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https://cpncorp-my.sharepoint.com/personal/lindsey_mikeska_calpine_com/Documents/Desktop/"/>
    </mc:Choice>
  </mc:AlternateContent>
  <xr:revisionPtr revIDLastSave="1" documentId="8_{E9B36E51-AE1E-4BD2-BB9F-29A733602255}" xr6:coauthVersionLast="47" xr6:coauthVersionMax="47" xr10:uidLastSave="{F8243DC1-A804-4AE8-9CF7-B05DC4D9490E}"/>
  <bookViews>
    <workbookView xWindow="1480" yWindow="1480" windowWidth="18720" windowHeight="11740" tabRatio="924" xr2:uid="{00000000-000D-0000-FFFF-FFFF00000000}"/>
  </bookViews>
  <sheets>
    <sheet name="CPN Portfolio 12.31.2023" sheetId="169" r:id="rId1"/>
    <sheet name="CPN Portfolio 12.31.21" sheetId="161" state="hidden" r:id="rId2"/>
    <sheet name="Recon Peaking 12.31.21" sheetId="162" state="hidden" r:id="rId3"/>
    <sheet name="Recon Baseload 12.31.21" sheetId="163" state="hidden" r:id="rId4"/>
    <sheet name="CPN Portfolio 9.30.21" sheetId="158" state="hidden" r:id="rId5"/>
    <sheet name="Recon Peaking 9.30.21" sheetId="159" state="hidden" r:id="rId6"/>
    <sheet name="Recon Baseload 9.30.21" sheetId="160" state="hidden" r:id="rId7"/>
    <sheet name="CPN Portfolio 6.30.21" sheetId="152" state="hidden" r:id="rId8"/>
    <sheet name="Recon Peaking 6.30.21 " sheetId="156" state="hidden" r:id="rId9"/>
    <sheet name="Recon Baseload 6.30.21 " sheetId="157" state="hidden" r:id="rId10"/>
    <sheet name="CPN Portfolio 3.31.21" sheetId="155" state="hidden" r:id="rId11"/>
    <sheet name="Recon Peaking 3.31.21" sheetId="153" state="hidden" r:id="rId12"/>
    <sheet name="Recon Baseload 3.31.21" sheetId="154" state="hidden" r:id="rId13"/>
    <sheet name="CPN Portfolio 12.31.20 " sheetId="149" state="hidden" r:id="rId14"/>
    <sheet name="Recon Peaking 12.31.20" sheetId="150" state="hidden" r:id="rId15"/>
    <sheet name="Recon Baseload 12.31.20" sheetId="151" state="hidden" r:id="rId16"/>
    <sheet name="CPN Portfolio 11.24.20 " sheetId="146" state="hidden" r:id="rId17"/>
    <sheet name="Recon Peaking 11.24.20" sheetId="148" state="hidden" r:id="rId18"/>
    <sheet name="Recon Baseload 11.24.20" sheetId="147" state="hidden" r:id="rId19"/>
    <sheet name="CPN Portfolio 10.16.20 " sheetId="145" state="hidden" r:id="rId20"/>
    <sheet name="Recon Peaking 10.16.20" sheetId="144" state="hidden" r:id="rId21"/>
    <sheet name="Recon Baseload 10.16.20" sheetId="143" state="hidden" r:id="rId22"/>
    <sheet name="CPN Portfolio 6.30.20" sheetId="142" state="hidden" r:id="rId23"/>
    <sheet name="Recon Peaking 6.30.20" sheetId="141" state="hidden" r:id="rId24"/>
    <sheet name="Recon Baseload 6.30.20 " sheetId="140" state="hidden" r:id="rId25"/>
    <sheet name="CPN Portfolio 3.31.20" sheetId="136" state="hidden" r:id="rId26"/>
    <sheet name="Recon Peaking 3.31.20" sheetId="139" state="hidden" r:id="rId27"/>
    <sheet name="Recon Baseload 3.31.20" sheetId="138" state="hidden" r:id="rId28"/>
    <sheet name="CPN Portfolio 1.28.20" sheetId="129" state="hidden" r:id="rId29"/>
    <sheet name="Recon Peaking 1.28.20" sheetId="130" state="hidden" r:id="rId30"/>
    <sheet name="Recon Baseload 1.28.20" sheetId="131" state="hidden" r:id="rId31"/>
    <sheet name="CPN Portfolio 12.31.19" sheetId="133" state="hidden" r:id="rId32"/>
    <sheet name="CPN Portfolio 11.20.19" sheetId="132" state="hidden" r:id="rId33"/>
    <sheet name="Recon Baseload 12.31.19" sheetId="135" state="hidden" r:id="rId34"/>
    <sheet name="Recon Peaking 12.31.19" sheetId="134" state="hidden" r:id="rId35"/>
    <sheet name="CPN Portfolio 9.30.19 " sheetId="126" state="hidden" r:id="rId36"/>
    <sheet name="Recon Peaking 9.30.19" sheetId="127" state="hidden" r:id="rId37"/>
    <sheet name="Recon Baseload 9.30.19 " sheetId="128" state="hidden" r:id="rId38"/>
    <sheet name="CPN Portfolio 7.10.19" sheetId="125" state="hidden" r:id="rId39"/>
    <sheet name="Recon Peaking 7.10.19" sheetId="124" state="hidden" r:id="rId40"/>
    <sheet name="Recon Baseload 7.10.19" sheetId="123" state="hidden" r:id="rId41"/>
    <sheet name="CPN Portfolio 5.01.19" sheetId="122" state="hidden" r:id="rId42"/>
    <sheet name="Recon Peaking 5.01.19" sheetId="121" state="hidden" r:id="rId43"/>
    <sheet name="Recon Baseload 5.01.19" sheetId="120" state="hidden" r:id="rId44"/>
    <sheet name="CPN Portfolio 3.17.19" sheetId="117" state="hidden" r:id="rId45"/>
    <sheet name="Recon Peaking 3.17.19" sheetId="118" state="hidden" r:id="rId46"/>
    <sheet name="Recon Baseload 3.17.19" sheetId="119" state="hidden" r:id="rId47"/>
    <sheet name="CPN Portfolio 12.31.18 " sheetId="114" state="hidden" r:id="rId48"/>
    <sheet name="Recon Peaking 12.31.18" sheetId="115" state="hidden" r:id="rId49"/>
    <sheet name="Recon Baseload 12.31.18" sheetId="116" state="hidden" r:id="rId50"/>
    <sheet name="CPN Portfolio 9.30.18" sheetId="111" state="hidden" r:id="rId51"/>
    <sheet name="Recon Peaking 09.30.18" sheetId="112" state="hidden" r:id="rId52"/>
    <sheet name="Recon Baseload 9.30.18" sheetId="113" state="hidden" r:id="rId53"/>
    <sheet name="CPN Portfolio 6.30.18" sheetId="108" state="hidden" r:id="rId54"/>
    <sheet name="Recon Peaking 6.30.18" sheetId="109" state="hidden" r:id="rId55"/>
    <sheet name="Recon Baseload 6.30.18" sheetId="110" state="hidden" r:id="rId56"/>
    <sheet name="CPN Portfolio 3.31.18" sheetId="105" state="hidden" r:id="rId57"/>
    <sheet name="Recon Peaking 3.31.18" sheetId="106" state="hidden" r:id="rId58"/>
    <sheet name="Recon Baseload 3.31.18" sheetId="107" state="hidden" r:id="rId59"/>
    <sheet name="CPN Portfolio 12.31.17" sheetId="104" state="hidden" r:id="rId60"/>
    <sheet name="Recon Peaking 12.31.17" sheetId="103" state="hidden" r:id="rId61"/>
    <sheet name="Recon Baseload 12.31.17 " sheetId="102" state="hidden" r:id="rId62"/>
    <sheet name="CPN Portfolio 09.30.17 " sheetId="101" state="hidden" r:id="rId63"/>
    <sheet name="Recon Peaking 09.30.17 " sheetId="100" state="hidden" r:id="rId64"/>
    <sheet name="Recon Baseload 09.30.17" sheetId="99" state="hidden" r:id="rId65"/>
    <sheet name="CPN Portfolio 06.30.17" sheetId="96" state="hidden" r:id="rId66"/>
    <sheet name="Recon Peaking 06.30.17" sheetId="97" state="hidden" r:id="rId67"/>
    <sheet name="Recon Baseload 06.30.17" sheetId="98" state="hidden" r:id="rId68"/>
    <sheet name="CPN Portfolio 04.28.17" sheetId="95" state="hidden" r:id="rId69"/>
    <sheet name="Recon Peaking 04.28.17" sheetId="94" state="hidden" r:id="rId70"/>
    <sheet name="Recon Baseload 04.28.17" sheetId="93" state="hidden" r:id="rId71"/>
    <sheet name="CPN Portfolio 02.01.17" sheetId="91" state="hidden" r:id="rId72"/>
    <sheet name="Recon Peaking 02.01.17" sheetId="90" state="hidden" r:id="rId73"/>
    <sheet name="Recon Baseload 02.01.17" sheetId="89" state="hidden" r:id="rId74"/>
    <sheet name="CPN Portfolio 01.03.17" sheetId="86" state="hidden" r:id="rId75"/>
    <sheet name="Recon Peaking 01.03.17" sheetId="87" state="hidden" r:id="rId76"/>
    <sheet name="Recon Baseload 01.03.17" sheetId="88" state="hidden" r:id="rId77"/>
    <sheet name="CPN Portfolio 10.26.16 " sheetId="83" state="hidden" r:id="rId78"/>
    <sheet name="Recon Peaking 10.26.16" sheetId="84" state="hidden" r:id="rId79"/>
    <sheet name="Recon Baseload 10.26.16" sheetId="85" state="hidden" r:id="rId80"/>
    <sheet name="CPN Portfolio 9.30.16 " sheetId="80" state="hidden" r:id="rId81"/>
    <sheet name="Recon Peaking 9.30.16 " sheetId="81" state="hidden" r:id="rId82"/>
    <sheet name="Recon Baseload 9.30.16 " sheetId="82" state="hidden" r:id="rId83"/>
    <sheet name="CPN Portfolio 6.30.16" sheetId="77" state="hidden" r:id="rId84"/>
    <sheet name="Recon Peaking 6.30.16" sheetId="78" state="hidden" r:id="rId85"/>
    <sheet name="Recon Baseload 6.30.16" sheetId="79" state="hidden" r:id="rId86"/>
    <sheet name="CPN Portfolio 3.31.16" sheetId="74" state="hidden" r:id="rId87"/>
    <sheet name="Recon Peaking 3.31.16" sheetId="75" state="hidden" r:id="rId88"/>
    <sheet name="Recon Baseload 3.31.16 " sheetId="76" state="hidden" r:id="rId89"/>
    <sheet name="CPN Portfolio 2.05.16" sheetId="71" state="hidden" r:id="rId90"/>
    <sheet name="Recon Peaking 2.05.16" sheetId="72" state="hidden" r:id="rId91"/>
    <sheet name="Recon Baseload 2.05.16" sheetId="73" state="hidden" r:id="rId92"/>
    <sheet name="CPN Portfolio 12.31.2015" sheetId="70" state="hidden" r:id="rId93"/>
    <sheet name="Recon Peaking 12.31.15 " sheetId="68" state="hidden" r:id="rId94"/>
    <sheet name="Recon Baseload 12.31.15" sheetId="69" state="hidden" r:id="rId95"/>
    <sheet name="CPN Portfolio 9.30.2015" sheetId="65" state="hidden" r:id="rId96"/>
    <sheet name="Recon Peaking 9.30.15 " sheetId="66" state="hidden" r:id="rId97"/>
    <sheet name="Recon Baseload 9.30.15 " sheetId="67" state="hidden" r:id="rId98"/>
    <sheet name="CPN Portfolio 7.01.2015" sheetId="62" state="hidden" r:id="rId99"/>
    <sheet name="Recon Peaking 7.01.15" sheetId="63" state="hidden" r:id="rId100"/>
    <sheet name="Recon Baseload 7.01.15" sheetId="64" state="hidden" r:id="rId101"/>
    <sheet name="CPN Portfolio 6.12.2015" sheetId="61" state="hidden" r:id="rId102"/>
    <sheet name="Recon 6.12.15 " sheetId="60" state="hidden" r:id="rId103"/>
    <sheet name="CPN Portfolio 4.30.2015" sheetId="59" state="hidden" r:id="rId104"/>
    <sheet name="Recon 4.30.15" sheetId="58" state="hidden" r:id="rId105"/>
    <sheet name="CPN Portfolio 12.31.2014" sheetId="56" state="hidden" r:id="rId106"/>
    <sheet name="Recon 12.31.2014" sheetId="57" state="hidden" r:id="rId107"/>
    <sheet name="CPN Portfolio 11.10.2014" sheetId="55" state="hidden" r:id="rId108"/>
    <sheet name="Recon 11.30.2014" sheetId="54" state="hidden" r:id="rId109"/>
    <sheet name="CPN Portfolio 9.30.2014" sheetId="52" state="hidden" r:id="rId110"/>
    <sheet name="Recon 9.30.2014" sheetId="53" state="hidden" r:id="rId111"/>
    <sheet name="CPN Portfolio 7.03.2014 rev  " sheetId="50" state="hidden" r:id="rId112"/>
    <sheet name="Recon 7.03.2014 rev  " sheetId="51" state="hidden" r:id="rId113"/>
    <sheet name="CPN Portfolio 7.03.2014 " sheetId="46" state="hidden" r:id="rId114"/>
    <sheet name="Recon 7.02.2014 " sheetId="47" state="hidden" r:id="rId115"/>
    <sheet name="CPN Portfolio 6.01.2014 " sheetId="48" state="hidden" r:id="rId116"/>
    <sheet name="Recon 6.01.2014  " sheetId="49" state="hidden" r:id="rId117"/>
    <sheet name="CPN Portfolio 3.31.2014" sheetId="42" state="hidden" r:id="rId118"/>
    <sheet name="Recon 3.31.2014" sheetId="44" state="hidden" r:id="rId119"/>
    <sheet name="CPN Portfolio 12.31.2013" sheetId="45" state="hidden" r:id="rId120"/>
    <sheet name="Recon 12.31.2013" sheetId="43" state="hidden" r:id="rId121"/>
    <sheet name="CPN Portfolio 9.30.2013" sheetId="40" state="hidden" r:id="rId122"/>
    <sheet name="Recon 9.30.2013" sheetId="41" state="hidden" r:id="rId123"/>
    <sheet name="CPN Portfolio 8.13.2013 " sheetId="38" state="hidden" r:id="rId124"/>
    <sheet name="Recon 8.13.2013" sheetId="39" state="hidden" r:id="rId125"/>
    <sheet name="CPN Portfolio 6.30.2013" sheetId="34" state="hidden" r:id="rId126"/>
    <sheet name="Recon 6.30.2013" sheetId="35" state="hidden" r:id="rId127"/>
    <sheet name="CPN Portfolio 4.1.2013" sheetId="32" state="hidden" r:id="rId128"/>
    <sheet name="Recon 4.1.2013" sheetId="33" state="hidden" r:id="rId129"/>
    <sheet name="CPN Portfolio 12.31.2012" sheetId="31" state="hidden" r:id="rId130"/>
    <sheet name="Recon 12.31.2012" sheetId="30" state="hidden" r:id="rId131"/>
    <sheet name="CPN Portfolio 11.7.12" sheetId="28" state="hidden" r:id="rId132"/>
    <sheet name="Recon 11.7.12" sheetId="29" state="hidden" r:id="rId133"/>
    <sheet name="CPN Portfolio Q3'12" sheetId="26" state="hidden" r:id="rId134"/>
    <sheet name="Recon Q3'12" sheetId="27" state="hidden" r:id="rId135"/>
    <sheet name="CPN Portfolio Q2'12" sheetId="24" state="hidden" r:id="rId136"/>
    <sheet name="Recon Q2'12" sheetId="25" state="hidden" r:id="rId137"/>
    <sheet name="CPN Portfolio Q1'12" sheetId="22" state="hidden" r:id="rId138"/>
    <sheet name="Recon Q1'12" sheetId="23" state="hidden" r:id="rId139"/>
    <sheet name="CPN Portfolio Q4'11" sheetId="21" state="hidden" r:id="rId140"/>
    <sheet name="Recon Q4'11" sheetId="20" state="hidden" r:id="rId141"/>
    <sheet name="CPN Portfolio Q3'11" sheetId="18" state="hidden" r:id="rId142"/>
    <sheet name="Recon Q3'11" sheetId="19" state="hidden" r:id="rId143"/>
    <sheet name="CPN Portfolio Q2'11" sheetId="16" state="hidden" r:id="rId144"/>
    <sheet name="Recon Q2'11" sheetId="17" state="hidden" r:id="rId145"/>
    <sheet name="CPN Portfolio Q1'11" sheetId="15" state="hidden" r:id="rId146"/>
    <sheet name="Recon Q1'11" sheetId="13" state="hidden" r:id="rId147"/>
    <sheet name="CPN Portfolio Q4'10" sheetId="10" state="hidden" r:id="rId148"/>
    <sheet name="Recon Q4'10" sheetId="11" state="hidden" r:id="rId149"/>
    <sheet name="CPN Combined Portfolio Q3'10" sheetId="8" state="hidden" r:id="rId150"/>
    <sheet name="Recon Q3'10" sheetId="9" state="hidden" r:id="rId151"/>
    <sheet name="CPN Portfolio Q2'10 wo Cedar" sheetId="1" state="hidden" r:id="rId152"/>
    <sheet name="Conectiv Q2'10 for PRD" sheetId="4" state="hidden" r:id="rId153"/>
    <sheet name="CPN Combined Portfolio Q2'10" sheetId="5" state="hidden" r:id="rId154"/>
    <sheet name="Recon Q2'10" sheetId="6" state="hidden" r:id="rId155"/>
    <sheet name="CPN Portfolio Q1'10" sheetId="2" state="hidden" r:id="rId156"/>
    <sheet name="Recon Q1'10" sheetId="3" state="hidden" r:id="rId157"/>
    <sheet name="Sheet1" sheetId="12" state="hidden" r:id="rId158"/>
  </sheets>
  <definedNames>
    <definedName name="\c" localSheetId="74">#REF!</definedName>
    <definedName name="\c" localSheetId="71">#REF!</definedName>
    <definedName name="\c" localSheetId="68">#REF!</definedName>
    <definedName name="\c" localSheetId="65">#REF!</definedName>
    <definedName name="\c" localSheetId="62">#REF!</definedName>
    <definedName name="\c" localSheetId="28">#REF!</definedName>
    <definedName name="\c" localSheetId="19">#REF!</definedName>
    <definedName name="\c" localSheetId="77">#REF!</definedName>
    <definedName name="\c" localSheetId="107">#REF!</definedName>
    <definedName name="\c" localSheetId="32">#REF!</definedName>
    <definedName name="\c" localSheetId="16">#REF!</definedName>
    <definedName name="\c" localSheetId="131">#REF!</definedName>
    <definedName name="\c" localSheetId="59">#REF!</definedName>
    <definedName name="\c" localSheetId="47">#REF!</definedName>
    <definedName name="\c" localSheetId="31">#REF!</definedName>
    <definedName name="\c" localSheetId="13">#REF!</definedName>
    <definedName name="\c" localSheetId="129">#REF!</definedName>
    <definedName name="\c" localSheetId="119">#REF!</definedName>
    <definedName name="\c" localSheetId="105">#REF!</definedName>
    <definedName name="\c" localSheetId="92">#REF!</definedName>
    <definedName name="\c" localSheetId="0">#REF!</definedName>
    <definedName name="\c" localSheetId="1">#REF!</definedName>
    <definedName name="\c" localSheetId="89">#REF!</definedName>
    <definedName name="\c" localSheetId="44">#REF!</definedName>
    <definedName name="\c" localSheetId="86">#REF!</definedName>
    <definedName name="\c" localSheetId="56">#REF!</definedName>
    <definedName name="\c" localSheetId="25">#REF!</definedName>
    <definedName name="\c" localSheetId="117">#REF!</definedName>
    <definedName name="\c" localSheetId="10">#REF!</definedName>
    <definedName name="\c" localSheetId="127">#REF!</definedName>
    <definedName name="\c" localSheetId="103">#REF!</definedName>
    <definedName name="\c" localSheetId="41">#REF!</definedName>
    <definedName name="\c" localSheetId="115">#REF!</definedName>
    <definedName name="\c" localSheetId="101">#REF!</definedName>
    <definedName name="\c" localSheetId="83">#REF!</definedName>
    <definedName name="\c" localSheetId="53">#REF!</definedName>
    <definedName name="\c" localSheetId="22">#REF!</definedName>
    <definedName name="\c" localSheetId="125">#REF!</definedName>
    <definedName name="\c" localSheetId="7">#REF!</definedName>
    <definedName name="\c" localSheetId="98">#REF!</definedName>
    <definedName name="\c" localSheetId="113">#REF!</definedName>
    <definedName name="\c" localSheetId="111">#REF!</definedName>
    <definedName name="\c" localSheetId="38">#REF!</definedName>
    <definedName name="\c" localSheetId="123">#REF!</definedName>
    <definedName name="\c" localSheetId="80">#REF!</definedName>
    <definedName name="\c" localSheetId="50">#REF!</definedName>
    <definedName name="\c" localSheetId="35">#REF!</definedName>
    <definedName name="\c" localSheetId="121">#REF!</definedName>
    <definedName name="\c" localSheetId="109">#REF!</definedName>
    <definedName name="\c" localSheetId="95">#REF!</definedName>
    <definedName name="\c" localSheetId="4">#REF!</definedName>
    <definedName name="\c" localSheetId="137">#REF!</definedName>
    <definedName name="\c" localSheetId="135">#REF!</definedName>
    <definedName name="\c" localSheetId="141">#REF!</definedName>
    <definedName name="\c" localSheetId="133">#REF!</definedName>
    <definedName name="\c" localSheetId="139">#REF!</definedName>
    <definedName name="\c" localSheetId="108">#REF!</definedName>
    <definedName name="\c" localSheetId="132">#REF!</definedName>
    <definedName name="\c" localSheetId="130">#REF!</definedName>
    <definedName name="\c" localSheetId="120">#REF!</definedName>
    <definedName name="\c" localSheetId="106">#REF!</definedName>
    <definedName name="\c" localSheetId="118">#REF!</definedName>
    <definedName name="\c" localSheetId="128">#REF!</definedName>
    <definedName name="\c" localSheetId="104">#REF!</definedName>
    <definedName name="\c" localSheetId="116">#REF!</definedName>
    <definedName name="\c" localSheetId="102">#REF!</definedName>
    <definedName name="\c" localSheetId="126">#REF!</definedName>
    <definedName name="\c" localSheetId="114">#REF!</definedName>
    <definedName name="\c" localSheetId="112">#REF!</definedName>
    <definedName name="\c" localSheetId="124">#REF!</definedName>
    <definedName name="\c" localSheetId="122">#REF!</definedName>
    <definedName name="\c" localSheetId="110">#REF!</definedName>
    <definedName name="\c" localSheetId="76">#REF!</definedName>
    <definedName name="\c" localSheetId="73">#REF!</definedName>
    <definedName name="\c" localSheetId="70">#REF!</definedName>
    <definedName name="\c" localSheetId="67">#REF!</definedName>
    <definedName name="\c" localSheetId="64">#REF!</definedName>
    <definedName name="\c" localSheetId="30">#REF!</definedName>
    <definedName name="\c" localSheetId="21">#REF!</definedName>
    <definedName name="\c" localSheetId="79">#REF!</definedName>
    <definedName name="\c" localSheetId="18">#REF!</definedName>
    <definedName name="\c" localSheetId="94">#REF!</definedName>
    <definedName name="\c" localSheetId="61">#REF!</definedName>
    <definedName name="\c" localSheetId="49">#REF!</definedName>
    <definedName name="\c" localSheetId="33">#REF!</definedName>
    <definedName name="\c" localSheetId="15">#REF!</definedName>
    <definedName name="\c" localSheetId="3">#REF!</definedName>
    <definedName name="\c" localSheetId="91">#REF!</definedName>
    <definedName name="\c" localSheetId="46">#REF!</definedName>
    <definedName name="\c" localSheetId="88">#REF!</definedName>
    <definedName name="\c" localSheetId="58">#REF!</definedName>
    <definedName name="\c" localSheetId="27">#REF!</definedName>
    <definedName name="\c" localSheetId="12">#REF!</definedName>
    <definedName name="\c" localSheetId="43">#REF!</definedName>
    <definedName name="\c" localSheetId="85">#REF!</definedName>
    <definedName name="\c" localSheetId="55">#REF!</definedName>
    <definedName name="\c" localSheetId="24">#REF!</definedName>
    <definedName name="\c" localSheetId="9">#REF!</definedName>
    <definedName name="\c" localSheetId="100">#REF!</definedName>
    <definedName name="\c" localSheetId="40">#REF!</definedName>
    <definedName name="\c" localSheetId="97">#REF!</definedName>
    <definedName name="\c" localSheetId="82">#REF!</definedName>
    <definedName name="\c" localSheetId="52">#REF!</definedName>
    <definedName name="\c" localSheetId="37">#REF!</definedName>
    <definedName name="\c" localSheetId="6">#REF!</definedName>
    <definedName name="\c" localSheetId="75">#REF!</definedName>
    <definedName name="\c" localSheetId="72">#REF!</definedName>
    <definedName name="\c" localSheetId="69">#REF!</definedName>
    <definedName name="\c" localSheetId="66">#REF!</definedName>
    <definedName name="\c" localSheetId="63">#REF!</definedName>
    <definedName name="\c" localSheetId="51">#REF!</definedName>
    <definedName name="\c" localSheetId="29">#REF!</definedName>
    <definedName name="\c" localSheetId="20">#REF!</definedName>
    <definedName name="\c" localSheetId="78">#REF!</definedName>
    <definedName name="\c" localSheetId="17">#REF!</definedName>
    <definedName name="\c" localSheetId="93">#REF!</definedName>
    <definedName name="\c" localSheetId="60">#REF!</definedName>
    <definedName name="\c" localSheetId="48">#REF!</definedName>
    <definedName name="\c" localSheetId="34">#REF!</definedName>
    <definedName name="\c" localSheetId="14">#REF!</definedName>
    <definedName name="\c" localSheetId="2">#REF!</definedName>
    <definedName name="\c" localSheetId="90">#REF!</definedName>
    <definedName name="\c" localSheetId="45">#REF!</definedName>
    <definedName name="\c" localSheetId="87">#REF!</definedName>
    <definedName name="\c" localSheetId="57">#REF!</definedName>
    <definedName name="\c" localSheetId="26">#REF!</definedName>
    <definedName name="\c" localSheetId="11">#REF!</definedName>
    <definedName name="\c" localSheetId="42">#REF!</definedName>
    <definedName name="\c" localSheetId="84">#REF!</definedName>
    <definedName name="\c" localSheetId="54">#REF!</definedName>
    <definedName name="\c" localSheetId="23">#REF!</definedName>
    <definedName name="\c" localSheetId="8">#REF!</definedName>
    <definedName name="\c" localSheetId="99">#REF!</definedName>
    <definedName name="\c" localSheetId="39">#REF!</definedName>
    <definedName name="\c" localSheetId="96">#REF!</definedName>
    <definedName name="\c" localSheetId="81">#REF!</definedName>
    <definedName name="\c" localSheetId="36">#REF!</definedName>
    <definedName name="\c" localSheetId="5">#REF!</definedName>
    <definedName name="\c" localSheetId="138">#REF!</definedName>
    <definedName name="\c" localSheetId="136">#REF!</definedName>
    <definedName name="\c" localSheetId="134">#REF!</definedName>
    <definedName name="\c" localSheetId="140">#REF!</definedName>
    <definedName name="\c">#REF!</definedName>
    <definedName name="\E" localSheetId="74">#REF!</definedName>
    <definedName name="\E" localSheetId="71">#REF!</definedName>
    <definedName name="\E" localSheetId="68">#REF!</definedName>
    <definedName name="\E" localSheetId="65">#REF!</definedName>
    <definedName name="\E" localSheetId="62">#REF!</definedName>
    <definedName name="\E" localSheetId="28">#REF!</definedName>
    <definedName name="\E" localSheetId="19">#REF!</definedName>
    <definedName name="\E" localSheetId="77">#REF!</definedName>
    <definedName name="\E" localSheetId="107">#REF!</definedName>
    <definedName name="\E" localSheetId="32">#REF!</definedName>
    <definedName name="\E" localSheetId="16">#REF!</definedName>
    <definedName name="\E" localSheetId="131">#REF!</definedName>
    <definedName name="\E" localSheetId="59">#REF!</definedName>
    <definedName name="\E" localSheetId="47">#REF!</definedName>
    <definedName name="\E" localSheetId="31">#REF!</definedName>
    <definedName name="\E" localSheetId="13">#REF!</definedName>
    <definedName name="\E" localSheetId="129">#REF!</definedName>
    <definedName name="\E" localSheetId="119">#REF!</definedName>
    <definedName name="\E" localSheetId="105">#REF!</definedName>
    <definedName name="\E" localSheetId="92">#REF!</definedName>
    <definedName name="\E" localSheetId="0">#REF!</definedName>
    <definedName name="\E" localSheetId="1">#REF!</definedName>
    <definedName name="\E" localSheetId="89">#REF!</definedName>
    <definedName name="\E" localSheetId="44">#REF!</definedName>
    <definedName name="\E" localSheetId="86">#REF!</definedName>
    <definedName name="\E" localSheetId="56">#REF!</definedName>
    <definedName name="\E" localSheetId="25">#REF!</definedName>
    <definedName name="\E" localSheetId="117">#REF!</definedName>
    <definedName name="\E" localSheetId="10">#REF!</definedName>
    <definedName name="\E" localSheetId="127">#REF!</definedName>
    <definedName name="\E" localSheetId="103">#REF!</definedName>
    <definedName name="\E" localSheetId="41">#REF!</definedName>
    <definedName name="\E" localSheetId="115">#REF!</definedName>
    <definedName name="\E" localSheetId="101">#REF!</definedName>
    <definedName name="\E" localSheetId="83">#REF!</definedName>
    <definedName name="\E" localSheetId="53">#REF!</definedName>
    <definedName name="\E" localSheetId="22">#REF!</definedName>
    <definedName name="\E" localSheetId="125">#REF!</definedName>
    <definedName name="\E" localSheetId="7">#REF!</definedName>
    <definedName name="\E" localSheetId="98">#REF!</definedName>
    <definedName name="\E" localSheetId="113">#REF!</definedName>
    <definedName name="\E" localSheetId="111">#REF!</definedName>
    <definedName name="\E" localSheetId="38">#REF!</definedName>
    <definedName name="\E" localSheetId="123">#REF!</definedName>
    <definedName name="\E" localSheetId="80">#REF!</definedName>
    <definedName name="\E" localSheetId="50">#REF!</definedName>
    <definedName name="\E" localSheetId="35">#REF!</definedName>
    <definedName name="\E" localSheetId="121">#REF!</definedName>
    <definedName name="\E" localSheetId="109">#REF!</definedName>
    <definedName name="\E" localSheetId="95">#REF!</definedName>
    <definedName name="\E" localSheetId="4">#REF!</definedName>
    <definedName name="\E" localSheetId="137">#REF!</definedName>
    <definedName name="\E" localSheetId="135">#REF!</definedName>
    <definedName name="\E" localSheetId="141">#REF!</definedName>
    <definedName name="\E" localSheetId="133">#REF!</definedName>
    <definedName name="\E" localSheetId="139">#REF!</definedName>
    <definedName name="\E" localSheetId="108">#REF!</definedName>
    <definedName name="\E" localSheetId="132">#REF!</definedName>
    <definedName name="\E" localSheetId="130">#REF!</definedName>
    <definedName name="\E" localSheetId="120">#REF!</definedName>
    <definedName name="\E" localSheetId="106">#REF!</definedName>
    <definedName name="\E" localSheetId="118">#REF!</definedName>
    <definedName name="\E" localSheetId="128">#REF!</definedName>
    <definedName name="\E" localSheetId="104">#REF!</definedName>
    <definedName name="\E" localSheetId="116">#REF!</definedName>
    <definedName name="\E" localSheetId="102">#REF!</definedName>
    <definedName name="\E" localSheetId="126">#REF!</definedName>
    <definedName name="\E" localSheetId="114">#REF!</definedName>
    <definedName name="\E" localSheetId="112">#REF!</definedName>
    <definedName name="\E" localSheetId="124">#REF!</definedName>
    <definedName name="\E" localSheetId="122">#REF!</definedName>
    <definedName name="\E" localSheetId="110">#REF!</definedName>
    <definedName name="\E" localSheetId="76">#REF!</definedName>
    <definedName name="\E" localSheetId="73">#REF!</definedName>
    <definedName name="\E" localSheetId="70">#REF!</definedName>
    <definedName name="\E" localSheetId="67">#REF!</definedName>
    <definedName name="\E" localSheetId="64">#REF!</definedName>
    <definedName name="\E" localSheetId="30">#REF!</definedName>
    <definedName name="\E" localSheetId="21">#REF!</definedName>
    <definedName name="\E" localSheetId="79">#REF!</definedName>
    <definedName name="\E" localSheetId="18">#REF!</definedName>
    <definedName name="\E" localSheetId="94">#REF!</definedName>
    <definedName name="\E" localSheetId="61">#REF!</definedName>
    <definedName name="\E" localSheetId="49">#REF!</definedName>
    <definedName name="\E" localSheetId="33">#REF!</definedName>
    <definedName name="\E" localSheetId="15">#REF!</definedName>
    <definedName name="\E" localSheetId="3">#REF!</definedName>
    <definedName name="\E" localSheetId="91">#REF!</definedName>
    <definedName name="\E" localSheetId="46">#REF!</definedName>
    <definedName name="\E" localSheetId="88">#REF!</definedName>
    <definedName name="\E" localSheetId="58">#REF!</definedName>
    <definedName name="\E" localSheetId="27">#REF!</definedName>
    <definedName name="\E" localSheetId="12">#REF!</definedName>
    <definedName name="\E" localSheetId="43">#REF!</definedName>
    <definedName name="\E" localSheetId="85">#REF!</definedName>
    <definedName name="\E" localSheetId="55">#REF!</definedName>
    <definedName name="\E" localSheetId="24">#REF!</definedName>
    <definedName name="\E" localSheetId="9">#REF!</definedName>
    <definedName name="\E" localSheetId="100">#REF!</definedName>
    <definedName name="\E" localSheetId="40">#REF!</definedName>
    <definedName name="\E" localSheetId="97">#REF!</definedName>
    <definedName name="\E" localSheetId="82">#REF!</definedName>
    <definedName name="\E" localSheetId="52">#REF!</definedName>
    <definedName name="\E" localSheetId="37">#REF!</definedName>
    <definedName name="\E" localSheetId="6">#REF!</definedName>
    <definedName name="\E" localSheetId="75">#REF!</definedName>
    <definedName name="\E" localSheetId="72">#REF!</definedName>
    <definedName name="\E" localSheetId="69">#REF!</definedName>
    <definedName name="\E" localSheetId="66">#REF!</definedName>
    <definedName name="\E" localSheetId="63">#REF!</definedName>
    <definedName name="\E" localSheetId="51">#REF!</definedName>
    <definedName name="\E" localSheetId="29">#REF!</definedName>
    <definedName name="\E" localSheetId="20">#REF!</definedName>
    <definedName name="\E" localSheetId="78">#REF!</definedName>
    <definedName name="\E" localSheetId="17">#REF!</definedName>
    <definedName name="\E" localSheetId="93">#REF!</definedName>
    <definedName name="\E" localSheetId="60">#REF!</definedName>
    <definedName name="\E" localSheetId="48">#REF!</definedName>
    <definedName name="\E" localSheetId="34">#REF!</definedName>
    <definedName name="\E" localSheetId="14">#REF!</definedName>
    <definedName name="\E" localSheetId="2">#REF!</definedName>
    <definedName name="\E" localSheetId="90">#REF!</definedName>
    <definedName name="\E" localSheetId="45">#REF!</definedName>
    <definedName name="\E" localSheetId="87">#REF!</definedName>
    <definedName name="\E" localSheetId="57">#REF!</definedName>
    <definedName name="\E" localSheetId="26">#REF!</definedName>
    <definedName name="\E" localSheetId="11">#REF!</definedName>
    <definedName name="\E" localSheetId="42">#REF!</definedName>
    <definedName name="\E" localSheetId="84">#REF!</definedName>
    <definedName name="\E" localSheetId="54">#REF!</definedName>
    <definedName name="\E" localSheetId="23">#REF!</definedName>
    <definedName name="\E" localSheetId="8">#REF!</definedName>
    <definedName name="\E" localSheetId="99">#REF!</definedName>
    <definedName name="\E" localSheetId="39">#REF!</definedName>
    <definedName name="\E" localSheetId="96">#REF!</definedName>
    <definedName name="\E" localSheetId="81">#REF!</definedName>
    <definedName name="\E" localSheetId="36">#REF!</definedName>
    <definedName name="\E" localSheetId="5">#REF!</definedName>
    <definedName name="\E" localSheetId="138">#REF!</definedName>
    <definedName name="\E" localSheetId="136">#REF!</definedName>
    <definedName name="\E" localSheetId="134">#REF!</definedName>
    <definedName name="\E" localSheetId="140">#REF!</definedName>
    <definedName name="\E">#REF!</definedName>
    <definedName name="\p" localSheetId="74">#REF!</definedName>
    <definedName name="\p" localSheetId="71">#REF!</definedName>
    <definedName name="\p" localSheetId="68">#REF!</definedName>
    <definedName name="\p" localSheetId="65">#REF!</definedName>
    <definedName name="\p" localSheetId="62">#REF!</definedName>
    <definedName name="\p" localSheetId="28">#REF!</definedName>
    <definedName name="\p" localSheetId="19">#REF!</definedName>
    <definedName name="\p" localSheetId="77">#REF!</definedName>
    <definedName name="\p" localSheetId="107">#REF!</definedName>
    <definedName name="\p" localSheetId="32">#REF!</definedName>
    <definedName name="\p" localSheetId="16">#REF!</definedName>
    <definedName name="\p" localSheetId="131">#REF!</definedName>
    <definedName name="\p" localSheetId="59">#REF!</definedName>
    <definedName name="\p" localSheetId="47">#REF!</definedName>
    <definedName name="\p" localSheetId="31">#REF!</definedName>
    <definedName name="\p" localSheetId="13">#REF!</definedName>
    <definedName name="\p" localSheetId="129">#REF!</definedName>
    <definedName name="\p" localSheetId="119">#REF!</definedName>
    <definedName name="\p" localSheetId="105">#REF!</definedName>
    <definedName name="\p" localSheetId="92">#REF!</definedName>
    <definedName name="\p" localSheetId="0">#REF!</definedName>
    <definedName name="\p" localSheetId="1">#REF!</definedName>
    <definedName name="\p" localSheetId="89">#REF!</definedName>
    <definedName name="\p" localSheetId="44">#REF!</definedName>
    <definedName name="\p" localSheetId="86">#REF!</definedName>
    <definedName name="\p" localSheetId="56">#REF!</definedName>
    <definedName name="\p" localSheetId="25">#REF!</definedName>
    <definedName name="\p" localSheetId="117">#REF!</definedName>
    <definedName name="\p" localSheetId="10">#REF!</definedName>
    <definedName name="\p" localSheetId="127">#REF!</definedName>
    <definedName name="\p" localSheetId="103">#REF!</definedName>
    <definedName name="\p" localSheetId="41">#REF!</definedName>
    <definedName name="\p" localSheetId="115">#REF!</definedName>
    <definedName name="\p" localSheetId="101">#REF!</definedName>
    <definedName name="\p" localSheetId="83">#REF!</definedName>
    <definedName name="\p" localSheetId="53">#REF!</definedName>
    <definedName name="\p" localSheetId="22">#REF!</definedName>
    <definedName name="\p" localSheetId="125">#REF!</definedName>
    <definedName name="\p" localSheetId="7">#REF!</definedName>
    <definedName name="\p" localSheetId="98">#REF!</definedName>
    <definedName name="\p" localSheetId="113">#REF!</definedName>
    <definedName name="\p" localSheetId="111">#REF!</definedName>
    <definedName name="\p" localSheetId="38">#REF!</definedName>
    <definedName name="\p" localSheetId="123">#REF!</definedName>
    <definedName name="\p" localSheetId="80">#REF!</definedName>
    <definedName name="\p" localSheetId="50">#REF!</definedName>
    <definedName name="\p" localSheetId="35">#REF!</definedName>
    <definedName name="\p" localSheetId="121">#REF!</definedName>
    <definedName name="\p" localSheetId="109">#REF!</definedName>
    <definedName name="\p" localSheetId="95">#REF!</definedName>
    <definedName name="\p" localSheetId="4">#REF!</definedName>
    <definedName name="\p" localSheetId="137">#REF!</definedName>
    <definedName name="\p" localSheetId="135">#REF!</definedName>
    <definedName name="\p" localSheetId="141">#REF!</definedName>
    <definedName name="\p" localSheetId="133">#REF!</definedName>
    <definedName name="\p" localSheetId="139">#REF!</definedName>
    <definedName name="\p" localSheetId="108">#REF!</definedName>
    <definedName name="\p" localSheetId="132">#REF!</definedName>
    <definedName name="\p" localSheetId="130">#REF!</definedName>
    <definedName name="\p" localSheetId="120">#REF!</definedName>
    <definedName name="\p" localSheetId="106">#REF!</definedName>
    <definedName name="\p" localSheetId="118">#REF!</definedName>
    <definedName name="\p" localSheetId="128">#REF!</definedName>
    <definedName name="\p" localSheetId="104">#REF!</definedName>
    <definedName name="\p" localSheetId="116">#REF!</definedName>
    <definedName name="\p" localSheetId="102">#REF!</definedName>
    <definedName name="\p" localSheetId="126">#REF!</definedName>
    <definedName name="\p" localSheetId="114">#REF!</definedName>
    <definedName name="\p" localSheetId="112">#REF!</definedName>
    <definedName name="\p" localSheetId="124">#REF!</definedName>
    <definedName name="\p" localSheetId="122">#REF!</definedName>
    <definedName name="\p" localSheetId="110">#REF!</definedName>
    <definedName name="\p" localSheetId="76">#REF!</definedName>
    <definedName name="\p" localSheetId="73">#REF!</definedName>
    <definedName name="\p" localSheetId="70">#REF!</definedName>
    <definedName name="\p" localSheetId="67">#REF!</definedName>
    <definedName name="\p" localSheetId="64">#REF!</definedName>
    <definedName name="\p" localSheetId="30">#REF!</definedName>
    <definedName name="\p" localSheetId="21">#REF!</definedName>
    <definedName name="\p" localSheetId="79">#REF!</definedName>
    <definedName name="\p" localSheetId="18">#REF!</definedName>
    <definedName name="\p" localSheetId="94">#REF!</definedName>
    <definedName name="\p" localSheetId="61">#REF!</definedName>
    <definedName name="\p" localSheetId="49">#REF!</definedName>
    <definedName name="\p" localSheetId="33">#REF!</definedName>
    <definedName name="\p" localSheetId="15">#REF!</definedName>
    <definedName name="\p" localSheetId="3">#REF!</definedName>
    <definedName name="\p" localSheetId="91">#REF!</definedName>
    <definedName name="\p" localSheetId="46">#REF!</definedName>
    <definedName name="\p" localSheetId="88">#REF!</definedName>
    <definedName name="\p" localSheetId="58">#REF!</definedName>
    <definedName name="\p" localSheetId="27">#REF!</definedName>
    <definedName name="\p" localSheetId="12">#REF!</definedName>
    <definedName name="\p" localSheetId="43">#REF!</definedName>
    <definedName name="\p" localSheetId="85">#REF!</definedName>
    <definedName name="\p" localSheetId="55">#REF!</definedName>
    <definedName name="\p" localSheetId="24">#REF!</definedName>
    <definedName name="\p" localSheetId="9">#REF!</definedName>
    <definedName name="\p" localSheetId="100">#REF!</definedName>
    <definedName name="\p" localSheetId="40">#REF!</definedName>
    <definedName name="\p" localSheetId="97">#REF!</definedName>
    <definedName name="\p" localSheetId="82">#REF!</definedName>
    <definedName name="\p" localSheetId="52">#REF!</definedName>
    <definedName name="\p" localSheetId="37">#REF!</definedName>
    <definedName name="\p" localSheetId="6">#REF!</definedName>
    <definedName name="\p" localSheetId="75">#REF!</definedName>
    <definedName name="\p" localSheetId="72">#REF!</definedName>
    <definedName name="\p" localSheetId="69">#REF!</definedName>
    <definedName name="\p" localSheetId="66">#REF!</definedName>
    <definedName name="\p" localSheetId="63">#REF!</definedName>
    <definedName name="\p" localSheetId="51">#REF!</definedName>
    <definedName name="\p" localSheetId="29">#REF!</definedName>
    <definedName name="\p" localSheetId="20">#REF!</definedName>
    <definedName name="\p" localSheetId="78">#REF!</definedName>
    <definedName name="\p" localSheetId="17">#REF!</definedName>
    <definedName name="\p" localSheetId="93">#REF!</definedName>
    <definedName name="\p" localSheetId="60">#REF!</definedName>
    <definedName name="\p" localSheetId="48">#REF!</definedName>
    <definedName name="\p" localSheetId="34">#REF!</definedName>
    <definedName name="\p" localSheetId="14">#REF!</definedName>
    <definedName name="\p" localSheetId="2">#REF!</definedName>
    <definedName name="\p" localSheetId="90">#REF!</definedName>
    <definedName name="\p" localSheetId="45">#REF!</definedName>
    <definedName name="\p" localSheetId="87">#REF!</definedName>
    <definedName name="\p" localSheetId="57">#REF!</definedName>
    <definedName name="\p" localSheetId="26">#REF!</definedName>
    <definedName name="\p" localSheetId="11">#REF!</definedName>
    <definedName name="\p" localSheetId="42">#REF!</definedName>
    <definedName name="\p" localSheetId="84">#REF!</definedName>
    <definedName name="\p" localSheetId="54">#REF!</definedName>
    <definedName name="\p" localSheetId="23">#REF!</definedName>
    <definedName name="\p" localSheetId="8">#REF!</definedName>
    <definedName name="\p" localSheetId="99">#REF!</definedName>
    <definedName name="\p" localSheetId="39">#REF!</definedName>
    <definedName name="\p" localSheetId="96">#REF!</definedName>
    <definedName name="\p" localSheetId="81">#REF!</definedName>
    <definedName name="\p" localSheetId="36">#REF!</definedName>
    <definedName name="\p" localSheetId="5">#REF!</definedName>
    <definedName name="\p" localSheetId="138">#REF!</definedName>
    <definedName name="\p" localSheetId="136">#REF!</definedName>
    <definedName name="\p" localSheetId="134">#REF!</definedName>
    <definedName name="\p" localSheetId="140">#REF!</definedName>
    <definedName name="\p">#REF!</definedName>
    <definedName name="\s" localSheetId="74">#REF!</definedName>
    <definedName name="\s" localSheetId="71">#REF!</definedName>
    <definedName name="\s" localSheetId="68">#REF!</definedName>
    <definedName name="\s" localSheetId="65">#REF!</definedName>
    <definedName name="\s" localSheetId="62">#REF!</definedName>
    <definedName name="\s" localSheetId="28">#REF!</definedName>
    <definedName name="\s" localSheetId="19">#REF!</definedName>
    <definedName name="\s" localSheetId="77">#REF!</definedName>
    <definedName name="\s" localSheetId="107">#REF!</definedName>
    <definedName name="\s" localSheetId="32">#REF!</definedName>
    <definedName name="\s" localSheetId="16">#REF!</definedName>
    <definedName name="\s" localSheetId="131">#REF!</definedName>
    <definedName name="\s" localSheetId="59">#REF!</definedName>
    <definedName name="\s" localSheetId="47">#REF!</definedName>
    <definedName name="\s" localSheetId="31">#REF!</definedName>
    <definedName name="\s" localSheetId="13">#REF!</definedName>
    <definedName name="\s" localSheetId="129">#REF!</definedName>
    <definedName name="\s" localSheetId="119">#REF!</definedName>
    <definedName name="\s" localSheetId="105">#REF!</definedName>
    <definedName name="\s" localSheetId="92">#REF!</definedName>
    <definedName name="\s" localSheetId="0">#REF!</definedName>
    <definedName name="\s" localSheetId="1">#REF!</definedName>
    <definedName name="\s" localSheetId="89">#REF!</definedName>
    <definedName name="\s" localSheetId="44">#REF!</definedName>
    <definedName name="\s" localSheetId="86">#REF!</definedName>
    <definedName name="\s" localSheetId="56">#REF!</definedName>
    <definedName name="\s" localSheetId="25">#REF!</definedName>
    <definedName name="\s" localSheetId="117">#REF!</definedName>
    <definedName name="\s" localSheetId="10">#REF!</definedName>
    <definedName name="\s" localSheetId="127">#REF!</definedName>
    <definedName name="\s" localSheetId="103">#REF!</definedName>
    <definedName name="\s" localSheetId="41">#REF!</definedName>
    <definedName name="\s" localSheetId="115">#REF!</definedName>
    <definedName name="\s" localSheetId="101">#REF!</definedName>
    <definedName name="\s" localSheetId="83">#REF!</definedName>
    <definedName name="\s" localSheetId="53">#REF!</definedName>
    <definedName name="\s" localSheetId="22">#REF!</definedName>
    <definedName name="\s" localSheetId="125">#REF!</definedName>
    <definedName name="\s" localSheetId="7">#REF!</definedName>
    <definedName name="\s" localSheetId="98">#REF!</definedName>
    <definedName name="\s" localSheetId="113">#REF!</definedName>
    <definedName name="\s" localSheetId="111">#REF!</definedName>
    <definedName name="\s" localSheetId="38">#REF!</definedName>
    <definedName name="\s" localSheetId="123">#REF!</definedName>
    <definedName name="\s" localSheetId="80">#REF!</definedName>
    <definedName name="\s" localSheetId="50">#REF!</definedName>
    <definedName name="\s" localSheetId="35">#REF!</definedName>
    <definedName name="\s" localSheetId="121">#REF!</definedName>
    <definedName name="\s" localSheetId="109">#REF!</definedName>
    <definedName name="\s" localSheetId="95">#REF!</definedName>
    <definedName name="\s" localSheetId="4">#REF!</definedName>
    <definedName name="\s" localSheetId="137">#REF!</definedName>
    <definedName name="\s" localSheetId="135">#REF!</definedName>
    <definedName name="\s" localSheetId="141">#REF!</definedName>
    <definedName name="\s" localSheetId="133">#REF!</definedName>
    <definedName name="\s" localSheetId="139">#REF!</definedName>
    <definedName name="\s" localSheetId="108">#REF!</definedName>
    <definedName name="\s" localSheetId="132">#REF!</definedName>
    <definedName name="\s" localSheetId="130">#REF!</definedName>
    <definedName name="\s" localSheetId="120">#REF!</definedName>
    <definedName name="\s" localSheetId="106">#REF!</definedName>
    <definedName name="\s" localSheetId="118">#REF!</definedName>
    <definedName name="\s" localSheetId="128">#REF!</definedName>
    <definedName name="\s" localSheetId="104">#REF!</definedName>
    <definedName name="\s" localSheetId="116">#REF!</definedName>
    <definedName name="\s" localSheetId="102">#REF!</definedName>
    <definedName name="\s" localSheetId="126">#REF!</definedName>
    <definedName name="\s" localSheetId="114">#REF!</definedName>
    <definedName name="\s" localSheetId="112">#REF!</definedName>
    <definedName name="\s" localSheetId="124">#REF!</definedName>
    <definedName name="\s" localSheetId="122">#REF!</definedName>
    <definedName name="\s" localSheetId="110">#REF!</definedName>
    <definedName name="\s" localSheetId="76">#REF!</definedName>
    <definedName name="\s" localSheetId="73">#REF!</definedName>
    <definedName name="\s" localSheetId="70">#REF!</definedName>
    <definedName name="\s" localSheetId="67">#REF!</definedName>
    <definedName name="\s" localSheetId="64">#REF!</definedName>
    <definedName name="\s" localSheetId="30">#REF!</definedName>
    <definedName name="\s" localSheetId="21">#REF!</definedName>
    <definedName name="\s" localSheetId="79">#REF!</definedName>
    <definedName name="\s" localSheetId="18">#REF!</definedName>
    <definedName name="\s" localSheetId="94">#REF!</definedName>
    <definedName name="\s" localSheetId="61">#REF!</definedName>
    <definedName name="\s" localSheetId="49">#REF!</definedName>
    <definedName name="\s" localSheetId="33">#REF!</definedName>
    <definedName name="\s" localSheetId="15">#REF!</definedName>
    <definedName name="\s" localSheetId="3">#REF!</definedName>
    <definedName name="\s" localSheetId="91">#REF!</definedName>
    <definedName name="\s" localSheetId="46">#REF!</definedName>
    <definedName name="\s" localSheetId="88">#REF!</definedName>
    <definedName name="\s" localSheetId="58">#REF!</definedName>
    <definedName name="\s" localSheetId="27">#REF!</definedName>
    <definedName name="\s" localSheetId="12">#REF!</definedName>
    <definedName name="\s" localSheetId="43">#REF!</definedName>
    <definedName name="\s" localSheetId="85">#REF!</definedName>
    <definedName name="\s" localSheetId="55">#REF!</definedName>
    <definedName name="\s" localSheetId="24">#REF!</definedName>
    <definedName name="\s" localSheetId="9">#REF!</definedName>
    <definedName name="\s" localSheetId="100">#REF!</definedName>
    <definedName name="\s" localSheetId="40">#REF!</definedName>
    <definedName name="\s" localSheetId="97">#REF!</definedName>
    <definedName name="\s" localSheetId="82">#REF!</definedName>
    <definedName name="\s" localSheetId="52">#REF!</definedName>
    <definedName name="\s" localSheetId="37">#REF!</definedName>
    <definedName name="\s" localSheetId="6">#REF!</definedName>
    <definedName name="\s" localSheetId="75">#REF!</definedName>
    <definedName name="\s" localSheetId="72">#REF!</definedName>
    <definedName name="\s" localSheetId="69">#REF!</definedName>
    <definedName name="\s" localSheetId="66">#REF!</definedName>
    <definedName name="\s" localSheetId="63">#REF!</definedName>
    <definedName name="\s" localSheetId="51">#REF!</definedName>
    <definedName name="\s" localSheetId="29">#REF!</definedName>
    <definedName name="\s" localSheetId="20">#REF!</definedName>
    <definedName name="\s" localSheetId="78">#REF!</definedName>
    <definedName name="\s" localSheetId="17">#REF!</definedName>
    <definedName name="\s" localSheetId="93">#REF!</definedName>
    <definedName name="\s" localSheetId="60">#REF!</definedName>
    <definedName name="\s" localSheetId="48">#REF!</definedName>
    <definedName name="\s" localSheetId="34">#REF!</definedName>
    <definedName name="\s" localSheetId="14">#REF!</definedName>
    <definedName name="\s" localSheetId="2">#REF!</definedName>
    <definedName name="\s" localSheetId="90">#REF!</definedName>
    <definedName name="\s" localSheetId="45">#REF!</definedName>
    <definedName name="\s" localSheetId="87">#REF!</definedName>
    <definedName name="\s" localSheetId="57">#REF!</definedName>
    <definedName name="\s" localSheetId="26">#REF!</definedName>
    <definedName name="\s" localSheetId="11">#REF!</definedName>
    <definedName name="\s" localSheetId="42">#REF!</definedName>
    <definedName name="\s" localSheetId="84">#REF!</definedName>
    <definedName name="\s" localSheetId="54">#REF!</definedName>
    <definedName name="\s" localSheetId="23">#REF!</definedName>
    <definedName name="\s" localSheetId="8">#REF!</definedName>
    <definedName name="\s" localSheetId="99">#REF!</definedName>
    <definedName name="\s" localSheetId="39">#REF!</definedName>
    <definedName name="\s" localSheetId="96">#REF!</definedName>
    <definedName name="\s" localSheetId="81">#REF!</definedName>
    <definedName name="\s" localSheetId="36">#REF!</definedName>
    <definedName name="\s" localSheetId="5">#REF!</definedName>
    <definedName name="\s" localSheetId="138">#REF!</definedName>
    <definedName name="\s" localSheetId="136">#REF!</definedName>
    <definedName name="\s" localSheetId="134">#REF!</definedName>
    <definedName name="\s" localSheetId="140">#REF!</definedName>
    <definedName name="\s">#REF!</definedName>
    <definedName name="\X" localSheetId="74">#REF!</definedName>
    <definedName name="\X" localSheetId="71">#REF!</definedName>
    <definedName name="\X" localSheetId="68">#REF!</definedName>
    <definedName name="\X" localSheetId="65">#REF!</definedName>
    <definedName name="\X" localSheetId="62">#REF!</definedName>
    <definedName name="\X" localSheetId="28">#REF!</definedName>
    <definedName name="\X" localSheetId="19">#REF!</definedName>
    <definedName name="\X" localSheetId="77">#REF!</definedName>
    <definedName name="\X" localSheetId="107">#REF!</definedName>
    <definedName name="\X" localSheetId="32">#REF!</definedName>
    <definedName name="\X" localSheetId="16">#REF!</definedName>
    <definedName name="\X" localSheetId="131">#REF!</definedName>
    <definedName name="\X" localSheetId="59">#REF!</definedName>
    <definedName name="\X" localSheetId="47">#REF!</definedName>
    <definedName name="\X" localSheetId="31">#REF!</definedName>
    <definedName name="\X" localSheetId="13">#REF!</definedName>
    <definedName name="\X" localSheetId="129">#REF!</definedName>
    <definedName name="\X" localSheetId="119">#REF!</definedName>
    <definedName name="\X" localSheetId="105">#REF!</definedName>
    <definedName name="\X" localSheetId="92">#REF!</definedName>
    <definedName name="\X" localSheetId="0">#REF!</definedName>
    <definedName name="\X" localSheetId="1">#REF!</definedName>
    <definedName name="\X" localSheetId="89">#REF!</definedName>
    <definedName name="\X" localSheetId="44">#REF!</definedName>
    <definedName name="\X" localSheetId="86">#REF!</definedName>
    <definedName name="\X" localSheetId="56">#REF!</definedName>
    <definedName name="\X" localSheetId="25">#REF!</definedName>
    <definedName name="\X" localSheetId="117">#REF!</definedName>
    <definedName name="\X" localSheetId="10">#REF!</definedName>
    <definedName name="\X" localSheetId="127">#REF!</definedName>
    <definedName name="\X" localSheetId="103">#REF!</definedName>
    <definedName name="\X" localSheetId="41">#REF!</definedName>
    <definedName name="\X" localSheetId="115">#REF!</definedName>
    <definedName name="\X" localSheetId="101">#REF!</definedName>
    <definedName name="\X" localSheetId="83">#REF!</definedName>
    <definedName name="\X" localSheetId="53">#REF!</definedName>
    <definedName name="\X" localSheetId="22">#REF!</definedName>
    <definedName name="\X" localSheetId="125">#REF!</definedName>
    <definedName name="\X" localSheetId="7">#REF!</definedName>
    <definedName name="\X" localSheetId="98">#REF!</definedName>
    <definedName name="\X" localSheetId="113">#REF!</definedName>
    <definedName name="\X" localSheetId="111">#REF!</definedName>
    <definedName name="\X" localSheetId="38">#REF!</definedName>
    <definedName name="\X" localSheetId="123">#REF!</definedName>
    <definedName name="\X" localSheetId="80">#REF!</definedName>
    <definedName name="\X" localSheetId="50">#REF!</definedName>
    <definedName name="\X" localSheetId="35">#REF!</definedName>
    <definedName name="\X" localSheetId="121">#REF!</definedName>
    <definedName name="\X" localSheetId="109">#REF!</definedName>
    <definedName name="\X" localSheetId="95">#REF!</definedName>
    <definedName name="\X" localSheetId="4">#REF!</definedName>
    <definedName name="\X" localSheetId="137">#REF!</definedName>
    <definedName name="\X" localSheetId="135">#REF!</definedName>
    <definedName name="\X" localSheetId="141">#REF!</definedName>
    <definedName name="\X" localSheetId="133">#REF!</definedName>
    <definedName name="\X" localSheetId="139">#REF!</definedName>
    <definedName name="\X" localSheetId="108">#REF!</definedName>
    <definedName name="\X" localSheetId="132">#REF!</definedName>
    <definedName name="\X" localSheetId="130">#REF!</definedName>
    <definedName name="\X" localSheetId="120">#REF!</definedName>
    <definedName name="\X" localSheetId="106">#REF!</definedName>
    <definedName name="\X" localSheetId="118">#REF!</definedName>
    <definedName name="\X" localSheetId="128">#REF!</definedName>
    <definedName name="\X" localSheetId="104">#REF!</definedName>
    <definedName name="\X" localSheetId="116">#REF!</definedName>
    <definedName name="\X" localSheetId="102">#REF!</definedName>
    <definedName name="\X" localSheetId="126">#REF!</definedName>
    <definedName name="\X" localSheetId="114">#REF!</definedName>
    <definedName name="\X" localSheetId="112">#REF!</definedName>
    <definedName name="\X" localSheetId="124">#REF!</definedName>
    <definedName name="\X" localSheetId="122">#REF!</definedName>
    <definedName name="\X" localSheetId="110">#REF!</definedName>
    <definedName name="\X" localSheetId="76">#REF!</definedName>
    <definedName name="\X" localSheetId="73">#REF!</definedName>
    <definedName name="\X" localSheetId="70">#REF!</definedName>
    <definedName name="\X" localSheetId="67">#REF!</definedName>
    <definedName name="\X" localSheetId="64">#REF!</definedName>
    <definedName name="\X" localSheetId="30">#REF!</definedName>
    <definedName name="\X" localSheetId="21">#REF!</definedName>
    <definedName name="\X" localSheetId="79">#REF!</definedName>
    <definedName name="\X" localSheetId="18">#REF!</definedName>
    <definedName name="\X" localSheetId="94">#REF!</definedName>
    <definedName name="\X" localSheetId="61">#REF!</definedName>
    <definedName name="\X" localSheetId="49">#REF!</definedName>
    <definedName name="\X" localSheetId="33">#REF!</definedName>
    <definedName name="\X" localSheetId="15">#REF!</definedName>
    <definedName name="\X" localSheetId="3">#REF!</definedName>
    <definedName name="\X" localSheetId="91">#REF!</definedName>
    <definedName name="\X" localSheetId="46">#REF!</definedName>
    <definedName name="\X" localSheetId="88">#REF!</definedName>
    <definedName name="\X" localSheetId="58">#REF!</definedName>
    <definedName name="\X" localSheetId="27">#REF!</definedName>
    <definedName name="\X" localSheetId="12">#REF!</definedName>
    <definedName name="\X" localSheetId="43">#REF!</definedName>
    <definedName name="\X" localSheetId="85">#REF!</definedName>
    <definedName name="\X" localSheetId="55">#REF!</definedName>
    <definedName name="\X" localSheetId="24">#REF!</definedName>
    <definedName name="\X" localSheetId="9">#REF!</definedName>
    <definedName name="\X" localSheetId="100">#REF!</definedName>
    <definedName name="\X" localSheetId="40">#REF!</definedName>
    <definedName name="\X" localSheetId="97">#REF!</definedName>
    <definedName name="\X" localSheetId="82">#REF!</definedName>
    <definedName name="\X" localSheetId="52">#REF!</definedName>
    <definedName name="\X" localSheetId="37">#REF!</definedName>
    <definedName name="\X" localSheetId="6">#REF!</definedName>
    <definedName name="\X" localSheetId="75">#REF!</definedName>
    <definedName name="\X" localSheetId="72">#REF!</definedName>
    <definedName name="\X" localSheetId="69">#REF!</definedName>
    <definedName name="\X" localSheetId="66">#REF!</definedName>
    <definedName name="\X" localSheetId="63">#REF!</definedName>
    <definedName name="\X" localSheetId="51">#REF!</definedName>
    <definedName name="\X" localSheetId="29">#REF!</definedName>
    <definedName name="\X" localSheetId="20">#REF!</definedName>
    <definedName name="\X" localSheetId="78">#REF!</definedName>
    <definedName name="\X" localSheetId="17">#REF!</definedName>
    <definedName name="\X" localSheetId="93">#REF!</definedName>
    <definedName name="\X" localSheetId="60">#REF!</definedName>
    <definedName name="\X" localSheetId="48">#REF!</definedName>
    <definedName name="\X" localSheetId="34">#REF!</definedName>
    <definedName name="\X" localSheetId="14">#REF!</definedName>
    <definedName name="\X" localSheetId="2">#REF!</definedName>
    <definedName name="\X" localSheetId="90">#REF!</definedName>
    <definedName name="\X" localSheetId="45">#REF!</definedName>
    <definedName name="\X" localSheetId="87">#REF!</definedName>
    <definedName name="\X" localSheetId="57">#REF!</definedName>
    <definedName name="\X" localSheetId="26">#REF!</definedName>
    <definedName name="\X" localSheetId="11">#REF!</definedName>
    <definedName name="\X" localSheetId="42">#REF!</definedName>
    <definedName name="\X" localSheetId="84">#REF!</definedName>
    <definedName name="\X" localSheetId="54">#REF!</definedName>
    <definedName name="\X" localSheetId="23">#REF!</definedName>
    <definedName name="\X" localSheetId="8">#REF!</definedName>
    <definedName name="\X" localSheetId="99">#REF!</definedName>
    <definedName name="\X" localSheetId="39">#REF!</definedName>
    <definedName name="\X" localSheetId="96">#REF!</definedName>
    <definedName name="\X" localSheetId="81">#REF!</definedName>
    <definedName name="\X" localSheetId="36">#REF!</definedName>
    <definedName name="\X" localSheetId="5">#REF!</definedName>
    <definedName name="\X" localSheetId="138">#REF!</definedName>
    <definedName name="\X" localSheetId="136">#REF!</definedName>
    <definedName name="\X" localSheetId="134">#REF!</definedName>
    <definedName name="\X" localSheetId="140">#REF!</definedName>
    <definedName name="\X">#REF!</definedName>
    <definedName name="\Y" localSheetId="74">#REF!</definedName>
    <definedName name="\Y" localSheetId="71">#REF!</definedName>
    <definedName name="\Y" localSheetId="68">#REF!</definedName>
    <definedName name="\Y" localSheetId="65">#REF!</definedName>
    <definedName name="\Y" localSheetId="62">#REF!</definedName>
    <definedName name="\Y" localSheetId="28">#REF!</definedName>
    <definedName name="\Y" localSheetId="19">#REF!</definedName>
    <definedName name="\Y" localSheetId="77">#REF!</definedName>
    <definedName name="\Y" localSheetId="107">#REF!</definedName>
    <definedName name="\Y" localSheetId="32">#REF!</definedName>
    <definedName name="\Y" localSheetId="16">#REF!</definedName>
    <definedName name="\Y" localSheetId="131">#REF!</definedName>
    <definedName name="\Y" localSheetId="59">#REF!</definedName>
    <definedName name="\Y" localSheetId="47">#REF!</definedName>
    <definedName name="\Y" localSheetId="31">#REF!</definedName>
    <definedName name="\Y" localSheetId="13">#REF!</definedName>
    <definedName name="\Y" localSheetId="129">#REF!</definedName>
    <definedName name="\Y" localSheetId="119">#REF!</definedName>
    <definedName name="\Y" localSheetId="105">#REF!</definedName>
    <definedName name="\Y" localSheetId="92">#REF!</definedName>
    <definedName name="\Y" localSheetId="0">#REF!</definedName>
    <definedName name="\Y" localSheetId="1">#REF!</definedName>
    <definedName name="\Y" localSheetId="89">#REF!</definedName>
    <definedName name="\Y" localSheetId="44">#REF!</definedName>
    <definedName name="\Y" localSheetId="86">#REF!</definedName>
    <definedName name="\Y" localSheetId="56">#REF!</definedName>
    <definedName name="\Y" localSheetId="25">#REF!</definedName>
    <definedName name="\Y" localSheetId="117">#REF!</definedName>
    <definedName name="\Y" localSheetId="10">#REF!</definedName>
    <definedName name="\Y" localSheetId="127">#REF!</definedName>
    <definedName name="\Y" localSheetId="103">#REF!</definedName>
    <definedName name="\Y" localSheetId="41">#REF!</definedName>
    <definedName name="\Y" localSheetId="115">#REF!</definedName>
    <definedName name="\Y" localSheetId="101">#REF!</definedName>
    <definedName name="\Y" localSheetId="83">#REF!</definedName>
    <definedName name="\Y" localSheetId="53">#REF!</definedName>
    <definedName name="\Y" localSheetId="22">#REF!</definedName>
    <definedName name="\Y" localSheetId="125">#REF!</definedName>
    <definedName name="\Y" localSheetId="7">#REF!</definedName>
    <definedName name="\Y" localSheetId="98">#REF!</definedName>
    <definedName name="\Y" localSheetId="113">#REF!</definedName>
    <definedName name="\Y" localSheetId="111">#REF!</definedName>
    <definedName name="\Y" localSheetId="38">#REF!</definedName>
    <definedName name="\Y" localSheetId="123">#REF!</definedName>
    <definedName name="\Y" localSheetId="80">#REF!</definedName>
    <definedName name="\Y" localSheetId="50">#REF!</definedName>
    <definedName name="\Y" localSheetId="35">#REF!</definedName>
    <definedName name="\Y" localSheetId="121">#REF!</definedName>
    <definedName name="\Y" localSheetId="109">#REF!</definedName>
    <definedName name="\Y" localSheetId="95">#REF!</definedName>
    <definedName name="\Y" localSheetId="4">#REF!</definedName>
    <definedName name="\Y" localSheetId="137">#REF!</definedName>
    <definedName name="\Y" localSheetId="135">#REF!</definedName>
    <definedName name="\Y" localSheetId="141">#REF!</definedName>
    <definedName name="\Y" localSheetId="133">#REF!</definedName>
    <definedName name="\Y" localSheetId="139">#REF!</definedName>
    <definedName name="\Y" localSheetId="108">#REF!</definedName>
    <definedName name="\Y" localSheetId="132">#REF!</definedName>
    <definedName name="\Y" localSheetId="130">#REF!</definedName>
    <definedName name="\Y" localSheetId="120">#REF!</definedName>
    <definedName name="\Y" localSheetId="106">#REF!</definedName>
    <definedName name="\Y" localSheetId="118">#REF!</definedName>
    <definedName name="\Y" localSheetId="128">#REF!</definedName>
    <definedName name="\Y" localSheetId="104">#REF!</definedName>
    <definedName name="\Y" localSheetId="116">#REF!</definedName>
    <definedName name="\Y" localSheetId="102">#REF!</definedName>
    <definedName name="\Y" localSheetId="126">#REF!</definedName>
    <definedName name="\Y" localSheetId="114">#REF!</definedName>
    <definedName name="\Y" localSheetId="112">#REF!</definedName>
    <definedName name="\Y" localSheetId="124">#REF!</definedName>
    <definedName name="\Y" localSheetId="122">#REF!</definedName>
    <definedName name="\Y" localSheetId="110">#REF!</definedName>
    <definedName name="\Y" localSheetId="76">#REF!</definedName>
    <definedName name="\Y" localSheetId="73">#REF!</definedName>
    <definedName name="\Y" localSheetId="70">#REF!</definedName>
    <definedName name="\Y" localSheetId="67">#REF!</definedName>
    <definedName name="\Y" localSheetId="64">#REF!</definedName>
    <definedName name="\Y" localSheetId="30">#REF!</definedName>
    <definedName name="\Y" localSheetId="21">#REF!</definedName>
    <definedName name="\Y" localSheetId="79">#REF!</definedName>
    <definedName name="\Y" localSheetId="18">#REF!</definedName>
    <definedName name="\Y" localSheetId="94">#REF!</definedName>
    <definedName name="\Y" localSheetId="61">#REF!</definedName>
    <definedName name="\Y" localSheetId="49">#REF!</definedName>
    <definedName name="\Y" localSheetId="33">#REF!</definedName>
    <definedName name="\Y" localSheetId="15">#REF!</definedName>
    <definedName name="\Y" localSheetId="3">#REF!</definedName>
    <definedName name="\Y" localSheetId="91">#REF!</definedName>
    <definedName name="\Y" localSheetId="46">#REF!</definedName>
    <definedName name="\Y" localSheetId="88">#REF!</definedName>
    <definedName name="\Y" localSheetId="58">#REF!</definedName>
    <definedName name="\Y" localSheetId="27">#REF!</definedName>
    <definedName name="\Y" localSheetId="12">#REF!</definedName>
    <definedName name="\Y" localSheetId="43">#REF!</definedName>
    <definedName name="\Y" localSheetId="85">#REF!</definedName>
    <definedName name="\Y" localSheetId="55">#REF!</definedName>
    <definedName name="\Y" localSheetId="24">#REF!</definedName>
    <definedName name="\Y" localSheetId="9">#REF!</definedName>
    <definedName name="\Y" localSheetId="100">#REF!</definedName>
    <definedName name="\Y" localSheetId="40">#REF!</definedName>
    <definedName name="\Y" localSheetId="97">#REF!</definedName>
    <definedName name="\Y" localSheetId="82">#REF!</definedName>
    <definedName name="\Y" localSheetId="52">#REF!</definedName>
    <definedName name="\Y" localSheetId="37">#REF!</definedName>
    <definedName name="\Y" localSheetId="6">#REF!</definedName>
    <definedName name="\Y" localSheetId="75">#REF!</definedName>
    <definedName name="\Y" localSheetId="72">#REF!</definedName>
    <definedName name="\Y" localSheetId="69">#REF!</definedName>
    <definedName name="\Y" localSheetId="66">#REF!</definedName>
    <definedName name="\Y" localSheetId="63">#REF!</definedName>
    <definedName name="\Y" localSheetId="51">#REF!</definedName>
    <definedName name="\Y" localSheetId="29">#REF!</definedName>
    <definedName name="\Y" localSheetId="20">#REF!</definedName>
    <definedName name="\Y" localSheetId="78">#REF!</definedName>
    <definedName name="\Y" localSheetId="17">#REF!</definedName>
    <definedName name="\Y" localSheetId="93">#REF!</definedName>
    <definedName name="\Y" localSheetId="60">#REF!</definedName>
    <definedName name="\Y" localSheetId="48">#REF!</definedName>
    <definedName name="\Y" localSheetId="34">#REF!</definedName>
    <definedName name="\Y" localSheetId="14">#REF!</definedName>
    <definedName name="\Y" localSheetId="2">#REF!</definedName>
    <definedName name="\Y" localSheetId="90">#REF!</definedName>
    <definedName name="\Y" localSheetId="45">#REF!</definedName>
    <definedName name="\Y" localSheetId="87">#REF!</definedName>
    <definedName name="\Y" localSheetId="57">#REF!</definedName>
    <definedName name="\Y" localSheetId="26">#REF!</definedName>
    <definedName name="\Y" localSheetId="11">#REF!</definedName>
    <definedName name="\Y" localSheetId="42">#REF!</definedName>
    <definedName name="\Y" localSheetId="84">#REF!</definedName>
    <definedName name="\Y" localSheetId="54">#REF!</definedName>
    <definedName name="\Y" localSheetId="23">#REF!</definedName>
    <definedName name="\Y" localSheetId="8">#REF!</definedName>
    <definedName name="\Y" localSheetId="99">#REF!</definedName>
    <definedName name="\Y" localSheetId="39">#REF!</definedName>
    <definedName name="\Y" localSheetId="96">#REF!</definedName>
    <definedName name="\Y" localSheetId="81">#REF!</definedName>
    <definedName name="\Y" localSheetId="36">#REF!</definedName>
    <definedName name="\Y" localSheetId="5">#REF!</definedName>
    <definedName name="\Y" localSheetId="138">#REF!</definedName>
    <definedName name="\Y" localSheetId="136">#REF!</definedName>
    <definedName name="\Y" localSheetId="134">#REF!</definedName>
    <definedName name="\Y" localSheetId="140">#REF!</definedName>
    <definedName name="\Y">#REF!</definedName>
    <definedName name="\Z" localSheetId="74">#REF!</definedName>
    <definedName name="\Z" localSheetId="71">#REF!</definedName>
    <definedName name="\Z" localSheetId="68">#REF!</definedName>
    <definedName name="\Z" localSheetId="65">#REF!</definedName>
    <definedName name="\Z" localSheetId="62">#REF!</definedName>
    <definedName name="\Z" localSheetId="28">#REF!</definedName>
    <definedName name="\Z" localSheetId="19">#REF!</definedName>
    <definedName name="\Z" localSheetId="77">#REF!</definedName>
    <definedName name="\Z" localSheetId="107">#REF!</definedName>
    <definedName name="\Z" localSheetId="32">#REF!</definedName>
    <definedName name="\Z" localSheetId="16">#REF!</definedName>
    <definedName name="\Z" localSheetId="131">#REF!</definedName>
    <definedName name="\Z" localSheetId="59">#REF!</definedName>
    <definedName name="\Z" localSheetId="47">#REF!</definedName>
    <definedName name="\Z" localSheetId="31">#REF!</definedName>
    <definedName name="\Z" localSheetId="13">#REF!</definedName>
    <definedName name="\Z" localSheetId="129">#REF!</definedName>
    <definedName name="\Z" localSheetId="119">#REF!</definedName>
    <definedName name="\Z" localSheetId="105">#REF!</definedName>
    <definedName name="\Z" localSheetId="92">#REF!</definedName>
    <definedName name="\Z" localSheetId="0">#REF!</definedName>
    <definedName name="\Z" localSheetId="1">#REF!</definedName>
    <definedName name="\Z" localSheetId="89">#REF!</definedName>
    <definedName name="\Z" localSheetId="44">#REF!</definedName>
    <definedName name="\Z" localSheetId="86">#REF!</definedName>
    <definedName name="\Z" localSheetId="56">#REF!</definedName>
    <definedName name="\Z" localSheetId="25">#REF!</definedName>
    <definedName name="\Z" localSheetId="117">#REF!</definedName>
    <definedName name="\Z" localSheetId="10">#REF!</definedName>
    <definedName name="\Z" localSheetId="127">#REF!</definedName>
    <definedName name="\Z" localSheetId="103">#REF!</definedName>
    <definedName name="\Z" localSheetId="41">#REF!</definedName>
    <definedName name="\Z" localSheetId="115">#REF!</definedName>
    <definedName name="\Z" localSheetId="101">#REF!</definedName>
    <definedName name="\Z" localSheetId="83">#REF!</definedName>
    <definedName name="\Z" localSheetId="53">#REF!</definedName>
    <definedName name="\Z" localSheetId="22">#REF!</definedName>
    <definedName name="\Z" localSheetId="125">#REF!</definedName>
    <definedName name="\Z" localSheetId="7">#REF!</definedName>
    <definedName name="\Z" localSheetId="98">#REF!</definedName>
    <definedName name="\Z" localSheetId="113">#REF!</definedName>
    <definedName name="\Z" localSheetId="111">#REF!</definedName>
    <definedName name="\Z" localSheetId="38">#REF!</definedName>
    <definedName name="\Z" localSheetId="123">#REF!</definedName>
    <definedName name="\Z" localSheetId="80">#REF!</definedName>
    <definedName name="\Z" localSheetId="50">#REF!</definedName>
    <definedName name="\Z" localSheetId="35">#REF!</definedName>
    <definedName name="\Z" localSheetId="121">#REF!</definedName>
    <definedName name="\Z" localSheetId="109">#REF!</definedName>
    <definedName name="\Z" localSheetId="95">#REF!</definedName>
    <definedName name="\Z" localSheetId="4">#REF!</definedName>
    <definedName name="\Z" localSheetId="137">#REF!</definedName>
    <definedName name="\Z" localSheetId="135">#REF!</definedName>
    <definedName name="\Z" localSheetId="141">#REF!</definedName>
    <definedName name="\Z" localSheetId="133">#REF!</definedName>
    <definedName name="\Z" localSheetId="139">#REF!</definedName>
    <definedName name="\Z" localSheetId="108">#REF!</definedName>
    <definedName name="\Z" localSheetId="132">#REF!</definedName>
    <definedName name="\Z" localSheetId="130">#REF!</definedName>
    <definedName name="\Z" localSheetId="120">#REF!</definedName>
    <definedName name="\Z" localSheetId="106">#REF!</definedName>
    <definedName name="\Z" localSheetId="118">#REF!</definedName>
    <definedName name="\Z" localSheetId="128">#REF!</definedName>
    <definedName name="\Z" localSheetId="104">#REF!</definedName>
    <definedName name="\Z" localSheetId="116">#REF!</definedName>
    <definedName name="\Z" localSheetId="102">#REF!</definedName>
    <definedName name="\Z" localSheetId="126">#REF!</definedName>
    <definedName name="\Z" localSheetId="114">#REF!</definedName>
    <definedName name="\Z" localSheetId="112">#REF!</definedName>
    <definedName name="\Z" localSheetId="124">#REF!</definedName>
    <definedName name="\Z" localSheetId="122">#REF!</definedName>
    <definedName name="\Z" localSheetId="110">#REF!</definedName>
    <definedName name="\Z" localSheetId="76">#REF!</definedName>
    <definedName name="\Z" localSheetId="73">#REF!</definedName>
    <definedName name="\Z" localSheetId="70">#REF!</definedName>
    <definedName name="\Z" localSheetId="67">#REF!</definedName>
    <definedName name="\Z" localSheetId="64">#REF!</definedName>
    <definedName name="\Z" localSheetId="30">#REF!</definedName>
    <definedName name="\Z" localSheetId="21">#REF!</definedName>
    <definedName name="\Z" localSheetId="79">#REF!</definedName>
    <definedName name="\Z" localSheetId="18">#REF!</definedName>
    <definedName name="\Z" localSheetId="94">#REF!</definedName>
    <definedName name="\Z" localSheetId="61">#REF!</definedName>
    <definedName name="\Z" localSheetId="49">#REF!</definedName>
    <definedName name="\Z" localSheetId="33">#REF!</definedName>
    <definedName name="\Z" localSheetId="15">#REF!</definedName>
    <definedName name="\Z" localSheetId="3">#REF!</definedName>
    <definedName name="\Z" localSheetId="91">#REF!</definedName>
    <definedName name="\Z" localSheetId="46">#REF!</definedName>
    <definedName name="\Z" localSheetId="88">#REF!</definedName>
    <definedName name="\Z" localSheetId="58">#REF!</definedName>
    <definedName name="\Z" localSheetId="27">#REF!</definedName>
    <definedName name="\Z" localSheetId="12">#REF!</definedName>
    <definedName name="\Z" localSheetId="43">#REF!</definedName>
    <definedName name="\Z" localSheetId="85">#REF!</definedName>
    <definedName name="\Z" localSheetId="55">#REF!</definedName>
    <definedName name="\Z" localSheetId="24">#REF!</definedName>
    <definedName name="\Z" localSheetId="9">#REF!</definedName>
    <definedName name="\Z" localSheetId="100">#REF!</definedName>
    <definedName name="\Z" localSheetId="40">#REF!</definedName>
    <definedName name="\Z" localSheetId="97">#REF!</definedName>
    <definedName name="\Z" localSheetId="82">#REF!</definedName>
    <definedName name="\Z" localSheetId="52">#REF!</definedName>
    <definedName name="\Z" localSheetId="37">#REF!</definedName>
    <definedName name="\Z" localSheetId="6">#REF!</definedName>
    <definedName name="\Z" localSheetId="75">#REF!</definedName>
    <definedName name="\Z" localSheetId="72">#REF!</definedName>
    <definedName name="\Z" localSheetId="69">#REF!</definedName>
    <definedName name="\Z" localSheetId="66">#REF!</definedName>
    <definedName name="\Z" localSheetId="63">#REF!</definedName>
    <definedName name="\Z" localSheetId="51">#REF!</definedName>
    <definedName name="\Z" localSheetId="29">#REF!</definedName>
    <definedName name="\Z" localSheetId="20">#REF!</definedName>
    <definedName name="\Z" localSheetId="78">#REF!</definedName>
    <definedName name="\Z" localSheetId="17">#REF!</definedName>
    <definedName name="\Z" localSheetId="93">#REF!</definedName>
    <definedName name="\Z" localSheetId="60">#REF!</definedName>
    <definedName name="\Z" localSheetId="48">#REF!</definedName>
    <definedName name="\Z" localSheetId="34">#REF!</definedName>
    <definedName name="\Z" localSheetId="14">#REF!</definedName>
    <definedName name="\Z" localSheetId="2">#REF!</definedName>
    <definedName name="\Z" localSheetId="90">#REF!</definedName>
    <definedName name="\Z" localSheetId="45">#REF!</definedName>
    <definedName name="\Z" localSheetId="87">#REF!</definedName>
    <definedName name="\Z" localSheetId="57">#REF!</definedName>
    <definedName name="\Z" localSheetId="26">#REF!</definedName>
    <definedName name="\Z" localSheetId="11">#REF!</definedName>
    <definedName name="\Z" localSheetId="42">#REF!</definedName>
    <definedName name="\Z" localSheetId="84">#REF!</definedName>
    <definedName name="\Z" localSheetId="54">#REF!</definedName>
    <definedName name="\Z" localSheetId="23">#REF!</definedName>
    <definedName name="\Z" localSheetId="8">#REF!</definedName>
    <definedName name="\Z" localSheetId="99">#REF!</definedName>
    <definedName name="\Z" localSheetId="39">#REF!</definedName>
    <definedName name="\Z" localSheetId="96">#REF!</definedName>
    <definedName name="\Z" localSheetId="81">#REF!</definedName>
    <definedName name="\Z" localSheetId="36">#REF!</definedName>
    <definedName name="\Z" localSheetId="5">#REF!</definedName>
    <definedName name="\Z" localSheetId="138">#REF!</definedName>
    <definedName name="\Z" localSheetId="136">#REF!</definedName>
    <definedName name="\Z" localSheetId="134">#REF!</definedName>
    <definedName name="\Z" localSheetId="140">#REF!</definedName>
    <definedName name="\Z">#REF!</definedName>
    <definedName name="_1_0DA" localSheetId="74">#REF!</definedName>
    <definedName name="_1_0DA" localSheetId="71">#REF!</definedName>
    <definedName name="_1_0DA" localSheetId="68">#REF!</definedName>
    <definedName name="_1_0DA" localSheetId="65">#REF!</definedName>
    <definedName name="_1_0DA" localSheetId="62">#REF!</definedName>
    <definedName name="_1_0DA" localSheetId="28">#REF!</definedName>
    <definedName name="_1_0DA" localSheetId="19">#REF!</definedName>
    <definedName name="_1_0DA" localSheetId="77">#REF!</definedName>
    <definedName name="_1_0DA" localSheetId="107">#REF!</definedName>
    <definedName name="_1_0DA" localSheetId="32">#REF!</definedName>
    <definedName name="_1_0DA" localSheetId="16">#REF!</definedName>
    <definedName name="_1_0DA" localSheetId="131">#REF!</definedName>
    <definedName name="_1_0DA" localSheetId="59">#REF!</definedName>
    <definedName name="_1_0DA" localSheetId="47">#REF!</definedName>
    <definedName name="_1_0DA" localSheetId="31">#REF!</definedName>
    <definedName name="_1_0DA" localSheetId="13">#REF!</definedName>
    <definedName name="_1_0DA" localSheetId="129">#REF!</definedName>
    <definedName name="_1_0DA" localSheetId="119">#REF!</definedName>
    <definedName name="_1_0DA" localSheetId="105">#REF!</definedName>
    <definedName name="_1_0DA" localSheetId="92">#REF!</definedName>
    <definedName name="_1_0DA" localSheetId="0">#REF!</definedName>
    <definedName name="_1_0DA" localSheetId="1">#REF!</definedName>
    <definedName name="_1_0DA" localSheetId="89">#REF!</definedName>
    <definedName name="_1_0DA" localSheetId="44">#REF!</definedName>
    <definedName name="_1_0DA" localSheetId="86">#REF!</definedName>
    <definedName name="_1_0DA" localSheetId="56">#REF!</definedName>
    <definedName name="_1_0DA" localSheetId="25">#REF!</definedName>
    <definedName name="_1_0DA" localSheetId="117">#REF!</definedName>
    <definedName name="_1_0DA" localSheetId="10">#REF!</definedName>
    <definedName name="_1_0DA" localSheetId="127">#REF!</definedName>
    <definedName name="_1_0DA" localSheetId="103">#REF!</definedName>
    <definedName name="_1_0DA" localSheetId="41">#REF!</definedName>
    <definedName name="_1_0DA" localSheetId="115">#REF!</definedName>
    <definedName name="_1_0DA" localSheetId="101">#REF!</definedName>
    <definedName name="_1_0DA" localSheetId="83">#REF!</definedName>
    <definedName name="_1_0DA" localSheetId="53">#REF!</definedName>
    <definedName name="_1_0DA" localSheetId="22">#REF!</definedName>
    <definedName name="_1_0DA" localSheetId="125">#REF!</definedName>
    <definedName name="_1_0DA" localSheetId="7">#REF!</definedName>
    <definedName name="_1_0DA" localSheetId="98">#REF!</definedName>
    <definedName name="_1_0DA" localSheetId="113">#REF!</definedName>
    <definedName name="_1_0DA" localSheetId="111">#REF!</definedName>
    <definedName name="_1_0DA" localSheetId="38">#REF!</definedName>
    <definedName name="_1_0DA" localSheetId="123">#REF!</definedName>
    <definedName name="_1_0DA" localSheetId="80">#REF!</definedName>
    <definedName name="_1_0DA" localSheetId="50">#REF!</definedName>
    <definedName name="_1_0DA" localSheetId="35">#REF!</definedName>
    <definedName name="_1_0DA" localSheetId="121">#REF!</definedName>
    <definedName name="_1_0DA" localSheetId="109">#REF!</definedName>
    <definedName name="_1_0DA" localSheetId="95">#REF!</definedName>
    <definedName name="_1_0DA" localSheetId="4">#REF!</definedName>
    <definedName name="_1_0DA" localSheetId="137">#REF!</definedName>
    <definedName name="_1_0DA" localSheetId="135">#REF!</definedName>
    <definedName name="_1_0DA" localSheetId="141">#REF!</definedName>
    <definedName name="_1_0DA" localSheetId="133">#REF!</definedName>
    <definedName name="_1_0DA" localSheetId="139">#REF!</definedName>
    <definedName name="_1_0DA" localSheetId="108">#REF!</definedName>
    <definedName name="_1_0DA" localSheetId="132">#REF!</definedName>
    <definedName name="_1_0DA" localSheetId="130">#REF!</definedName>
    <definedName name="_1_0DA" localSheetId="120">#REF!</definedName>
    <definedName name="_1_0DA" localSheetId="106">#REF!</definedName>
    <definedName name="_1_0DA" localSheetId="118">#REF!</definedName>
    <definedName name="_1_0DA" localSheetId="128">#REF!</definedName>
    <definedName name="_1_0DA" localSheetId="104">#REF!</definedName>
    <definedName name="_1_0DA" localSheetId="116">#REF!</definedName>
    <definedName name="_1_0DA" localSheetId="102">#REF!</definedName>
    <definedName name="_1_0DA" localSheetId="126">#REF!</definedName>
    <definedName name="_1_0DA" localSheetId="114">#REF!</definedName>
    <definedName name="_1_0DA" localSheetId="112">#REF!</definedName>
    <definedName name="_1_0DA" localSheetId="124">#REF!</definedName>
    <definedName name="_1_0DA" localSheetId="122">#REF!</definedName>
    <definedName name="_1_0DA" localSheetId="110">#REF!</definedName>
    <definedName name="_1_0DA" localSheetId="76">#REF!</definedName>
    <definedName name="_1_0DA" localSheetId="73">#REF!</definedName>
    <definedName name="_1_0DA" localSheetId="70">#REF!</definedName>
    <definedName name="_1_0DA" localSheetId="67">#REF!</definedName>
    <definedName name="_1_0DA" localSheetId="64">#REF!</definedName>
    <definedName name="_1_0DA" localSheetId="30">#REF!</definedName>
    <definedName name="_1_0DA" localSheetId="21">#REF!</definedName>
    <definedName name="_1_0DA" localSheetId="79">#REF!</definedName>
    <definedName name="_1_0DA" localSheetId="18">#REF!</definedName>
    <definedName name="_1_0DA" localSheetId="94">#REF!</definedName>
    <definedName name="_1_0DA" localSheetId="61">#REF!</definedName>
    <definedName name="_1_0DA" localSheetId="49">#REF!</definedName>
    <definedName name="_1_0DA" localSheetId="33">#REF!</definedName>
    <definedName name="_1_0DA" localSheetId="15">#REF!</definedName>
    <definedName name="_1_0DA" localSheetId="3">#REF!</definedName>
    <definedName name="_1_0DA" localSheetId="91">#REF!</definedName>
    <definedName name="_1_0DA" localSheetId="46">#REF!</definedName>
    <definedName name="_1_0DA" localSheetId="88">#REF!</definedName>
    <definedName name="_1_0DA" localSheetId="58">#REF!</definedName>
    <definedName name="_1_0DA" localSheetId="27">#REF!</definedName>
    <definedName name="_1_0DA" localSheetId="12">#REF!</definedName>
    <definedName name="_1_0DA" localSheetId="43">#REF!</definedName>
    <definedName name="_1_0DA" localSheetId="85">#REF!</definedName>
    <definedName name="_1_0DA" localSheetId="55">#REF!</definedName>
    <definedName name="_1_0DA" localSheetId="24">#REF!</definedName>
    <definedName name="_1_0DA" localSheetId="9">#REF!</definedName>
    <definedName name="_1_0DA" localSheetId="100">#REF!</definedName>
    <definedName name="_1_0DA" localSheetId="40">#REF!</definedName>
    <definedName name="_1_0DA" localSheetId="97">#REF!</definedName>
    <definedName name="_1_0DA" localSheetId="82">#REF!</definedName>
    <definedName name="_1_0DA" localSheetId="52">#REF!</definedName>
    <definedName name="_1_0DA" localSheetId="37">#REF!</definedName>
    <definedName name="_1_0DA" localSheetId="6">#REF!</definedName>
    <definedName name="_1_0DA" localSheetId="75">#REF!</definedName>
    <definedName name="_1_0DA" localSheetId="72">#REF!</definedName>
    <definedName name="_1_0DA" localSheetId="69">#REF!</definedName>
    <definedName name="_1_0DA" localSheetId="66">#REF!</definedName>
    <definedName name="_1_0DA" localSheetId="63">#REF!</definedName>
    <definedName name="_1_0DA" localSheetId="51">#REF!</definedName>
    <definedName name="_1_0DA" localSheetId="29">#REF!</definedName>
    <definedName name="_1_0DA" localSheetId="20">#REF!</definedName>
    <definedName name="_1_0DA" localSheetId="78">#REF!</definedName>
    <definedName name="_1_0DA" localSheetId="17">#REF!</definedName>
    <definedName name="_1_0DA" localSheetId="93">#REF!</definedName>
    <definedName name="_1_0DA" localSheetId="60">#REF!</definedName>
    <definedName name="_1_0DA" localSheetId="48">#REF!</definedName>
    <definedName name="_1_0DA" localSheetId="34">#REF!</definedName>
    <definedName name="_1_0DA" localSheetId="14">#REF!</definedName>
    <definedName name="_1_0DA" localSheetId="2">#REF!</definedName>
    <definedName name="_1_0DA" localSheetId="90">#REF!</definedName>
    <definedName name="_1_0DA" localSheetId="45">#REF!</definedName>
    <definedName name="_1_0DA" localSheetId="87">#REF!</definedName>
    <definedName name="_1_0DA" localSheetId="57">#REF!</definedName>
    <definedName name="_1_0DA" localSheetId="26">#REF!</definedName>
    <definedName name="_1_0DA" localSheetId="11">#REF!</definedName>
    <definedName name="_1_0DA" localSheetId="42">#REF!</definedName>
    <definedName name="_1_0DA" localSheetId="84">#REF!</definedName>
    <definedName name="_1_0DA" localSheetId="54">#REF!</definedName>
    <definedName name="_1_0DA" localSheetId="23">#REF!</definedName>
    <definedName name="_1_0DA" localSheetId="8">#REF!</definedName>
    <definedName name="_1_0DA" localSheetId="99">#REF!</definedName>
    <definedName name="_1_0DA" localSheetId="39">#REF!</definedName>
    <definedName name="_1_0DA" localSheetId="96">#REF!</definedName>
    <definedName name="_1_0DA" localSheetId="81">#REF!</definedName>
    <definedName name="_1_0DA" localSheetId="36">#REF!</definedName>
    <definedName name="_1_0DA" localSheetId="5">#REF!</definedName>
    <definedName name="_1_0DA" localSheetId="138">#REF!</definedName>
    <definedName name="_1_0DA" localSheetId="136">#REF!</definedName>
    <definedName name="_1_0DA" localSheetId="134">#REF!</definedName>
    <definedName name="_1_0DA" localSheetId="140">#REF!</definedName>
    <definedName name="_1_0DA">#REF!</definedName>
    <definedName name="_2_0RA" localSheetId="74">#REF!</definedName>
    <definedName name="_2_0RA" localSheetId="71">#REF!</definedName>
    <definedName name="_2_0RA" localSheetId="68">#REF!</definedName>
    <definedName name="_2_0RA" localSheetId="65">#REF!</definedName>
    <definedName name="_2_0RA" localSheetId="62">#REF!</definedName>
    <definedName name="_2_0RA" localSheetId="28">#REF!</definedName>
    <definedName name="_2_0RA" localSheetId="19">#REF!</definedName>
    <definedName name="_2_0RA" localSheetId="77">#REF!</definedName>
    <definedName name="_2_0RA" localSheetId="107">#REF!</definedName>
    <definedName name="_2_0RA" localSheetId="32">#REF!</definedName>
    <definedName name="_2_0RA" localSheetId="16">#REF!</definedName>
    <definedName name="_2_0RA" localSheetId="131">#REF!</definedName>
    <definedName name="_2_0RA" localSheetId="59">#REF!</definedName>
    <definedName name="_2_0RA" localSheetId="47">#REF!</definedName>
    <definedName name="_2_0RA" localSheetId="31">#REF!</definedName>
    <definedName name="_2_0RA" localSheetId="13">#REF!</definedName>
    <definedName name="_2_0RA" localSheetId="129">#REF!</definedName>
    <definedName name="_2_0RA" localSheetId="119">#REF!</definedName>
    <definedName name="_2_0RA" localSheetId="105">#REF!</definedName>
    <definedName name="_2_0RA" localSheetId="92">#REF!</definedName>
    <definedName name="_2_0RA" localSheetId="0">#REF!</definedName>
    <definedName name="_2_0RA" localSheetId="1">#REF!</definedName>
    <definedName name="_2_0RA" localSheetId="89">#REF!</definedName>
    <definedName name="_2_0RA" localSheetId="44">#REF!</definedName>
    <definedName name="_2_0RA" localSheetId="86">#REF!</definedName>
    <definedName name="_2_0RA" localSheetId="56">#REF!</definedName>
    <definedName name="_2_0RA" localSheetId="25">#REF!</definedName>
    <definedName name="_2_0RA" localSheetId="117">#REF!</definedName>
    <definedName name="_2_0RA" localSheetId="10">#REF!</definedName>
    <definedName name="_2_0RA" localSheetId="127">#REF!</definedName>
    <definedName name="_2_0RA" localSheetId="103">#REF!</definedName>
    <definedName name="_2_0RA" localSheetId="41">#REF!</definedName>
    <definedName name="_2_0RA" localSheetId="115">#REF!</definedName>
    <definedName name="_2_0RA" localSheetId="101">#REF!</definedName>
    <definedName name="_2_0RA" localSheetId="83">#REF!</definedName>
    <definedName name="_2_0RA" localSheetId="53">#REF!</definedName>
    <definedName name="_2_0RA" localSheetId="22">#REF!</definedName>
    <definedName name="_2_0RA" localSheetId="125">#REF!</definedName>
    <definedName name="_2_0RA" localSheetId="7">#REF!</definedName>
    <definedName name="_2_0RA" localSheetId="98">#REF!</definedName>
    <definedName name="_2_0RA" localSheetId="113">#REF!</definedName>
    <definedName name="_2_0RA" localSheetId="111">#REF!</definedName>
    <definedName name="_2_0RA" localSheetId="38">#REF!</definedName>
    <definedName name="_2_0RA" localSheetId="123">#REF!</definedName>
    <definedName name="_2_0RA" localSheetId="80">#REF!</definedName>
    <definedName name="_2_0RA" localSheetId="50">#REF!</definedName>
    <definedName name="_2_0RA" localSheetId="35">#REF!</definedName>
    <definedName name="_2_0RA" localSheetId="121">#REF!</definedName>
    <definedName name="_2_0RA" localSheetId="109">#REF!</definedName>
    <definedName name="_2_0RA" localSheetId="95">#REF!</definedName>
    <definedName name="_2_0RA" localSheetId="4">#REF!</definedName>
    <definedName name="_2_0RA" localSheetId="137">#REF!</definedName>
    <definedName name="_2_0RA" localSheetId="135">#REF!</definedName>
    <definedName name="_2_0RA" localSheetId="141">#REF!</definedName>
    <definedName name="_2_0RA" localSheetId="133">#REF!</definedName>
    <definedName name="_2_0RA" localSheetId="139">#REF!</definedName>
    <definedName name="_2_0RA" localSheetId="108">#REF!</definedName>
    <definedName name="_2_0RA" localSheetId="132">#REF!</definedName>
    <definedName name="_2_0RA" localSheetId="130">#REF!</definedName>
    <definedName name="_2_0RA" localSheetId="120">#REF!</definedName>
    <definedName name="_2_0RA" localSheetId="106">#REF!</definedName>
    <definedName name="_2_0RA" localSheetId="118">#REF!</definedName>
    <definedName name="_2_0RA" localSheetId="128">#REF!</definedName>
    <definedName name="_2_0RA" localSheetId="104">#REF!</definedName>
    <definedName name="_2_0RA" localSheetId="116">#REF!</definedName>
    <definedName name="_2_0RA" localSheetId="102">#REF!</definedName>
    <definedName name="_2_0RA" localSheetId="126">#REF!</definedName>
    <definedName name="_2_0RA" localSheetId="114">#REF!</definedName>
    <definedName name="_2_0RA" localSheetId="112">#REF!</definedName>
    <definedName name="_2_0RA" localSheetId="124">#REF!</definedName>
    <definedName name="_2_0RA" localSheetId="122">#REF!</definedName>
    <definedName name="_2_0RA" localSheetId="110">#REF!</definedName>
    <definedName name="_2_0RA" localSheetId="76">#REF!</definedName>
    <definedName name="_2_0RA" localSheetId="73">#REF!</definedName>
    <definedName name="_2_0RA" localSheetId="70">#REF!</definedName>
    <definedName name="_2_0RA" localSheetId="67">#REF!</definedName>
    <definedName name="_2_0RA" localSheetId="64">#REF!</definedName>
    <definedName name="_2_0RA" localSheetId="30">#REF!</definedName>
    <definedName name="_2_0RA" localSheetId="21">#REF!</definedName>
    <definedName name="_2_0RA" localSheetId="79">#REF!</definedName>
    <definedName name="_2_0RA" localSheetId="18">#REF!</definedName>
    <definedName name="_2_0RA" localSheetId="94">#REF!</definedName>
    <definedName name="_2_0RA" localSheetId="61">#REF!</definedName>
    <definedName name="_2_0RA" localSheetId="49">#REF!</definedName>
    <definedName name="_2_0RA" localSheetId="33">#REF!</definedName>
    <definedName name="_2_0RA" localSheetId="15">#REF!</definedName>
    <definedName name="_2_0RA" localSheetId="3">#REF!</definedName>
    <definedName name="_2_0RA" localSheetId="91">#REF!</definedName>
    <definedName name="_2_0RA" localSheetId="46">#REF!</definedName>
    <definedName name="_2_0RA" localSheetId="88">#REF!</definedName>
    <definedName name="_2_0RA" localSheetId="58">#REF!</definedName>
    <definedName name="_2_0RA" localSheetId="27">#REF!</definedName>
    <definedName name="_2_0RA" localSheetId="12">#REF!</definedName>
    <definedName name="_2_0RA" localSheetId="43">#REF!</definedName>
    <definedName name="_2_0RA" localSheetId="85">#REF!</definedName>
    <definedName name="_2_0RA" localSheetId="55">#REF!</definedName>
    <definedName name="_2_0RA" localSheetId="24">#REF!</definedName>
    <definedName name="_2_0RA" localSheetId="9">#REF!</definedName>
    <definedName name="_2_0RA" localSheetId="100">#REF!</definedName>
    <definedName name="_2_0RA" localSheetId="40">#REF!</definedName>
    <definedName name="_2_0RA" localSheetId="97">#REF!</definedName>
    <definedName name="_2_0RA" localSheetId="82">#REF!</definedName>
    <definedName name="_2_0RA" localSheetId="52">#REF!</definedName>
    <definedName name="_2_0RA" localSheetId="37">#REF!</definedName>
    <definedName name="_2_0RA" localSheetId="6">#REF!</definedName>
    <definedName name="_2_0RA" localSheetId="75">#REF!</definedName>
    <definedName name="_2_0RA" localSheetId="72">#REF!</definedName>
    <definedName name="_2_0RA" localSheetId="69">#REF!</definedName>
    <definedName name="_2_0RA" localSheetId="66">#REF!</definedName>
    <definedName name="_2_0RA" localSheetId="63">#REF!</definedName>
    <definedName name="_2_0RA" localSheetId="51">#REF!</definedName>
    <definedName name="_2_0RA" localSheetId="29">#REF!</definedName>
    <definedName name="_2_0RA" localSheetId="20">#REF!</definedName>
    <definedName name="_2_0RA" localSheetId="78">#REF!</definedName>
    <definedName name="_2_0RA" localSheetId="17">#REF!</definedName>
    <definedName name="_2_0RA" localSheetId="93">#REF!</definedName>
    <definedName name="_2_0RA" localSheetId="60">#REF!</definedName>
    <definedName name="_2_0RA" localSheetId="48">#REF!</definedName>
    <definedName name="_2_0RA" localSheetId="34">#REF!</definedName>
    <definedName name="_2_0RA" localSheetId="14">#REF!</definedName>
    <definedName name="_2_0RA" localSheetId="2">#REF!</definedName>
    <definedName name="_2_0RA" localSheetId="90">#REF!</definedName>
    <definedName name="_2_0RA" localSheetId="45">#REF!</definedName>
    <definedName name="_2_0RA" localSheetId="87">#REF!</definedName>
    <definedName name="_2_0RA" localSheetId="57">#REF!</definedName>
    <definedName name="_2_0RA" localSheetId="26">#REF!</definedName>
    <definedName name="_2_0RA" localSheetId="11">#REF!</definedName>
    <definedName name="_2_0RA" localSheetId="42">#REF!</definedName>
    <definedName name="_2_0RA" localSheetId="84">#REF!</definedName>
    <definedName name="_2_0RA" localSheetId="54">#REF!</definedName>
    <definedName name="_2_0RA" localSheetId="23">#REF!</definedName>
    <definedName name="_2_0RA" localSheetId="8">#REF!</definedName>
    <definedName name="_2_0RA" localSheetId="99">#REF!</definedName>
    <definedName name="_2_0RA" localSheetId="39">#REF!</definedName>
    <definedName name="_2_0RA" localSheetId="96">#REF!</definedName>
    <definedName name="_2_0RA" localSheetId="81">#REF!</definedName>
    <definedName name="_2_0RA" localSheetId="36">#REF!</definedName>
    <definedName name="_2_0RA" localSheetId="5">#REF!</definedName>
    <definedName name="_2_0RA" localSheetId="138">#REF!</definedName>
    <definedName name="_2_0RA" localSheetId="136">#REF!</definedName>
    <definedName name="_2_0RA" localSheetId="134">#REF!</definedName>
    <definedName name="_2_0RA" localSheetId="140">#REF!</definedName>
    <definedName name="_2_0RA">#REF!</definedName>
    <definedName name="_ACD1" localSheetId="74">#REF!</definedName>
    <definedName name="_ACD1" localSheetId="71">#REF!</definedName>
    <definedName name="_ACD1" localSheetId="68">#REF!</definedName>
    <definedName name="_ACD1" localSheetId="65">#REF!</definedName>
    <definedName name="_ACD1" localSheetId="62">#REF!</definedName>
    <definedName name="_ACD1" localSheetId="28">#REF!</definedName>
    <definedName name="_ACD1" localSheetId="19">#REF!</definedName>
    <definedName name="_ACD1" localSheetId="77">#REF!</definedName>
    <definedName name="_ACD1" localSheetId="107">#REF!</definedName>
    <definedName name="_ACD1" localSheetId="32">#REF!</definedName>
    <definedName name="_ACD1" localSheetId="16">#REF!</definedName>
    <definedName name="_ACD1" localSheetId="131">#REF!</definedName>
    <definedName name="_ACD1" localSheetId="59">#REF!</definedName>
    <definedName name="_ACD1" localSheetId="47">#REF!</definedName>
    <definedName name="_ACD1" localSheetId="31">#REF!</definedName>
    <definedName name="_ACD1" localSheetId="13">#REF!</definedName>
    <definedName name="_ACD1" localSheetId="129">#REF!</definedName>
    <definedName name="_ACD1" localSheetId="119">#REF!</definedName>
    <definedName name="_ACD1" localSheetId="105">#REF!</definedName>
    <definedName name="_ACD1" localSheetId="92">#REF!</definedName>
    <definedName name="_ACD1" localSheetId="0">#REF!</definedName>
    <definedName name="_ACD1" localSheetId="1">#REF!</definedName>
    <definedName name="_ACD1" localSheetId="89">#REF!</definedName>
    <definedName name="_ACD1" localSheetId="44">#REF!</definedName>
    <definedName name="_ACD1" localSheetId="86">#REF!</definedName>
    <definedName name="_ACD1" localSheetId="56">#REF!</definedName>
    <definedName name="_ACD1" localSheetId="25">#REF!</definedName>
    <definedName name="_ACD1" localSheetId="117">#REF!</definedName>
    <definedName name="_ACD1" localSheetId="10">#REF!</definedName>
    <definedName name="_ACD1" localSheetId="127">#REF!</definedName>
    <definedName name="_ACD1" localSheetId="103">#REF!</definedName>
    <definedName name="_ACD1" localSheetId="41">#REF!</definedName>
    <definedName name="_ACD1" localSheetId="115">#REF!</definedName>
    <definedName name="_ACD1" localSheetId="101">#REF!</definedName>
    <definedName name="_ACD1" localSheetId="83">#REF!</definedName>
    <definedName name="_ACD1" localSheetId="53">#REF!</definedName>
    <definedName name="_ACD1" localSheetId="22">#REF!</definedName>
    <definedName name="_ACD1" localSheetId="125">#REF!</definedName>
    <definedName name="_ACD1" localSheetId="7">#REF!</definedName>
    <definedName name="_ACD1" localSheetId="98">#REF!</definedName>
    <definedName name="_ACD1" localSheetId="113">#REF!</definedName>
    <definedName name="_ACD1" localSheetId="111">#REF!</definedName>
    <definedName name="_ACD1" localSheetId="38">#REF!</definedName>
    <definedName name="_ACD1" localSheetId="123">#REF!</definedName>
    <definedName name="_ACD1" localSheetId="80">#REF!</definedName>
    <definedName name="_ACD1" localSheetId="50">#REF!</definedName>
    <definedName name="_ACD1" localSheetId="35">#REF!</definedName>
    <definedName name="_ACD1" localSheetId="121">#REF!</definedName>
    <definedName name="_ACD1" localSheetId="109">#REF!</definedName>
    <definedName name="_ACD1" localSheetId="95">#REF!</definedName>
    <definedName name="_ACD1" localSheetId="4">#REF!</definedName>
    <definedName name="_ACD1" localSheetId="137">#REF!</definedName>
    <definedName name="_ACD1" localSheetId="135">#REF!</definedName>
    <definedName name="_ACD1" localSheetId="141">#REF!</definedName>
    <definedName name="_ACD1" localSheetId="133">#REF!</definedName>
    <definedName name="_ACD1" localSheetId="139">#REF!</definedName>
    <definedName name="_ACD1" localSheetId="108">#REF!</definedName>
    <definedName name="_ACD1" localSheetId="132">#REF!</definedName>
    <definedName name="_ACD1" localSheetId="130">#REF!</definedName>
    <definedName name="_ACD1" localSheetId="120">#REF!</definedName>
    <definedName name="_ACD1" localSheetId="106">#REF!</definedName>
    <definedName name="_ACD1" localSheetId="118">#REF!</definedName>
    <definedName name="_ACD1" localSheetId="128">#REF!</definedName>
    <definedName name="_ACD1" localSheetId="104">#REF!</definedName>
    <definedName name="_ACD1" localSheetId="116">#REF!</definedName>
    <definedName name="_ACD1" localSheetId="102">#REF!</definedName>
    <definedName name="_ACD1" localSheetId="126">#REF!</definedName>
    <definedName name="_ACD1" localSheetId="114">#REF!</definedName>
    <definedName name="_ACD1" localSheetId="112">#REF!</definedName>
    <definedName name="_ACD1" localSheetId="124">#REF!</definedName>
    <definedName name="_ACD1" localSheetId="122">#REF!</definedName>
    <definedName name="_ACD1" localSheetId="110">#REF!</definedName>
    <definedName name="_ACD1" localSheetId="76">#REF!</definedName>
    <definedName name="_ACD1" localSheetId="73">#REF!</definedName>
    <definedName name="_ACD1" localSheetId="70">#REF!</definedName>
    <definedName name="_ACD1" localSheetId="67">#REF!</definedName>
    <definedName name="_ACD1" localSheetId="64">#REF!</definedName>
    <definedName name="_ACD1" localSheetId="30">#REF!</definedName>
    <definedName name="_ACD1" localSheetId="21">#REF!</definedName>
    <definedName name="_ACD1" localSheetId="79">#REF!</definedName>
    <definedName name="_ACD1" localSheetId="18">#REF!</definedName>
    <definedName name="_ACD1" localSheetId="94">#REF!</definedName>
    <definedName name="_ACD1" localSheetId="61">#REF!</definedName>
    <definedName name="_ACD1" localSheetId="49">#REF!</definedName>
    <definedName name="_ACD1" localSheetId="33">#REF!</definedName>
    <definedName name="_ACD1" localSheetId="15">#REF!</definedName>
    <definedName name="_ACD1" localSheetId="3">#REF!</definedName>
    <definedName name="_ACD1" localSheetId="91">#REF!</definedName>
    <definedName name="_ACD1" localSheetId="46">#REF!</definedName>
    <definedName name="_ACD1" localSheetId="88">#REF!</definedName>
    <definedName name="_ACD1" localSheetId="58">#REF!</definedName>
    <definedName name="_ACD1" localSheetId="27">#REF!</definedName>
    <definedName name="_ACD1" localSheetId="12">#REF!</definedName>
    <definedName name="_ACD1" localSheetId="43">#REF!</definedName>
    <definedName name="_ACD1" localSheetId="85">#REF!</definedName>
    <definedName name="_ACD1" localSheetId="55">#REF!</definedName>
    <definedName name="_ACD1" localSheetId="24">#REF!</definedName>
    <definedName name="_ACD1" localSheetId="9">#REF!</definedName>
    <definedName name="_ACD1" localSheetId="100">#REF!</definedName>
    <definedName name="_ACD1" localSheetId="40">#REF!</definedName>
    <definedName name="_ACD1" localSheetId="97">#REF!</definedName>
    <definedName name="_ACD1" localSheetId="82">#REF!</definedName>
    <definedName name="_ACD1" localSheetId="52">#REF!</definedName>
    <definedName name="_ACD1" localSheetId="37">#REF!</definedName>
    <definedName name="_ACD1" localSheetId="6">#REF!</definedName>
    <definedName name="_ACD1" localSheetId="75">#REF!</definedName>
    <definedName name="_ACD1" localSheetId="72">#REF!</definedName>
    <definedName name="_ACD1" localSheetId="69">#REF!</definedName>
    <definedName name="_ACD1" localSheetId="66">#REF!</definedName>
    <definedName name="_ACD1" localSheetId="63">#REF!</definedName>
    <definedName name="_ACD1" localSheetId="51">#REF!</definedName>
    <definedName name="_ACD1" localSheetId="29">#REF!</definedName>
    <definedName name="_ACD1" localSheetId="20">#REF!</definedName>
    <definedName name="_ACD1" localSheetId="78">#REF!</definedName>
    <definedName name="_ACD1" localSheetId="17">#REF!</definedName>
    <definedName name="_ACD1" localSheetId="93">#REF!</definedName>
    <definedName name="_ACD1" localSheetId="60">#REF!</definedName>
    <definedName name="_ACD1" localSheetId="48">#REF!</definedName>
    <definedName name="_ACD1" localSheetId="34">#REF!</definedName>
    <definedName name="_ACD1" localSheetId="14">#REF!</definedName>
    <definedName name="_ACD1" localSheetId="2">#REF!</definedName>
    <definedName name="_ACD1" localSheetId="90">#REF!</definedName>
    <definedName name="_ACD1" localSheetId="45">#REF!</definedName>
    <definedName name="_ACD1" localSheetId="87">#REF!</definedName>
    <definedName name="_ACD1" localSheetId="57">#REF!</definedName>
    <definedName name="_ACD1" localSheetId="26">#REF!</definedName>
    <definedName name="_ACD1" localSheetId="11">#REF!</definedName>
    <definedName name="_ACD1" localSheetId="42">#REF!</definedName>
    <definedName name="_ACD1" localSheetId="84">#REF!</definedName>
    <definedName name="_ACD1" localSheetId="54">#REF!</definedName>
    <definedName name="_ACD1" localSheetId="23">#REF!</definedName>
    <definedName name="_ACD1" localSheetId="8">#REF!</definedName>
    <definedName name="_ACD1" localSheetId="99">#REF!</definedName>
    <definedName name="_ACD1" localSheetId="39">#REF!</definedName>
    <definedName name="_ACD1" localSheetId="96">#REF!</definedName>
    <definedName name="_ACD1" localSheetId="81">#REF!</definedName>
    <definedName name="_ACD1" localSheetId="36">#REF!</definedName>
    <definedName name="_ACD1" localSheetId="5">#REF!</definedName>
    <definedName name="_ACD1" localSheetId="138">#REF!</definedName>
    <definedName name="_ACD1" localSheetId="136">#REF!</definedName>
    <definedName name="_ACD1" localSheetId="134">#REF!</definedName>
    <definedName name="_ACD1" localSheetId="140">#REF!</definedName>
    <definedName name="_ACD1">#REF!</definedName>
    <definedName name="_ACD2" localSheetId="74">#REF!</definedName>
    <definedName name="_ACD2" localSheetId="71">#REF!</definedName>
    <definedName name="_ACD2" localSheetId="68">#REF!</definedName>
    <definedName name="_ACD2" localSheetId="65">#REF!</definedName>
    <definedName name="_ACD2" localSheetId="62">#REF!</definedName>
    <definedName name="_ACD2" localSheetId="28">#REF!</definedName>
    <definedName name="_ACD2" localSheetId="19">#REF!</definedName>
    <definedName name="_ACD2" localSheetId="77">#REF!</definedName>
    <definedName name="_ACD2" localSheetId="107">#REF!</definedName>
    <definedName name="_ACD2" localSheetId="32">#REF!</definedName>
    <definedName name="_ACD2" localSheetId="16">#REF!</definedName>
    <definedName name="_ACD2" localSheetId="131">#REF!</definedName>
    <definedName name="_ACD2" localSheetId="59">#REF!</definedName>
    <definedName name="_ACD2" localSheetId="47">#REF!</definedName>
    <definedName name="_ACD2" localSheetId="31">#REF!</definedName>
    <definedName name="_ACD2" localSheetId="13">#REF!</definedName>
    <definedName name="_ACD2" localSheetId="129">#REF!</definedName>
    <definedName name="_ACD2" localSheetId="119">#REF!</definedName>
    <definedName name="_ACD2" localSheetId="105">#REF!</definedName>
    <definedName name="_ACD2" localSheetId="92">#REF!</definedName>
    <definedName name="_ACD2" localSheetId="0">#REF!</definedName>
    <definedName name="_ACD2" localSheetId="1">#REF!</definedName>
    <definedName name="_ACD2" localSheetId="89">#REF!</definedName>
    <definedName name="_ACD2" localSheetId="44">#REF!</definedName>
    <definedName name="_ACD2" localSheetId="86">#REF!</definedName>
    <definedName name="_ACD2" localSheetId="56">#REF!</definedName>
    <definedName name="_ACD2" localSheetId="25">#REF!</definedName>
    <definedName name="_ACD2" localSheetId="117">#REF!</definedName>
    <definedName name="_ACD2" localSheetId="10">#REF!</definedName>
    <definedName name="_ACD2" localSheetId="127">#REF!</definedName>
    <definedName name="_ACD2" localSheetId="103">#REF!</definedName>
    <definedName name="_ACD2" localSheetId="41">#REF!</definedName>
    <definedName name="_ACD2" localSheetId="115">#REF!</definedName>
    <definedName name="_ACD2" localSheetId="101">#REF!</definedName>
    <definedName name="_ACD2" localSheetId="83">#REF!</definedName>
    <definedName name="_ACD2" localSheetId="53">#REF!</definedName>
    <definedName name="_ACD2" localSheetId="22">#REF!</definedName>
    <definedName name="_ACD2" localSheetId="125">#REF!</definedName>
    <definedName name="_ACD2" localSheetId="7">#REF!</definedName>
    <definedName name="_ACD2" localSheetId="98">#REF!</definedName>
    <definedName name="_ACD2" localSheetId="113">#REF!</definedName>
    <definedName name="_ACD2" localSheetId="111">#REF!</definedName>
    <definedName name="_ACD2" localSheetId="38">#REF!</definedName>
    <definedName name="_ACD2" localSheetId="123">#REF!</definedName>
    <definedName name="_ACD2" localSheetId="80">#REF!</definedName>
    <definedName name="_ACD2" localSheetId="50">#REF!</definedName>
    <definedName name="_ACD2" localSheetId="35">#REF!</definedName>
    <definedName name="_ACD2" localSheetId="121">#REF!</definedName>
    <definedName name="_ACD2" localSheetId="109">#REF!</definedName>
    <definedName name="_ACD2" localSheetId="95">#REF!</definedName>
    <definedName name="_ACD2" localSheetId="4">#REF!</definedName>
    <definedName name="_ACD2" localSheetId="137">#REF!</definedName>
    <definedName name="_ACD2" localSheetId="135">#REF!</definedName>
    <definedName name="_ACD2" localSheetId="141">#REF!</definedName>
    <definedName name="_ACD2" localSheetId="133">#REF!</definedName>
    <definedName name="_ACD2" localSheetId="139">#REF!</definedName>
    <definedName name="_ACD2" localSheetId="108">#REF!</definedName>
    <definedName name="_ACD2" localSheetId="132">#REF!</definedName>
    <definedName name="_ACD2" localSheetId="130">#REF!</definedName>
    <definedName name="_ACD2" localSheetId="120">#REF!</definedName>
    <definedName name="_ACD2" localSheetId="106">#REF!</definedName>
    <definedName name="_ACD2" localSheetId="118">#REF!</definedName>
    <definedName name="_ACD2" localSheetId="128">#REF!</definedName>
    <definedName name="_ACD2" localSheetId="104">#REF!</definedName>
    <definedName name="_ACD2" localSheetId="116">#REF!</definedName>
    <definedName name="_ACD2" localSheetId="102">#REF!</definedName>
    <definedName name="_ACD2" localSheetId="126">#REF!</definedName>
    <definedName name="_ACD2" localSheetId="114">#REF!</definedName>
    <definedName name="_ACD2" localSheetId="112">#REF!</definedName>
    <definedName name="_ACD2" localSheetId="124">#REF!</definedName>
    <definedName name="_ACD2" localSheetId="122">#REF!</definedName>
    <definedName name="_ACD2" localSheetId="110">#REF!</definedName>
    <definedName name="_ACD2" localSheetId="76">#REF!</definedName>
    <definedName name="_ACD2" localSheetId="73">#REF!</definedName>
    <definedName name="_ACD2" localSheetId="70">#REF!</definedName>
    <definedName name="_ACD2" localSheetId="67">#REF!</definedName>
    <definedName name="_ACD2" localSheetId="64">#REF!</definedName>
    <definedName name="_ACD2" localSheetId="30">#REF!</definedName>
    <definedName name="_ACD2" localSheetId="21">#REF!</definedName>
    <definedName name="_ACD2" localSheetId="79">#REF!</definedName>
    <definedName name="_ACD2" localSheetId="18">#REF!</definedName>
    <definedName name="_ACD2" localSheetId="94">#REF!</definedName>
    <definedName name="_ACD2" localSheetId="61">#REF!</definedName>
    <definedName name="_ACD2" localSheetId="49">#REF!</definedName>
    <definedName name="_ACD2" localSheetId="33">#REF!</definedName>
    <definedName name="_ACD2" localSheetId="15">#REF!</definedName>
    <definedName name="_ACD2" localSheetId="3">#REF!</definedName>
    <definedName name="_ACD2" localSheetId="91">#REF!</definedName>
    <definedName name="_ACD2" localSheetId="46">#REF!</definedName>
    <definedName name="_ACD2" localSheetId="88">#REF!</definedName>
    <definedName name="_ACD2" localSheetId="58">#REF!</definedName>
    <definedName name="_ACD2" localSheetId="27">#REF!</definedName>
    <definedName name="_ACD2" localSheetId="12">#REF!</definedName>
    <definedName name="_ACD2" localSheetId="43">#REF!</definedName>
    <definedName name="_ACD2" localSheetId="85">#REF!</definedName>
    <definedName name="_ACD2" localSheetId="55">#REF!</definedName>
    <definedName name="_ACD2" localSheetId="24">#REF!</definedName>
    <definedName name="_ACD2" localSheetId="9">#REF!</definedName>
    <definedName name="_ACD2" localSheetId="100">#REF!</definedName>
    <definedName name="_ACD2" localSheetId="40">#REF!</definedName>
    <definedName name="_ACD2" localSheetId="97">#REF!</definedName>
    <definedName name="_ACD2" localSheetId="82">#REF!</definedName>
    <definedName name="_ACD2" localSheetId="52">#REF!</definedName>
    <definedName name="_ACD2" localSheetId="37">#REF!</definedName>
    <definedName name="_ACD2" localSheetId="6">#REF!</definedName>
    <definedName name="_ACD2" localSheetId="75">#REF!</definedName>
    <definedName name="_ACD2" localSheetId="72">#REF!</definedName>
    <definedName name="_ACD2" localSheetId="69">#REF!</definedName>
    <definedName name="_ACD2" localSheetId="66">#REF!</definedName>
    <definedName name="_ACD2" localSheetId="63">#REF!</definedName>
    <definedName name="_ACD2" localSheetId="51">#REF!</definedName>
    <definedName name="_ACD2" localSheetId="29">#REF!</definedName>
    <definedName name="_ACD2" localSheetId="20">#REF!</definedName>
    <definedName name="_ACD2" localSheetId="78">#REF!</definedName>
    <definedName name="_ACD2" localSheetId="17">#REF!</definedName>
    <definedName name="_ACD2" localSheetId="93">#REF!</definedName>
    <definedName name="_ACD2" localSheetId="60">#REF!</definedName>
    <definedName name="_ACD2" localSheetId="48">#REF!</definedName>
    <definedName name="_ACD2" localSheetId="34">#REF!</definedName>
    <definedName name="_ACD2" localSheetId="14">#REF!</definedName>
    <definedName name="_ACD2" localSheetId="2">#REF!</definedName>
    <definedName name="_ACD2" localSheetId="90">#REF!</definedName>
    <definedName name="_ACD2" localSheetId="45">#REF!</definedName>
    <definedName name="_ACD2" localSheetId="87">#REF!</definedName>
    <definedName name="_ACD2" localSheetId="57">#REF!</definedName>
    <definedName name="_ACD2" localSheetId="26">#REF!</definedName>
    <definedName name="_ACD2" localSheetId="11">#REF!</definedName>
    <definedName name="_ACD2" localSheetId="42">#REF!</definedName>
    <definedName name="_ACD2" localSheetId="84">#REF!</definedName>
    <definedName name="_ACD2" localSheetId="54">#REF!</definedName>
    <definedName name="_ACD2" localSheetId="23">#REF!</definedName>
    <definedName name="_ACD2" localSheetId="8">#REF!</definedName>
    <definedName name="_ACD2" localSheetId="99">#REF!</definedName>
    <definedName name="_ACD2" localSheetId="39">#REF!</definedName>
    <definedName name="_ACD2" localSheetId="96">#REF!</definedName>
    <definedName name="_ACD2" localSheetId="81">#REF!</definedName>
    <definedName name="_ACD2" localSheetId="36">#REF!</definedName>
    <definedName name="_ACD2" localSheetId="5">#REF!</definedName>
    <definedName name="_ACD2" localSheetId="138">#REF!</definedName>
    <definedName name="_ACD2" localSheetId="136">#REF!</definedName>
    <definedName name="_ACD2" localSheetId="134">#REF!</definedName>
    <definedName name="_ACD2" localSheetId="140">#REF!</definedName>
    <definedName name="_ACD2">#REF!</definedName>
    <definedName name="_ACD3" localSheetId="74">#REF!</definedName>
    <definedName name="_ACD3" localSheetId="71">#REF!</definedName>
    <definedName name="_ACD3" localSheetId="68">#REF!</definedName>
    <definedName name="_ACD3" localSheetId="65">#REF!</definedName>
    <definedName name="_ACD3" localSheetId="62">#REF!</definedName>
    <definedName name="_ACD3" localSheetId="28">#REF!</definedName>
    <definedName name="_ACD3" localSheetId="19">#REF!</definedName>
    <definedName name="_ACD3" localSheetId="77">#REF!</definedName>
    <definedName name="_ACD3" localSheetId="107">#REF!</definedName>
    <definedName name="_ACD3" localSheetId="32">#REF!</definedName>
    <definedName name="_ACD3" localSheetId="16">#REF!</definedName>
    <definedName name="_ACD3" localSheetId="131">#REF!</definedName>
    <definedName name="_ACD3" localSheetId="59">#REF!</definedName>
    <definedName name="_ACD3" localSheetId="47">#REF!</definedName>
    <definedName name="_ACD3" localSheetId="31">#REF!</definedName>
    <definedName name="_ACD3" localSheetId="13">#REF!</definedName>
    <definedName name="_ACD3" localSheetId="129">#REF!</definedName>
    <definedName name="_ACD3" localSheetId="119">#REF!</definedName>
    <definedName name="_ACD3" localSheetId="105">#REF!</definedName>
    <definedName name="_ACD3" localSheetId="92">#REF!</definedName>
    <definedName name="_ACD3" localSheetId="0">#REF!</definedName>
    <definedName name="_ACD3" localSheetId="1">#REF!</definedName>
    <definedName name="_ACD3" localSheetId="89">#REF!</definedName>
    <definedName name="_ACD3" localSheetId="44">#REF!</definedName>
    <definedName name="_ACD3" localSheetId="86">#REF!</definedName>
    <definedName name="_ACD3" localSheetId="56">#REF!</definedName>
    <definedName name="_ACD3" localSheetId="25">#REF!</definedName>
    <definedName name="_ACD3" localSheetId="117">#REF!</definedName>
    <definedName name="_ACD3" localSheetId="10">#REF!</definedName>
    <definedName name="_ACD3" localSheetId="127">#REF!</definedName>
    <definedName name="_ACD3" localSheetId="103">#REF!</definedName>
    <definedName name="_ACD3" localSheetId="41">#REF!</definedName>
    <definedName name="_ACD3" localSheetId="115">#REF!</definedName>
    <definedName name="_ACD3" localSheetId="101">#REF!</definedName>
    <definedName name="_ACD3" localSheetId="83">#REF!</definedName>
    <definedName name="_ACD3" localSheetId="53">#REF!</definedName>
    <definedName name="_ACD3" localSheetId="22">#REF!</definedName>
    <definedName name="_ACD3" localSheetId="125">#REF!</definedName>
    <definedName name="_ACD3" localSheetId="7">#REF!</definedName>
    <definedName name="_ACD3" localSheetId="98">#REF!</definedName>
    <definedName name="_ACD3" localSheetId="113">#REF!</definedName>
    <definedName name="_ACD3" localSheetId="111">#REF!</definedName>
    <definedName name="_ACD3" localSheetId="38">#REF!</definedName>
    <definedName name="_ACD3" localSheetId="123">#REF!</definedName>
    <definedName name="_ACD3" localSheetId="80">#REF!</definedName>
    <definedName name="_ACD3" localSheetId="50">#REF!</definedName>
    <definedName name="_ACD3" localSheetId="35">#REF!</definedName>
    <definedName name="_ACD3" localSheetId="121">#REF!</definedName>
    <definedName name="_ACD3" localSheetId="109">#REF!</definedName>
    <definedName name="_ACD3" localSheetId="95">#REF!</definedName>
    <definedName name="_ACD3" localSheetId="4">#REF!</definedName>
    <definedName name="_ACD3" localSheetId="137">#REF!</definedName>
    <definedName name="_ACD3" localSheetId="135">#REF!</definedName>
    <definedName name="_ACD3" localSheetId="141">#REF!</definedName>
    <definedName name="_ACD3" localSheetId="133">#REF!</definedName>
    <definedName name="_ACD3" localSheetId="139">#REF!</definedName>
    <definedName name="_ACD3" localSheetId="108">#REF!</definedName>
    <definedName name="_ACD3" localSheetId="132">#REF!</definedName>
    <definedName name="_ACD3" localSheetId="130">#REF!</definedName>
    <definedName name="_ACD3" localSheetId="120">#REF!</definedName>
    <definedName name="_ACD3" localSheetId="106">#REF!</definedName>
    <definedName name="_ACD3" localSheetId="118">#REF!</definedName>
    <definedName name="_ACD3" localSheetId="128">#REF!</definedName>
    <definedName name="_ACD3" localSheetId="104">#REF!</definedName>
    <definedName name="_ACD3" localSheetId="116">#REF!</definedName>
    <definedName name="_ACD3" localSheetId="102">#REF!</definedName>
    <definedName name="_ACD3" localSheetId="126">#REF!</definedName>
    <definedName name="_ACD3" localSheetId="114">#REF!</definedName>
    <definedName name="_ACD3" localSheetId="112">#REF!</definedName>
    <definedName name="_ACD3" localSheetId="124">#REF!</definedName>
    <definedName name="_ACD3" localSheetId="122">#REF!</definedName>
    <definedName name="_ACD3" localSheetId="110">#REF!</definedName>
    <definedName name="_ACD3" localSheetId="76">#REF!</definedName>
    <definedName name="_ACD3" localSheetId="73">#REF!</definedName>
    <definedName name="_ACD3" localSheetId="70">#REF!</definedName>
    <definedName name="_ACD3" localSheetId="67">#REF!</definedName>
    <definedName name="_ACD3" localSheetId="64">#REF!</definedName>
    <definedName name="_ACD3" localSheetId="30">#REF!</definedName>
    <definedName name="_ACD3" localSheetId="21">#REF!</definedName>
    <definedName name="_ACD3" localSheetId="79">#REF!</definedName>
    <definedName name="_ACD3" localSheetId="18">#REF!</definedName>
    <definedName name="_ACD3" localSheetId="94">#REF!</definedName>
    <definedName name="_ACD3" localSheetId="61">#REF!</definedName>
    <definedName name="_ACD3" localSheetId="49">#REF!</definedName>
    <definedName name="_ACD3" localSheetId="33">#REF!</definedName>
    <definedName name="_ACD3" localSheetId="15">#REF!</definedName>
    <definedName name="_ACD3" localSheetId="3">#REF!</definedName>
    <definedName name="_ACD3" localSheetId="91">#REF!</definedName>
    <definedName name="_ACD3" localSheetId="46">#REF!</definedName>
    <definedName name="_ACD3" localSheetId="88">#REF!</definedName>
    <definedName name="_ACD3" localSheetId="58">#REF!</definedName>
    <definedName name="_ACD3" localSheetId="27">#REF!</definedName>
    <definedName name="_ACD3" localSheetId="12">#REF!</definedName>
    <definedName name="_ACD3" localSheetId="43">#REF!</definedName>
    <definedName name="_ACD3" localSheetId="85">#REF!</definedName>
    <definedName name="_ACD3" localSheetId="55">#REF!</definedName>
    <definedName name="_ACD3" localSheetId="24">#REF!</definedName>
    <definedName name="_ACD3" localSheetId="9">#REF!</definedName>
    <definedName name="_ACD3" localSheetId="100">#REF!</definedName>
    <definedName name="_ACD3" localSheetId="40">#REF!</definedName>
    <definedName name="_ACD3" localSheetId="97">#REF!</definedName>
    <definedName name="_ACD3" localSheetId="82">#REF!</definedName>
    <definedName name="_ACD3" localSheetId="52">#REF!</definedName>
    <definedName name="_ACD3" localSheetId="37">#REF!</definedName>
    <definedName name="_ACD3" localSheetId="6">#REF!</definedName>
    <definedName name="_ACD3" localSheetId="75">#REF!</definedName>
    <definedName name="_ACD3" localSheetId="72">#REF!</definedName>
    <definedName name="_ACD3" localSheetId="69">#REF!</definedName>
    <definedName name="_ACD3" localSheetId="66">#REF!</definedName>
    <definedName name="_ACD3" localSheetId="63">#REF!</definedName>
    <definedName name="_ACD3" localSheetId="51">#REF!</definedName>
    <definedName name="_ACD3" localSheetId="29">#REF!</definedName>
    <definedName name="_ACD3" localSheetId="20">#REF!</definedName>
    <definedName name="_ACD3" localSheetId="78">#REF!</definedName>
    <definedName name="_ACD3" localSheetId="17">#REF!</definedName>
    <definedName name="_ACD3" localSheetId="93">#REF!</definedName>
    <definedName name="_ACD3" localSheetId="60">#REF!</definedName>
    <definedName name="_ACD3" localSheetId="48">#REF!</definedName>
    <definedName name="_ACD3" localSheetId="34">#REF!</definedName>
    <definedName name="_ACD3" localSheetId="14">#REF!</definedName>
    <definedName name="_ACD3" localSheetId="2">#REF!</definedName>
    <definedName name="_ACD3" localSheetId="90">#REF!</definedName>
    <definedName name="_ACD3" localSheetId="45">#REF!</definedName>
    <definedName name="_ACD3" localSheetId="87">#REF!</definedName>
    <definedName name="_ACD3" localSheetId="57">#REF!</definedName>
    <definedName name="_ACD3" localSheetId="26">#REF!</definedName>
    <definedName name="_ACD3" localSheetId="11">#REF!</definedName>
    <definedName name="_ACD3" localSheetId="42">#REF!</definedName>
    <definedName name="_ACD3" localSheetId="84">#REF!</definedName>
    <definedName name="_ACD3" localSheetId="54">#REF!</definedName>
    <definedName name="_ACD3" localSheetId="23">#REF!</definedName>
    <definedName name="_ACD3" localSheetId="8">#REF!</definedName>
    <definedName name="_ACD3" localSheetId="99">#REF!</definedName>
    <definedName name="_ACD3" localSheetId="39">#REF!</definedName>
    <definedName name="_ACD3" localSheetId="96">#REF!</definedName>
    <definedName name="_ACD3" localSheetId="81">#REF!</definedName>
    <definedName name="_ACD3" localSheetId="36">#REF!</definedName>
    <definedName name="_ACD3" localSheetId="5">#REF!</definedName>
    <definedName name="_ACD3" localSheetId="138">#REF!</definedName>
    <definedName name="_ACD3" localSheetId="136">#REF!</definedName>
    <definedName name="_ACD3" localSheetId="134">#REF!</definedName>
    <definedName name="_ACD3" localSheetId="140">#REF!</definedName>
    <definedName name="_ACD3">#REF!</definedName>
    <definedName name="_ALK1" localSheetId="74">#REF!</definedName>
    <definedName name="_ALK1" localSheetId="71">#REF!</definedName>
    <definedName name="_ALK1" localSheetId="68">#REF!</definedName>
    <definedName name="_ALK1" localSheetId="65">#REF!</definedName>
    <definedName name="_ALK1" localSheetId="62">#REF!</definedName>
    <definedName name="_ALK1" localSheetId="28">#REF!</definedName>
    <definedName name="_ALK1" localSheetId="19">#REF!</definedName>
    <definedName name="_ALK1" localSheetId="77">#REF!</definedName>
    <definedName name="_ALK1" localSheetId="107">#REF!</definedName>
    <definedName name="_ALK1" localSheetId="32">#REF!</definedName>
    <definedName name="_ALK1" localSheetId="16">#REF!</definedName>
    <definedName name="_ALK1" localSheetId="131">#REF!</definedName>
    <definedName name="_ALK1" localSheetId="59">#REF!</definedName>
    <definedName name="_ALK1" localSheetId="47">#REF!</definedName>
    <definedName name="_ALK1" localSheetId="31">#REF!</definedName>
    <definedName name="_ALK1" localSheetId="13">#REF!</definedName>
    <definedName name="_ALK1" localSheetId="129">#REF!</definedName>
    <definedName name="_ALK1" localSheetId="119">#REF!</definedName>
    <definedName name="_ALK1" localSheetId="105">#REF!</definedName>
    <definedName name="_ALK1" localSheetId="92">#REF!</definedName>
    <definedName name="_ALK1" localSheetId="0">#REF!</definedName>
    <definedName name="_ALK1" localSheetId="1">#REF!</definedName>
    <definedName name="_ALK1" localSheetId="89">#REF!</definedName>
    <definedName name="_ALK1" localSheetId="44">#REF!</definedName>
    <definedName name="_ALK1" localSheetId="86">#REF!</definedName>
    <definedName name="_ALK1" localSheetId="56">#REF!</definedName>
    <definedName name="_ALK1" localSheetId="25">#REF!</definedName>
    <definedName name="_ALK1" localSheetId="117">#REF!</definedName>
    <definedName name="_ALK1" localSheetId="10">#REF!</definedName>
    <definedName name="_ALK1" localSheetId="127">#REF!</definedName>
    <definedName name="_ALK1" localSheetId="103">#REF!</definedName>
    <definedName name="_ALK1" localSheetId="41">#REF!</definedName>
    <definedName name="_ALK1" localSheetId="115">#REF!</definedName>
    <definedName name="_ALK1" localSheetId="101">#REF!</definedName>
    <definedName name="_ALK1" localSheetId="83">#REF!</definedName>
    <definedName name="_ALK1" localSheetId="53">#REF!</definedName>
    <definedName name="_ALK1" localSheetId="22">#REF!</definedName>
    <definedName name="_ALK1" localSheetId="125">#REF!</definedName>
    <definedName name="_ALK1" localSheetId="7">#REF!</definedName>
    <definedName name="_ALK1" localSheetId="98">#REF!</definedName>
    <definedName name="_ALK1" localSheetId="113">#REF!</definedName>
    <definedName name="_ALK1" localSheetId="111">#REF!</definedName>
    <definedName name="_ALK1" localSheetId="38">#REF!</definedName>
    <definedName name="_ALK1" localSheetId="123">#REF!</definedName>
    <definedName name="_ALK1" localSheetId="80">#REF!</definedName>
    <definedName name="_ALK1" localSheetId="50">#REF!</definedName>
    <definedName name="_ALK1" localSheetId="35">#REF!</definedName>
    <definedName name="_ALK1" localSheetId="121">#REF!</definedName>
    <definedName name="_ALK1" localSheetId="109">#REF!</definedName>
    <definedName name="_ALK1" localSheetId="95">#REF!</definedName>
    <definedName name="_ALK1" localSheetId="4">#REF!</definedName>
    <definedName name="_ALK1" localSheetId="137">#REF!</definedName>
    <definedName name="_ALK1" localSheetId="135">#REF!</definedName>
    <definedName name="_ALK1" localSheetId="141">#REF!</definedName>
    <definedName name="_ALK1" localSheetId="133">#REF!</definedName>
    <definedName name="_ALK1" localSheetId="139">#REF!</definedName>
    <definedName name="_ALK1" localSheetId="108">#REF!</definedName>
    <definedName name="_ALK1" localSheetId="132">#REF!</definedName>
    <definedName name="_ALK1" localSheetId="130">#REF!</definedName>
    <definedName name="_ALK1" localSheetId="120">#REF!</definedName>
    <definedName name="_ALK1" localSheetId="106">#REF!</definedName>
    <definedName name="_ALK1" localSheetId="118">#REF!</definedName>
    <definedName name="_ALK1" localSheetId="128">#REF!</definedName>
    <definedName name="_ALK1" localSheetId="104">#REF!</definedName>
    <definedName name="_ALK1" localSheetId="116">#REF!</definedName>
    <definedName name="_ALK1" localSheetId="102">#REF!</definedName>
    <definedName name="_ALK1" localSheetId="126">#REF!</definedName>
    <definedName name="_ALK1" localSheetId="114">#REF!</definedName>
    <definedName name="_ALK1" localSheetId="112">#REF!</definedName>
    <definedName name="_ALK1" localSheetId="124">#REF!</definedName>
    <definedName name="_ALK1" localSheetId="122">#REF!</definedName>
    <definedName name="_ALK1" localSheetId="110">#REF!</definedName>
    <definedName name="_ALK1" localSheetId="76">#REF!</definedName>
    <definedName name="_ALK1" localSheetId="73">#REF!</definedName>
    <definedName name="_ALK1" localSheetId="70">#REF!</definedName>
    <definedName name="_ALK1" localSheetId="67">#REF!</definedName>
    <definedName name="_ALK1" localSheetId="64">#REF!</definedName>
    <definedName name="_ALK1" localSheetId="30">#REF!</definedName>
    <definedName name="_ALK1" localSheetId="21">#REF!</definedName>
    <definedName name="_ALK1" localSheetId="79">#REF!</definedName>
    <definedName name="_ALK1" localSheetId="18">#REF!</definedName>
    <definedName name="_ALK1" localSheetId="94">#REF!</definedName>
    <definedName name="_ALK1" localSheetId="61">#REF!</definedName>
    <definedName name="_ALK1" localSheetId="49">#REF!</definedName>
    <definedName name="_ALK1" localSheetId="33">#REF!</definedName>
    <definedName name="_ALK1" localSheetId="15">#REF!</definedName>
    <definedName name="_ALK1" localSheetId="3">#REF!</definedName>
    <definedName name="_ALK1" localSheetId="91">#REF!</definedName>
    <definedName name="_ALK1" localSheetId="46">#REF!</definedName>
    <definedName name="_ALK1" localSheetId="88">#REF!</definedName>
    <definedName name="_ALK1" localSheetId="58">#REF!</definedName>
    <definedName name="_ALK1" localSheetId="27">#REF!</definedName>
    <definedName name="_ALK1" localSheetId="12">#REF!</definedName>
    <definedName name="_ALK1" localSheetId="43">#REF!</definedName>
    <definedName name="_ALK1" localSheetId="85">#REF!</definedName>
    <definedName name="_ALK1" localSheetId="55">#REF!</definedName>
    <definedName name="_ALK1" localSheetId="24">#REF!</definedName>
    <definedName name="_ALK1" localSheetId="9">#REF!</definedName>
    <definedName name="_ALK1" localSheetId="100">#REF!</definedName>
    <definedName name="_ALK1" localSheetId="40">#REF!</definedName>
    <definedName name="_ALK1" localSheetId="97">#REF!</definedName>
    <definedName name="_ALK1" localSheetId="82">#REF!</definedName>
    <definedName name="_ALK1" localSheetId="52">#REF!</definedName>
    <definedName name="_ALK1" localSheetId="37">#REF!</definedName>
    <definedName name="_ALK1" localSheetId="6">#REF!</definedName>
    <definedName name="_ALK1" localSheetId="75">#REF!</definedName>
    <definedName name="_ALK1" localSheetId="72">#REF!</definedName>
    <definedName name="_ALK1" localSheetId="69">#REF!</definedName>
    <definedName name="_ALK1" localSheetId="66">#REF!</definedName>
    <definedName name="_ALK1" localSheetId="63">#REF!</definedName>
    <definedName name="_ALK1" localSheetId="51">#REF!</definedName>
    <definedName name="_ALK1" localSheetId="29">#REF!</definedName>
    <definedName name="_ALK1" localSheetId="20">#REF!</definedName>
    <definedName name="_ALK1" localSheetId="78">#REF!</definedName>
    <definedName name="_ALK1" localSheetId="17">#REF!</definedName>
    <definedName name="_ALK1" localSheetId="93">#REF!</definedName>
    <definedName name="_ALK1" localSheetId="60">#REF!</definedName>
    <definedName name="_ALK1" localSheetId="48">#REF!</definedName>
    <definedName name="_ALK1" localSheetId="34">#REF!</definedName>
    <definedName name="_ALK1" localSheetId="14">#REF!</definedName>
    <definedName name="_ALK1" localSheetId="2">#REF!</definedName>
    <definedName name="_ALK1" localSheetId="90">#REF!</definedName>
    <definedName name="_ALK1" localSheetId="45">#REF!</definedName>
    <definedName name="_ALK1" localSheetId="87">#REF!</definedName>
    <definedName name="_ALK1" localSheetId="57">#REF!</definedName>
    <definedName name="_ALK1" localSheetId="26">#REF!</definedName>
    <definedName name="_ALK1" localSheetId="11">#REF!</definedName>
    <definedName name="_ALK1" localSheetId="42">#REF!</definedName>
    <definedName name="_ALK1" localSheetId="84">#REF!</definedName>
    <definedName name="_ALK1" localSheetId="54">#REF!</definedName>
    <definedName name="_ALK1" localSheetId="23">#REF!</definedName>
    <definedName name="_ALK1" localSheetId="8">#REF!</definedName>
    <definedName name="_ALK1" localSheetId="99">#REF!</definedName>
    <definedName name="_ALK1" localSheetId="39">#REF!</definedName>
    <definedName name="_ALK1" localSheetId="96">#REF!</definedName>
    <definedName name="_ALK1" localSheetId="81">#REF!</definedName>
    <definedName name="_ALK1" localSheetId="36">#REF!</definedName>
    <definedName name="_ALK1" localSheetId="5">#REF!</definedName>
    <definedName name="_ALK1" localSheetId="138">#REF!</definedName>
    <definedName name="_ALK1" localSheetId="136">#REF!</definedName>
    <definedName name="_ALK1" localSheetId="134">#REF!</definedName>
    <definedName name="_ALK1" localSheetId="140">#REF!</definedName>
    <definedName name="_ALK1">#REF!</definedName>
    <definedName name="_ALK2" localSheetId="74">#REF!</definedName>
    <definedName name="_ALK2" localSheetId="71">#REF!</definedName>
    <definedName name="_ALK2" localSheetId="68">#REF!</definedName>
    <definedName name="_ALK2" localSheetId="65">#REF!</definedName>
    <definedName name="_ALK2" localSheetId="62">#REF!</definedName>
    <definedName name="_ALK2" localSheetId="28">#REF!</definedName>
    <definedName name="_ALK2" localSheetId="19">#REF!</definedName>
    <definedName name="_ALK2" localSheetId="77">#REF!</definedName>
    <definedName name="_ALK2" localSheetId="107">#REF!</definedName>
    <definedName name="_ALK2" localSheetId="32">#REF!</definedName>
    <definedName name="_ALK2" localSheetId="16">#REF!</definedName>
    <definedName name="_ALK2" localSheetId="131">#REF!</definedName>
    <definedName name="_ALK2" localSheetId="59">#REF!</definedName>
    <definedName name="_ALK2" localSheetId="47">#REF!</definedName>
    <definedName name="_ALK2" localSheetId="31">#REF!</definedName>
    <definedName name="_ALK2" localSheetId="13">#REF!</definedName>
    <definedName name="_ALK2" localSheetId="129">#REF!</definedName>
    <definedName name="_ALK2" localSheetId="119">#REF!</definedName>
    <definedName name="_ALK2" localSheetId="105">#REF!</definedName>
    <definedName name="_ALK2" localSheetId="92">#REF!</definedName>
    <definedName name="_ALK2" localSheetId="0">#REF!</definedName>
    <definedName name="_ALK2" localSheetId="1">#REF!</definedName>
    <definedName name="_ALK2" localSheetId="89">#REF!</definedName>
    <definedName name="_ALK2" localSheetId="44">#REF!</definedName>
    <definedName name="_ALK2" localSheetId="86">#REF!</definedName>
    <definedName name="_ALK2" localSheetId="56">#REF!</definedName>
    <definedName name="_ALK2" localSheetId="25">#REF!</definedName>
    <definedName name="_ALK2" localSheetId="117">#REF!</definedName>
    <definedName name="_ALK2" localSheetId="10">#REF!</definedName>
    <definedName name="_ALK2" localSheetId="127">#REF!</definedName>
    <definedName name="_ALK2" localSheetId="103">#REF!</definedName>
    <definedName name="_ALK2" localSheetId="41">#REF!</definedName>
    <definedName name="_ALK2" localSheetId="115">#REF!</definedName>
    <definedName name="_ALK2" localSheetId="101">#REF!</definedName>
    <definedName name="_ALK2" localSheetId="83">#REF!</definedName>
    <definedName name="_ALK2" localSheetId="53">#REF!</definedName>
    <definedName name="_ALK2" localSheetId="22">#REF!</definedName>
    <definedName name="_ALK2" localSheetId="125">#REF!</definedName>
    <definedName name="_ALK2" localSheetId="7">#REF!</definedName>
    <definedName name="_ALK2" localSheetId="98">#REF!</definedName>
    <definedName name="_ALK2" localSheetId="113">#REF!</definedName>
    <definedName name="_ALK2" localSheetId="111">#REF!</definedName>
    <definedName name="_ALK2" localSheetId="38">#REF!</definedName>
    <definedName name="_ALK2" localSheetId="123">#REF!</definedName>
    <definedName name="_ALK2" localSheetId="80">#REF!</definedName>
    <definedName name="_ALK2" localSheetId="50">#REF!</definedName>
    <definedName name="_ALK2" localSheetId="35">#REF!</definedName>
    <definedName name="_ALK2" localSheetId="121">#REF!</definedName>
    <definedName name="_ALK2" localSheetId="109">#REF!</definedName>
    <definedName name="_ALK2" localSheetId="95">#REF!</definedName>
    <definedName name="_ALK2" localSheetId="4">#REF!</definedName>
    <definedName name="_ALK2" localSheetId="137">#REF!</definedName>
    <definedName name="_ALK2" localSheetId="135">#REF!</definedName>
    <definedName name="_ALK2" localSheetId="141">#REF!</definedName>
    <definedName name="_ALK2" localSheetId="133">#REF!</definedName>
    <definedName name="_ALK2" localSheetId="139">#REF!</definedName>
    <definedName name="_ALK2" localSheetId="108">#REF!</definedName>
    <definedName name="_ALK2" localSheetId="132">#REF!</definedName>
    <definedName name="_ALK2" localSheetId="130">#REF!</definedName>
    <definedName name="_ALK2" localSheetId="120">#REF!</definedName>
    <definedName name="_ALK2" localSheetId="106">#REF!</definedName>
    <definedName name="_ALK2" localSheetId="118">#REF!</definedName>
    <definedName name="_ALK2" localSheetId="128">#REF!</definedName>
    <definedName name="_ALK2" localSheetId="104">#REF!</definedName>
    <definedName name="_ALK2" localSheetId="116">#REF!</definedName>
    <definedName name="_ALK2" localSheetId="102">#REF!</definedName>
    <definedName name="_ALK2" localSheetId="126">#REF!</definedName>
    <definedName name="_ALK2" localSheetId="114">#REF!</definedName>
    <definedName name="_ALK2" localSheetId="112">#REF!</definedName>
    <definedName name="_ALK2" localSheetId="124">#REF!</definedName>
    <definedName name="_ALK2" localSheetId="122">#REF!</definedName>
    <definedName name="_ALK2" localSheetId="110">#REF!</definedName>
    <definedName name="_ALK2" localSheetId="76">#REF!</definedName>
    <definedName name="_ALK2" localSheetId="73">#REF!</definedName>
    <definedName name="_ALK2" localSheetId="70">#REF!</definedName>
    <definedName name="_ALK2" localSheetId="67">#REF!</definedName>
    <definedName name="_ALK2" localSheetId="64">#REF!</definedName>
    <definedName name="_ALK2" localSheetId="30">#REF!</definedName>
    <definedName name="_ALK2" localSheetId="21">#REF!</definedName>
    <definedName name="_ALK2" localSheetId="79">#REF!</definedName>
    <definedName name="_ALK2" localSheetId="18">#REF!</definedName>
    <definedName name="_ALK2" localSheetId="94">#REF!</definedName>
    <definedName name="_ALK2" localSheetId="61">#REF!</definedName>
    <definedName name="_ALK2" localSheetId="49">#REF!</definedName>
    <definedName name="_ALK2" localSheetId="33">#REF!</definedName>
    <definedName name="_ALK2" localSheetId="15">#REF!</definedName>
    <definedName name="_ALK2" localSheetId="3">#REF!</definedName>
    <definedName name="_ALK2" localSheetId="91">#REF!</definedName>
    <definedName name="_ALK2" localSheetId="46">#REF!</definedName>
    <definedName name="_ALK2" localSheetId="88">#REF!</definedName>
    <definedName name="_ALK2" localSheetId="58">#REF!</definedName>
    <definedName name="_ALK2" localSheetId="27">#REF!</definedName>
    <definedName name="_ALK2" localSheetId="12">#REF!</definedName>
    <definedName name="_ALK2" localSheetId="43">#REF!</definedName>
    <definedName name="_ALK2" localSheetId="85">#REF!</definedName>
    <definedName name="_ALK2" localSheetId="55">#REF!</definedName>
    <definedName name="_ALK2" localSheetId="24">#REF!</definedName>
    <definedName name="_ALK2" localSheetId="9">#REF!</definedName>
    <definedName name="_ALK2" localSheetId="100">#REF!</definedName>
    <definedName name="_ALK2" localSheetId="40">#REF!</definedName>
    <definedName name="_ALK2" localSheetId="97">#REF!</definedName>
    <definedName name="_ALK2" localSheetId="82">#REF!</definedName>
    <definedName name="_ALK2" localSheetId="52">#REF!</definedName>
    <definedName name="_ALK2" localSheetId="37">#REF!</definedName>
    <definedName name="_ALK2" localSheetId="6">#REF!</definedName>
    <definedName name="_ALK2" localSheetId="75">#REF!</definedName>
    <definedName name="_ALK2" localSheetId="72">#REF!</definedName>
    <definedName name="_ALK2" localSheetId="69">#REF!</definedName>
    <definedName name="_ALK2" localSheetId="66">#REF!</definedName>
    <definedName name="_ALK2" localSheetId="63">#REF!</definedName>
    <definedName name="_ALK2" localSheetId="51">#REF!</definedName>
    <definedName name="_ALK2" localSheetId="29">#REF!</definedName>
    <definedName name="_ALK2" localSheetId="20">#REF!</definedName>
    <definedName name="_ALK2" localSheetId="78">#REF!</definedName>
    <definedName name="_ALK2" localSheetId="17">#REF!</definedName>
    <definedName name="_ALK2" localSheetId="93">#REF!</definedName>
    <definedName name="_ALK2" localSheetId="60">#REF!</definedName>
    <definedName name="_ALK2" localSheetId="48">#REF!</definedName>
    <definedName name="_ALK2" localSheetId="34">#REF!</definedName>
    <definedName name="_ALK2" localSheetId="14">#REF!</definedName>
    <definedName name="_ALK2" localSheetId="2">#REF!</definedName>
    <definedName name="_ALK2" localSheetId="90">#REF!</definedName>
    <definedName name="_ALK2" localSheetId="45">#REF!</definedName>
    <definedName name="_ALK2" localSheetId="87">#REF!</definedName>
    <definedName name="_ALK2" localSheetId="57">#REF!</definedName>
    <definedName name="_ALK2" localSheetId="26">#REF!</definedName>
    <definedName name="_ALK2" localSheetId="11">#REF!</definedName>
    <definedName name="_ALK2" localSheetId="42">#REF!</definedName>
    <definedName name="_ALK2" localSheetId="84">#REF!</definedName>
    <definedName name="_ALK2" localSheetId="54">#REF!</definedName>
    <definedName name="_ALK2" localSheetId="23">#REF!</definedName>
    <definedName name="_ALK2" localSheetId="8">#REF!</definedName>
    <definedName name="_ALK2" localSheetId="99">#REF!</definedName>
    <definedName name="_ALK2" localSheetId="39">#REF!</definedName>
    <definedName name="_ALK2" localSheetId="96">#REF!</definedName>
    <definedName name="_ALK2" localSheetId="81">#REF!</definedName>
    <definedName name="_ALK2" localSheetId="36">#REF!</definedName>
    <definedName name="_ALK2" localSheetId="5">#REF!</definedName>
    <definedName name="_ALK2" localSheetId="138">#REF!</definedName>
    <definedName name="_ALK2" localSheetId="136">#REF!</definedName>
    <definedName name="_ALK2" localSheetId="134">#REF!</definedName>
    <definedName name="_ALK2" localSheetId="140">#REF!</definedName>
    <definedName name="_ALK2">#REF!</definedName>
    <definedName name="_ALK3" localSheetId="74">#REF!</definedName>
    <definedName name="_ALK3" localSheetId="71">#REF!</definedName>
    <definedName name="_ALK3" localSheetId="68">#REF!</definedName>
    <definedName name="_ALK3" localSheetId="65">#REF!</definedName>
    <definedName name="_ALK3" localSheetId="62">#REF!</definedName>
    <definedName name="_ALK3" localSheetId="28">#REF!</definedName>
    <definedName name="_ALK3" localSheetId="19">#REF!</definedName>
    <definedName name="_ALK3" localSheetId="77">#REF!</definedName>
    <definedName name="_ALK3" localSheetId="107">#REF!</definedName>
    <definedName name="_ALK3" localSheetId="32">#REF!</definedName>
    <definedName name="_ALK3" localSheetId="16">#REF!</definedName>
    <definedName name="_ALK3" localSheetId="131">#REF!</definedName>
    <definedName name="_ALK3" localSheetId="59">#REF!</definedName>
    <definedName name="_ALK3" localSheetId="47">#REF!</definedName>
    <definedName name="_ALK3" localSheetId="31">#REF!</definedName>
    <definedName name="_ALK3" localSheetId="13">#REF!</definedName>
    <definedName name="_ALK3" localSheetId="129">#REF!</definedName>
    <definedName name="_ALK3" localSheetId="119">#REF!</definedName>
    <definedName name="_ALK3" localSheetId="105">#REF!</definedName>
    <definedName name="_ALK3" localSheetId="92">#REF!</definedName>
    <definedName name="_ALK3" localSheetId="0">#REF!</definedName>
    <definedName name="_ALK3" localSheetId="1">#REF!</definedName>
    <definedName name="_ALK3" localSheetId="89">#REF!</definedName>
    <definedName name="_ALK3" localSheetId="44">#REF!</definedName>
    <definedName name="_ALK3" localSheetId="86">#REF!</definedName>
    <definedName name="_ALK3" localSheetId="56">#REF!</definedName>
    <definedName name="_ALK3" localSheetId="25">#REF!</definedName>
    <definedName name="_ALK3" localSheetId="117">#REF!</definedName>
    <definedName name="_ALK3" localSheetId="10">#REF!</definedName>
    <definedName name="_ALK3" localSheetId="127">#REF!</definedName>
    <definedName name="_ALK3" localSheetId="103">#REF!</definedName>
    <definedName name="_ALK3" localSheetId="41">#REF!</definedName>
    <definedName name="_ALK3" localSheetId="115">#REF!</definedName>
    <definedName name="_ALK3" localSheetId="101">#REF!</definedName>
    <definedName name="_ALK3" localSheetId="83">#REF!</definedName>
    <definedName name="_ALK3" localSheetId="53">#REF!</definedName>
    <definedName name="_ALK3" localSheetId="22">#REF!</definedName>
    <definedName name="_ALK3" localSheetId="125">#REF!</definedName>
    <definedName name="_ALK3" localSheetId="7">#REF!</definedName>
    <definedName name="_ALK3" localSheetId="98">#REF!</definedName>
    <definedName name="_ALK3" localSheetId="113">#REF!</definedName>
    <definedName name="_ALK3" localSheetId="111">#REF!</definedName>
    <definedName name="_ALK3" localSheetId="38">#REF!</definedName>
    <definedName name="_ALK3" localSheetId="123">#REF!</definedName>
    <definedName name="_ALK3" localSheetId="80">#REF!</definedName>
    <definedName name="_ALK3" localSheetId="50">#REF!</definedName>
    <definedName name="_ALK3" localSheetId="35">#REF!</definedName>
    <definedName name="_ALK3" localSheetId="121">#REF!</definedName>
    <definedName name="_ALK3" localSheetId="109">#REF!</definedName>
    <definedName name="_ALK3" localSheetId="95">#REF!</definedName>
    <definedName name="_ALK3" localSheetId="4">#REF!</definedName>
    <definedName name="_ALK3" localSheetId="137">#REF!</definedName>
    <definedName name="_ALK3" localSheetId="135">#REF!</definedName>
    <definedName name="_ALK3" localSheetId="141">#REF!</definedName>
    <definedName name="_ALK3" localSheetId="133">#REF!</definedName>
    <definedName name="_ALK3" localSheetId="139">#REF!</definedName>
    <definedName name="_ALK3" localSheetId="108">#REF!</definedName>
    <definedName name="_ALK3" localSheetId="132">#REF!</definedName>
    <definedName name="_ALK3" localSheetId="130">#REF!</definedName>
    <definedName name="_ALK3" localSheetId="120">#REF!</definedName>
    <definedName name="_ALK3" localSheetId="106">#REF!</definedName>
    <definedName name="_ALK3" localSheetId="118">#REF!</definedName>
    <definedName name="_ALK3" localSheetId="128">#REF!</definedName>
    <definedName name="_ALK3" localSheetId="104">#REF!</definedName>
    <definedName name="_ALK3" localSheetId="116">#REF!</definedName>
    <definedName name="_ALK3" localSheetId="102">#REF!</definedName>
    <definedName name="_ALK3" localSheetId="126">#REF!</definedName>
    <definedName name="_ALK3" localSheetId="114">#REF!</definedName>
    <definedName name="_ALK3" localSheetId="112">#REF!</definedName>
    <definedName name="_ALK3" localSheetId="124">#REF!</definedName>
    <definedName name="_ALK3" localSheetId="122">#REF!</definedName>
    <definedName name="_ALK3" localSheetId="110">#REF!</definedName>
    <definedName name="_ALK3" localSheetId="76">#REF!</definedName>
    <definedName name="_ALK3" localSheetId="73">#REF!</definedName>
    <definedName name="_ALK3" localSheetId="70">#REF!</definedName>
    <definedName name="_ALK3" localSheetId="67">#REF!</definedName>
    <definedName name="_ALK3" localSheetId="64">#REF!</definedName>
    <definedName name="_ALK3" localSheetId="30">#REF!</definedName>
    <definedName name="_ALK3" localSheetId="21">#REF!</definedName>
    <definedName name="_ALK3" localSheetId="79">#REF!</definedName>
    <definedName name="_ALK3" localSheetId="18">#REF!</definedName>
    <definedName name="_ALK3" localSheetId="94">#REF!</definedName>
    <definedName name="_ALK3" localSheetId="61">#REF!</definedName>
    <definedName name="_ALK3" localSheetId="49">#REF!</definedName>
    <definedName name="_ALK3" localSheetId="33">#REF!</definedName>
    <definedName name="_ALK3" localSheetId="15">#REF!</definedName>
    <definedName name="_ALK3" localSheetId="3">#REF!</definedName>
    <definedName name="_ALK3" localSheetId="91">#REF!</definedName>
    <definedName name="_ALK3" localSheetId="46">#REF!</definedName>
    <definedName name="_ALK3" localSheetId="88">#REF!</definedName>
    <definedName name="_ALK3" localSheetId="58">#REF!</definedName>
    <definedName name="_ALK3" localSheetId="27">#REF!</definedName>
    <definedName name="_ALK3" localSheetId="12">#REF!</definedName>
    <definedName name="_ALK3" localSheetId="43">#REF!</definedName>
    <definedName name="_ALK3" localSheetId="85">#REF!</definedName>
    <definedName name="_ALK3" localSheetId="55">#REF!</definedName>
    <definedName name="_ALK3" localSheetId="24">#REF!</definedName>
    <definedName name="_ALK3" localSheetId="9">#REF!</definedName>
    <definedName name="_ALK3" localSheetId="100">#REF!</definedName>
    <definedName name="_ALK3" localSheetId="40">#REF!</definedName>
    <definedName name="_ALK3" localSheetId="97">#REF!</definedName>
    <definedName name="_ALK3" localSheetId="82">#REF!</definedName>
    <definedName name="_ALK3" localSheetId="52">#REF!</definedName>
    <definedName name="_ALK3" localSheetId="37">#REF!</definedName>
    <definedName name="_ALK3" localSheetId="6">#REF!</definedName>
    <definedName name="_ALK3" localSheetId="75">#REF!</definedName>
    <definedName name="_ALK3" localSheetId="72">#REF!</definedName>
    <definedName name="_ALK3" localSheetId="69">#REF!</definedName>
    <definedName name="_ALK3" localSheetId="66">#REF!</definedName>
    <definedName name="_ALK3" localSheetId="63">#REF!</definedName>
    <definedName name="_ALK3" localSheetId="51">#REF!</definedName>
    <definedName name="_ALK3" localSheetId="29">#REF!</definedName>
    <definedName name="_ALK3" localSheetId="20">#REF!</definedName>
    <definedName name="_ALK3" localSheetId="78">#REF!</definedName>
    <definedName name="_ALK3" localSheetId="17">#REF!</definedName>
    <definedName name="_ALK3" localSheetId="93">#REF!</definedName>
    <definedName name="_ALK3" localSheetId="60">#REF!</definedName>
    <definedName name="_ALK3" localSheetId="48">#REF!</definedName>
    <definedName name="_ALK3" localSheetId="34">#REF!</definedName>
    <definedName name="_ALK3" localSheetId="14">#REF!</definedName>
    <definedName name="_ALK3" localSheetId="2">#REF!</definedName>
    <definedName name="_ALK3" localSheetId="90">#REF!</definedName>
    <definedName name="_ALK3" localSheetId="45">#REF!</definedName>
    <definedName name="_ALK3" localSheetId="87">#REF!</definedName>
    <definedName name="_ALK3" localSheetId="57">#REF!</definedName>
    <definedName name="_ALK3" localSheetId="26">#REF!</definedName>
    <definedName name="_ALK3" localSheetId="11">#REF!</definedName>
    <definedName name="_ALK3" localSheetId="42">#REF!</definedName>
    <definedName name="_ALK3" localSheetId="84">#REF!</definedName>
    <definedName name="_ALK3" localSheetId="54">#REF!</definedName>
    <definedName name="_ALK3" localSheetId="23">#REF!</definedName>
    <definedName name="_ALK3" localSheetId="8">#REF!</definedName>
    <definedName name="_ALK3" localSheetId="99">#REF!</definedName>
    <definedName name="_ALK3" localSheetId="39">#REF!</definedName>
    <definedName name="_ALK3" localSheetId="96">#REF!</definedName>
    <definedName name="_ALK3" localSheetId="81">#REF!</definedName>
    <definedName name="_ALK3" localSheetId="36">#REF!</definedName>
    <definedName name="_ALK3" localSheetId="5">#REF!</definedName>
    <definedName name="_ALK3" localSheetId="138">#REF!</definedName>
    <definedName name="_ALK3" localSheetId="136">#REF!</definedName>
    <definedName name="_ALK3" localSheetId="134">#REF!</definedName>
    <definedName name="_ALK3" localSheetId="140">#REF!</definedName>
    <definedName name="_ALK3">#REF!</definedName>
    <definedName name="_coc2" localSheetId="74">#REF!</definedName>
    <definedName name="_coc2" localSheetId="71">#REF!</definedName>
    <definedName name="_coc2" localSheetId="68">#REF!</definedName>
    <definedName name="_coc2" localSheetId="65">#REF!</definedName>
    <definedName name="_coc2" localSheetId="62">#REF!</definedName>
    <definedName name="_coc2" localSheetId="28">#REF!</definedName>
    <definedName name="_coc2" localSheetId="19">#REF!</definedName>
    <definedName name="_coc2" localSheetId="77">#REF!</definedName>
    <definedName name="_coc2" localSheetId="107">#REF!</definedName>
    <definedName name="_coc2" localSheetId="32">#REF!</definedName>
    <definedName name="_coc2" localSheetId="16">#REF!</definedName>
    <definedName name="_coc2" localSheetId="131">#REF!</definedName>
    <definedName name="_coc2" localSheetId="59">#REF!</definedName>
    <definedName name="_coc2" localSheetId="47">#REF!</definedName>
    <definedName name="_coc2" localSheetId="31">#REF!</definedName>
    <definedName name="_coc2" localSheetId="13">#REF!</definedName>
    <definedName name="_coc2" localSheetId="129">#REF!</definedName>
    <definedName name="_coc2" localSheetId="119">#REF!</definedName>
    <definedName name="_coc2" localSheetId="105">#REF!</definedName>
    <definedName name="_coc2" localSheetId="92">#REF!</definedName>
    <definedName name="_coc2" localSheetId="0">#REF!</definedName>
    <definedName name="_coc2" localSheetId="1">#REF!</definedName>
    <definedName name="_coc2" localSheetId="89">#REF!</definedName>
    <definedName name="_coc2" localSheetId="44">#REF!</definedName>
    <definedName name="_coc2" localSheetId="86">#REF!</definedName>
    <definedName name="_coc2" localSheetId="56">#REF!</definedName>
    <definedName name="_coc2" localSheetId="25">#REF!</definedName>
    <definedName name="_coc2" localSheetId="117">#REF!</definedName>
    <definedName name="_coc2" localSheetId="10">#REF!</definedName>
    <definedName name="_coc2" localSheetId="127">#REF!</definedName>
    <definedName name="_coc2" localSheetId="103">#REF!</definedName>
    <definedName name="_coc2" localSheetId="41">#REF!</definedName>
    <definedName name="_coc2" localSheetId="115">#REF!</definedName>
    <definedName name="_coc2" localSheetId="101">#REF!</definedName>
    <definedName name="_coc2" localSheetId="83">#REF!</definedName>
    <definedName name="_coc2" localSheetId="53">#REF!</definedName>
    <definedName name="_coc2" localSheetId="22">#REF!</definedName>
    <definedName name="_coc2" localSheetId="125">#REF!</definedName>
    <definedName name="_coc2" localSheetId="7">#REF!</definedName>
    <definedName name="_coc2" localSheetId="98">#REF!</definedName>
    <definedName name="_coc2" localSheetId="113">#REF!</definedName>
    <definedName name="_coc2" localSheetId="111">#REF!</definedName>
    <definedName name="_coc2" localSheetId="38">#REF!</definedName>
    <definedName name="_coc2" localSheetId="123">#REF!</definedName>
    <definedName name="_coc2" localSheetId="80">#REF!</definedName>
    <definedName name="_coc2" localSheetId="50">#REF!</definedName>
    <definedName name="_coc2" localSheetId="35">#REF!</definedName>
    <definedName name="_coc2" localSheetId="121">#REF!</definedName>
    <definedName name="_coc2" localSheetId="109">#REF!</definedName>
    <definedName name="_coc2" localSheetId="95">#REF!</definedName>
    <definedName name="_coc2" localSheetId="4">#REF!</definedName>
    <definedName name="_coc2" localSheetId="137">#REF!</definedName>
    <definedName name="_coc2" localSheetId="135">#REF!</definedName>
    <definedName name="_coc2" localSheetId="141">#REF!</definedName>
    <definedName name="_coc2" localSheetId="133">#REF!</definedName>
    <definedName name="_coc2" localSheetId="139">#REF!</definedName>
    <definedName name="_coc2" localSheetId="108">#REF!</definedName>
    <definedName name="_coc2" localSheetId="132">#REF!</definedName>
    <definedName name="_coc2" localSheetId="130">#REF!</definedName>
    <definedName name="_coc2" localSheetId="120">#REF!</definedName>
    <definedName name="_coc2" localSheetId="106">#REF!</definedName>
    <definedName name="_coc2" localSheetId="118">#REF!</definedName>
    <definedName name="_coc2" localSheetId="128">#REF!</definedName>
    <definedName name="_coc2" localSheetId="104">#REF!</definedName>
    <definedName name="_coc2" localSheetId="116">#REF!</definedName>
    <definedName name="_coc2" localSheetId="102">#REF!</definedName>
    <definedName name="_coc2" localSheetId="126">#REF!</definedName>
    <definedName name="_coc2" localSheetId="114">#REF!</definedName>
    <definedName name="_coc2" localSheetId="112">#REF!</definedName>
    <definedName name="_coc2" localSheetId="124">#REF!</definedName>
    <definedName name="_coc2" localSheetId="122">#REF!</definedName>
    <definedName name="_coc2" localSheetId="110">#REF!</definedName>
    <definedName name="_coc2" localSheetId="76">#REF!</definedName>
    <definedName name="_coc2" localSheetId="73">#REF!</definedName>
    <definedName name="_coc2" localSheetId="70">#REF!</definedName>
    <definedName name="_coc2" localSheetId="67">#REF!</definedName>
    <definedName name="_coc2" localSheetId="64">#REF!</definedName>
    <definedName name="_coc2" localSheetId="30">#REF!</definedName>
    <definedName name="_coc2" localSheetId="21">#REF!</definedName>
    <definedName name="_coc2" localSheetId="79">#REF!</definedName>
    <definedName name="_coc2" localSheetId="18">#REF!</definedName>
    <definedName name="_coc2" localSheetId="94">#REF!</definedName>
    <definedName name="_coc2" localSheetId="61">#REF!</definedName>
    <definedName name="_coc2" localSheetId="49">#REF!</definedName>
    <definedName name="_coc2" localSheetId="33">#REF!</definedName>
    <definedName name="_coc2" localSheetId="15">#REF!</definedName>
    <definedName name="_coc2" localSheetId="3">#REF!</definedName>
    <definedName name="_coc2" localSheetId="91">#REF!</definedName>
    <definedName name="_coc2" localSheetId="46">#REF!</definedName>
    <definedName name="_coc2" localSheetId="88">#REF!</definedName>
    <definedName name="_coc2" localSheetId="58">#REF!</definedName>
    <definedName name="_coc2" localSheetId="27">#REF!</definedName>
    <definedName name="_coc2" localSheetId="12">#REF!</definedName>
    <definedName name="_coc2" localSheetId="43">#REF!</definedName>
    <definedName name="_coc2" localSheetId="85">#REF!</definedName>
    <definedName name="_coc2" localSheetId="55">#REF!</definedName>
    <definedName name="_coc2" localSheetId="24">#REF!</definedName>
    <definedName name="_coc2" localSheetId="9">#REF!</definedName>
    <definedName name="_coc2" localSheetId="100">#REF!</definedName>
    <definedName name="_coc2" localSheetId="40">#REF!</definedName>
    <definedName name="_coc2" localSheetId="97">#REF!</definedName>
    <definedName name="_coc2" localSheetId="82">#REF!</definedName>
    <definedName name="_coc2" localSheetId="52">#REF!</definedName>
    <definedName name="_coc2" localSheetId="37">#REF!</definedName>
    <definedName name="_coc2" localSheetId="6">#REF!</definedName>
    <definedName name="_coc2" localSheetId="75">#REF!</definedName>
    <definedName name="_coc2" localSheetId="72">#REF!</definedName>
    <definedName name="_coc2" localSheetId="69">#REF!</definedName>
    <definedName name="_coc2" localSheetId="66">#REF!</definedName>
    <definedName name="_coc2" localSheetId="63">#REF!</definedName>
    <definedName name="_coc2" localSheetId="51">#REF!</definedName>
    <definedName name="_coc2" localSheetId="29">#REF!</definedName>
    <definedName name="_coc2" localSheetId="20">#REF!</definedName>
    <definedName name="_coc2" localSheetId="78">#REF!</definedName>
    <definedName name="_coc2" localSheetId="17">#REF!</definedName>
    <definedName name="_coc2" localSheetId="93">#REF!</definedName>
    <definedName name="_coc2" localSheetId="60">#REF!</definedName>
    <definedName name="_coc2" localSheetId="48">#REF!</definedName>
    <definedName name="_coc2" localSheetId="34">#REF!</definedName>
    <definedName name="_coc2" localSheetId="14">#REF!</definedName>
    <definedName name="_coc2" localSheetId="2">#REF!</definedName>
    <definedName name="_coc2" localSheetId="90">#REF!</definedName>
    <definedName name="_coc2" localSheetId="45">#REF!</definedName>
    <definedName name="_coc2" localSheetId="87">#REF!</definedName>
    <definedName name="_coc2" localSheetId="57">#REF!</definedName>
    <definedName name="_coc2" localSheetId="26">#REF!</definedName>
    <definedName name="_coc2" localSheetId="11">#REF!</definedName>
    <definedName name="_coc2" localSheetId="42">#REF!</definedName>
    <definedName name="_coc2" localSheetId="84">#REF!</definedName>
    <definedName name="_coc2" localSheetId="54">#REF!</definedName>
    <definedName name="_coc2" localSheetId="23">#REF!</definedName>
    <definedName name="_coc2" localSheetId="8">#REF!</definedName>
    <definedName name="_coc2" localSheetId="99">#REF!</definedName>
    <definedName name="_coc2" localSheetId="39">#REF!</definedName>
    <definedName name="_coc2" localSheetId="96">#REF!</definedName>
    <definedName name="_coc2" localSheetId="81">#REF!</definedName>
    <definedName name="_coc2" localSheetId="36">#REF!</definedName>
    <definedName name="_coc2" localSheetId="5">#REF!</definedName>
    <definedName name="_coc2" localSheetId="138">#REF!</definedName>
    <definedName name="_coc2" localSheetId="136">#REF!</definedName>
    <definedName name="_coc2" localSheetId="134">#REF!</definedName>
    <definedName name="_coc2" localSheetId="140">#REF!</definedName>
    <definedName name="_coc2">#REF!</definedName>
    <definedName name="_DIC1" localSheetId="74">#REF!</definedName>
    <definedName name="_DIC1" localSheetId="71">#REF!</definedName>
    <definedName name="_DIC1" localSheetId="68">#REF!</definedName>
    <definedName name="_DIC1" localSheetId="65">#REF!</definedName>
    <definedName name="_DIC1" localSheetId="62">#REF!</definedName>
    <definedName name="_DIC1" localSheetId="28">#REF!</definedName>
    <definedName name="_DIC1" localSheetId="19">#REF!</definedName>
    <definedName name="_DIC1" localSheetId="77">#REF!</definedName>
    <definedName name="_DIC1" localSheetId="107">#REF!</definedName>
    <definedName name="_DIC1" localSheetId="32">#REF!</definedName>
    <definedName name="_DIC1" localSheetId="16">#REF!</definedName>
    <definedName name="_DIC1" localSheetId="131">#REF!</definedName>
    <definedName name="_DIC1" localSheetId="59">#REF!</definedName>
    <definedName name="_DIC1" localSheetId="47">#REF!</definedName>
    <definedName name="_DIC1" localSheetId="31">#REF!</definedName>
    <definedName name="_DIC1" localSheetId="13">#REF!</definedName>
    <definedName name="_DIC1" localSheetId="129">#REF!</definedName>
    <definedName name="_DIC1" localSheetId="119">#REF!</definedName>
    <definedName name="_DIC1" localSheetId="105">#REF!</definedName>
    <definedName name="_DIC1" localSheetId="92">#REF!</definedName>
    <definedName name="_DIC1" localSheetId="0">#REF!</definedName>
    <definedName name="_DIC1" localSheetId="1">#REF!</definedName>
    <definedName name="_DIC1" localSheetId="89">#REF!</definedName>
    <definedName name="_DIC1" localSheetId="44">#REF!</definedName>
    <definedName name="_DIC1" localSheetId="86">#REF!</definedName>
    <definedName name="_DIC1" localSheetId="56">#REF!</definedName>
    <definedName name="_DIC1" localSheetId="25">#REF!</definedName>
    <definedName name="_DIC1" localSheetId="117">#REF!</definedName>
    <definedName name="_DIC1" localSheetId="10">#REF!</definedName>
    <definedName name="_DIC1" localSheetId="127">#REF!</definedName>
    <definedName name="_DIC1" localSheetId="103">#REF!</definedName>
    <definedName name="_DIC1" localSheetId="41">#REF!</definedName>
    <definedName name="_DIC1" localSheetId="115">#REF!</definedName>
    <definedName name="_DIC1" localSheetId="101">#REF!</definedName>
    <definedName name="_DIC1" localSheetId="83">#REF!</definedName>
    <definedName name="_DIC1" localSheetId="53">#REF!</definedName>
    <definedName name="_DIC1" localSheetId="22">#REF!</definedName>
    <definedName name="_DIC1" localSheetId="125">#REF!</definedName>
    <definedName name="_DIC1" localSheetId="7">#REF!</definedName>
    <definedName name="_DIC1" localSheetId="98">#REF!</definedName>
    <definedName name="_DIC1" localSheetId="113">#REF!</definedName>
    <definedName name="_DIC1" localSheetId="111">#REF!</definedName>
    <definedName name="_DIC1" localSheetId="38">#REF!</definedName>
    <definedName name="_DIC1" localSheetId="123">#REF!</definedName>
    <definedName name="_DIC1" localSheetId="80">#REF!</definedName>
    <definedName name="_DIC1" localSheetId="50">#REF!</definedName>
    <definedName name="_DIC1" localSheetId="35">#REF!</definedName>
    <definedName name="_DIC1" localSheetId="121">#REF!</definedName>
    <definedName name="_DIC1" localSheetId="109">#REF!</definedName>
    <definedName name="_DIC1" localSheetId="95">#REF!</definedName>
    <definedName name="_DIC1" localSheetId="4">#REF!</definedName>
    <definedName name="_DIC1" localSheetId="137">#REF!</definedName>
    <definedName name="_DIC1" localSheetId="135">#REF!</definedName>
    <definedName name="_DIC1" localSheetId="141">#REF!</definedName>
    <definedName name="_DIC1" localSheetId="133">#REF!</definedName>
    <definedName name="_DIC1" localSheetId="139">#REF!</definedName>
    <definedName name="_DIC1" localSheetId="108">#REF!</definedName>
    <definedName name="_DIC1" localSheetId="132">#REF!</definedName>
    <definedName name="_DIC1" localSheetId="130">#REF!</definedName>
    <definedName name="_DIC1" localSheetId="120">#REF!</definedName>
    <definedName name="_DIC1" localSheetId="106">#REF!</definedName>
    <definedName name="_DIC1" localSheetId="118">#REF!</definedName>
    <definedName name="_DIC1" localSheetId="128">#REF!</definedName>
    <definedName name="_DIC1" localSheetId="104">#REF!</definedName>
    <definedName name="_DIC1" localSheetId="116">#REF!</definedName>
    <definedName name="_DIC1" localSheetId="102">#REF!</definedName>
    <definedName name="_DIC1" localSheetId="126">#REF!</definedName>
    <definedName name="_DIC1" localSheetId="114">#REF!</definedName>
    <definedName name="_DIC1" localSheetId="112">#REF!</definedName>
    <definedName name="_DIC1" localSheetId="124">#REF!</definedName>
    <definedName name="_DIC1" localSheetId="122">#REF!</definedName>
    <definedName name="_DIC1" localSheetId="110">#REF!</definedName>
    <definedName name="_DIC1" localSheetId="76">#REF!</definedName>
    <definedName name="_DIC1" localSheetId="73">#REF!</definedName>
    <definedName name="_DIC1" localSheetId="70">#REF!</definedName>
    <definedName name="_DIC1" localSheetId="67">#REF!</definedName>
    <definedName name="_DIC1" localSheetId="64">#REF!</definedName>
    <definedName name="_DIC1" localSheetId="30">#REF!</definedName>
    <definedName name="_DIC1" localSheetId="21">#REF!</definedName>
    <definedName name="_DIC1" localSheetId="79">#REF!</definedName>
    <definedName name="_DIC1" localSheetId="18">#REF!</definedName>
    <definedName name="_DIC1" localSheetId="94">#REF!</definedName>
    <definedName name="_DIC1" localSheetId="61">#REF!</definedName>
    <definedName name="_DIC1" localSheetId="49">#REF!</definedName>
    <definedName name="_DIC1" localSheetId="33">#REF!</definedName>
    <definedName name="_DIC1" localSheetId="15">#REF!</definedName>
    <definedName name="_DIC1" localSheetId="3">#REF!</definedName>
    <definedName name="_DIC1" localSheetId="91">#REF!</definedName>
    <definedName name="_DIC1" localSheetId="46">#REF!</definedName>
    <definedName name="_DIC1" localSheetId="88">#REF!</definedName>
    <definedName name="_DIC1" localSheetId="58">#REF!</definedName>
    <definedName name="_DIC1" localSheetId="27">#REF!</definedName>
    <definedName name="_DIC1" localSheetId="12">#REF!</definedName>
    <definedName name="_DIC1" localSheetId="43">#REF!</definedName>
    <definedName name="_DIC1" localSheetId="85">#REF!</definedName>
    <definedName name="_DIC1" localSheetId="55">#REF!</definedName>
    <definedName name="_DIC1" localSheetId="24">#REF!</definedName>
    <definedName name="_DIC1" localSheetId="9">#REF!</definedName>
    <definedName name="_DIC1" localSheetId="100">#REF!</definedName>
    <definedName name="_DIC1" localSheetId="40">#REF!</definedName>
    <definedName name="_DIC1" localSheetId="97">#REF!</definedName>
    <definedName name="_DIC1" localSheetId="82">#REF!</definedName>
    <definedName name="_DIC1" localSheetId="52">#REF!</definedName>
    <definedName name="_DIC1" localSheetId="37">#REF!</definedName>
    <definedName name="_DIC1" localSheetId="6">#REF!</definedName>
    <definedName name="_DIC1" localSheetId="75">#REF!</definedName>
    <definedName name="_DIC1" localSheetId="72">#REF!</definedName>
    <definedName name="_DIC1" localSheetId="69">#REF!</definedName>
    <definedName name="_DIC1" localSheetId="66">#REF!</definedName>
    <definedName name="_DIC1" localSheetId="63">#REF!</definedName>
    <definedName name="_DIC1" localSheetId="51">#REF!</definedName>
    <definedName name="_DIC1" localSheetId="29">#REF!</definedName>
    <definedName name="_DIC1" localSheetId="20">#REF!</definedName>
    <definedName name="_DIC1" localSheetId="78">#REF!</definedName>
    <definedName name="_DIC1" localSheetId="17">#REF!</definedName>
    <definedName name="_DIC1" localSheetId="93">#REF!</definedName>
    <definedName name="_DIC1" localSheetId="60">#REF!</definedName>
    <definedName name="_DIC1" localSheetId="48">#REF!</definedName>
    <definedName name="_DIC1" localSheetId="34">#REF!</definedName>
    <definedName name="_DIC1" localSheetId="14">#REF!</definedName>
    <definedName name="_DIC1" localSheetId="2">#REF!</definedName>
    <definedName name="_DIC1" localSheetId="90">#REF!</definedName>
    <definedName name="_DIC1" localSheetId="45">#REF!</definedName>
    <definedName name="_DIC1" localSheetId="87">#REF!</definedName>
    <definedName name="_DIC1" localSheetId="57">#REF!</definedName>
    <definedName name="_DIC1" localSheetId="26">#REF!</definedName>
    <definedName name="_DIC1" localSheetId="11">#REF!</definedName>
    <definedName name="_DIC1" localSheetId="42">#REF!</definedName>
    <definedName name="_DIC1" localSheetId="84">#REF!</definedName>
    <definedName name="_DIC1" localSheetId="54">#REF!</definedName>
    <definedName name="_DIC1" localSheetId="23">#REF!</definedName>
    <definedName name="_DIC1" localSheetId="8">#REF!</definedName>
    <definedName name="_DIC1" localSheetId="99">#REF!</definedName>
    <definedName name="_DIC1" localSheetId="39">#REF!</definedName>
    <definedName name="_DIC1" localSheetId="96">#REF!</definedName>
    <definedName name="_DIC1" localSheetId="81">#REF!</definedName>
    <definedName name="_DIC1" localSheetId="36">#REF!</definedName>
    <definedName name="_DIC1" localSheetId="5">#REF!</definedName>
    <definedName name="_DIC1" localSheetId="138">#REF!</definedName>
    <definedName name="_DIC1" localSheetId="136">#REF!</definedName>
    <definedName name="_DIC1" localSheetId="134">#REF!</definedName>
    <definedName name="_DIC1" localSheetId="140">#REF!</definedName>
    <definedName name="_DIC1">#REF!</definedName>
    <definedName name="_DIC2" localSheetId="74">#REF!</definedName>
    <definedName name="_DIC2" localSheetId="71">#REF!</definedName>
    <definedName name="_DIC2" localSheetId="68">#REF!</definedName>
    <definedName name="_DIC2" localSheetId="65">#REF!</definedName>
    <definedName name="_DIC2" localSheetId="62">#REF!</definedName>
    <definedName name="_DIC2" localSheetId="28">#REF!</definedName>
    <definedName name="_DIC2" localSheetId="19">#REF!</definedName>
    <definedName name="_DIC2" localSheetId="77">#REF!</definedName>
    <definedName name="_DIC2" localSheetId="107">#REF!</definedName>
    <definedName name="_DIC2" localSheetId="32">#REF!</definedName>
    <definedName name="_DIC2" localSheetId="16">#REF!</definedName>
    <definedName name="_DIC2" localSheetId="131">#REF!</definedName>
    <definedName name="_DIC2" localSheetId="59">#REF!</definedName>
    <definedName name="_DIC2" localSheetId="47">#REF!</definedName>
    <definedName name="_DIC2" localSheetId="31">#REF!</definedName>
    <definedName name="_DIC2" localSheetId="13">#REF!</definedName>
    <definedName name="_DIC2" localSheetId="129">#REF!</definedName>
    <definedName name="_DIC2" localSheetId="119">#REF!</definedName>
    <definedName name="_DIC2" localSheetId="105">#REF!</definedName>
    <definedName name="_DIC2" localSheetId="92">#REF!</definedName>
    <definedName name="_DIC2" localSheetId="0">#REF!</definedName>
    <definedName name="_DIC2" localSheetId="1">#REF!</definedName>
    <definedName name="_DIC2" localSheetId="89">#REF!</definedName>
    <definedName name="_DIC2" localSheetId="44">#REF!</definedName>
    <definedName name="_DIC2" localSheetId="86">#REF!</definedName>
    <definedName name="_DIC2" localSheetId="56">#REF!</definedName>
    <definedName name="_DIC2" localSheetId="25">#REF!</definedName>
    <definedName name="_DIC2" localSheetId="117">#REF!</definedName>
    <definedName name="_DIC2" localSheetId="10">#REF!</definedName>
    <definedName name="_DIC2" localSheetId="127">#REF!</definedName>
    <definedName name="_DIC2" localSheetId="103">#REF!</definedName>
    <definedName name="_DIC2" localSheetId="41">#REF!</definedName>
    <definedName name="_DIC2" localSheetId="115">#REF!</definedName>
    <definedName name="_DIC2" localSheetId="101">#REF!</definedName>
    <definedName name="_DIC2" localSheetId="83">#REF!</definedName>
    <definedName name="_DIC2" localSheetId="53">#REF!</definedName>
    <definedName name="_DIC2" localSheetId="22">#REF!</definedName>
    <definedName name="_DIC2" localSheetId="125">#REF!</definedName>
    <definedName name="_DIC2" localSheetId="7">#REF!</definedName>
    <definedName name="_DIC2" localSheetId="98">#REF!</definedName>
    <definedName name="_DIC2" localSheetId="113">#REF!</definedName>
    <definedName name="_DIC2" localSheetId="111">#REF!</definedName>
    <definedName name="_DIC2" localSheetId="38">#REF!</definedName>
    <definedName name="_DIC2" localSheetId="123">#REF!</definedName>
    <definedName name="_DIC2" localSheetId="80">#REF!</definedName>
    <definedName name="_DIC2" localSheetId="50">#REF!</definedName>
    <definedName name="_DIC2" localSheetId="35">#REF!</definedName>
    <definedName name="_DIC2" localSheetId="121">#REF!</definedName>
    <definedName name="_DIC2" localSheetId="109">#REF!</definedName>
    <definedName name="_DIC2" localSheetId="95">#REF!</definedName>
    <definedName name="_DIC2" localSheetId="4">#REF!</definedName>
    <definedName name="_DIC2" localSheetId="137">#REF!</definedName>
    <definedName name="_DIC2" localSheetId="135">#REF!</definedName>
    <definedName name="_DIC2" localSheetId="141">#REF!</definedName>
    <definedName name="_DIC2" localSheetId="133">#REF!</definedName>
    <definedName name="_DIC2" localSheetId="139">#REF!</definedName>
    <definedName name="_DIC2" localSheetId="108">#REF!</definedName>
    <definedName name="_DIC2" localSheetId="132">#REF!</definedName>
    <definedName name="_DIC2" localSheetId="130">#REF!</definedName>
    <definedName name="_DIC2" localSheetId="120">#REF!</definedName>
    <definedName name="_DIC2" localSheetId="106">#REF!</definedName>
    <definedName name="_DIC2" localSheetId="118">#REF!</definedName>
    <definedName name="_DIC2" localSheetId="128">#REF!</definedName>
    <definedName name="_DIC2" localSheetId="104">#REF!</definedName>
    <definedName name="_DIC2" localSheetId="116">#REF!</definedName>
    <definedName name="_DIC2" localSheetId="102">#REF!</definedName>
    <definedName name="_DIC2" localSheetId="126">#REF!</definedName>
    <definedName name="_DIC2" localSheetId="114">#REF!</definedName>
    <definedName name="_DIC2" localSheetId="112">#REF!</definedName>
    <definedName name="_DIC2" localSheetId="124">#REF!</definedName>
    <definedName name="_DIC2" localSheetId="122">#REF!</definedName>
    <definedName name="_DIC2" localSheetId="110">#REF!</definedName>
    <definedName name="_DIC2" localSheetId="76">#REF!</definedName>
    <definedName name="_DIC2" localSheetId="73">#REF!</definedName>
    <definedName name="_DIC2" localSheetId="70">#REF!</definedName>
    <definedName name="_DIC2" localSheetId="67">#REF!</definedName>
    <definedName name="_DIC2" localSheetId="64">#REF!</definedName>
    <definedName name="_DIC2" localSheetId="30">#REF!</definedName>
    <definedName name="_DIC2" localSheetId="21">#REF!</definedName>
    <definedName name="_DIC2" localSheetId="79">#REF!</definedName>
    <definedName name="_DIC2" localSheetId="18">#REF!</definedName>
    <definedName name="_DIC2" localSheetId="94">#REF!</definedName>
    <definedName name="_DIC2" localSheetId="61">#REF!</definedName>
    <definedName name="_DIC2" localSheetId="49">#REF!</definedName>
    <definedName name="_DIC2" localSheetId="33">#REF!</definedName>
    <definedName name="_DIC2" localSheetId="15">#REF!</definedName>
    <definedName name="_DIC2" localSheetId="3">#REF!</definedName>
    <definedName name="_DIC2" localSheetId="91">#REF!</definedName>
    <definedName name="_DIC2" localSheetId="46">#REF!</definedName>
    <definedName name="_DIC2" localSheetId="88">#REF!</definedName>
    <definedName name="_DIC2" localSheetId="58">#REF!</definedName>
    <definedName name="_DIC2" localSheetId="27">#REF!</definedName>
    <definedName name="_DIC2" localSheetId="12">#REF!</definedName>
    <definedName name="_DIC2" localSheetId="43">#REF!</definedName>
    <definedName name="_DIC2" localSheetId="85">#REF!</definedName>
    <definedName name="_DIC2" localSheetId="55">#REF!</definedName>
    <definedName name="_DIC2" localSheetId="24">#REF!</definedName>
    <definedName name="_DIC2" localSheetId="9">#REF!</definedName>
    <definedName name="_DIC2" localSheetId="100">#REF!</definedName>
    <definedName name="_DIC2" localSheetId="40">#REF!</definedName>
    <definedName name="_DIC2" localSheetId="97">#REF!</definedName>
    <definedName name="_DIC2" localSheetId="82">#REF!</definedName>
    <definedName name="_DIC2" localSheetId="52">#REF!</definedName>
    <definedName name="_DIC2" localSheetId="37">#REF!</definedName>
    <definedName name="_DIC2" localSheetId="6">#REF!</definedName>
    <definedName name="_DIC2" localSheetId="75">#REF!</definedName>
    <definedName name="_DIC2" localSheetId="72">#REF!</definedName>
    <definedName name="_DIC2" localSheetId="69">#REF!</definedName>
    <definedName name="_DIC2" localSheetId="66">#REF!</definedName>
    <definedName name="_DIC2" localSheetId="63">#REF!</definedName>
    <definedName name="_DIC2" localSheetId="51">#REF!</definedName>
    <definedName name="_DIC2" localSheetId="29">#REF!</definedName>
    <definedName name="_DIC2" localSheetId="20">#REF!</definedName>
    <definedName name="_DIC2" localSheetId="78">#REF!</definedName>
    <definedName name="_DIC2" localSheetId="17">#REF!</definedName>
    <definedName name="_DIC2" localSheetId="93">#REF!</definedName>
    <definedName name="_DIC2" localSheetId="60">#REF!</definedName>
    <definedName name="_DIC2" localSheetId="48">#REF!</definedName>
    <definedName name="_DIC2" localSheetId="34">#REF!</definedName>
    <definedName name="_DIC2" localSheetId="14">#REF!</definedName>
    <definedName name="_DIC2" localSheetId="2">#REF!</definedName>
    <definedName name="_DIC2" localSheetId="90">#REF!</definedName>
    <definedName name="_DIC2" localSheetId="45">#REF!</definedName>
    <definedName name="_DIC2" localSheetId="87">#REF!</definedName>
    <definedName name="_DIC2" localSheetId="57">#REF!</definedName>
    <definedName name="_DIC2" localSheetId="26">#REF!</definedName>
    <definedName name="_DIC2" localSheetId="11">#REF!</definedName>
    <definedName name="_DIC2" localSheetId="42">#REF!</definedName>
    <definedName name="_DIC2" localSheetId="84">#REF!</definedName>
    <definedName name="_DIC2" localSheetId="54">#REF!</definedName>
    <definedName name="_DIC2" localSheetId="23">#REF!</definedName>
    <definedName name="_DIC2" localSheetId="8">#REF!</definedName>
    <definedName name="_DIC2" localSheetId="99">#REF!</definedName>
    <definedName name="_DIC2" localSheetId="39">#REF!</definedName>
    <definedName name="_DIC2" localSheetId="96">#REF!</definedName>
    <definedName name="_DIC2" localSheetId="81">#REF!</definedName>
    <definedName name="_DIC2" localSheetId="36">#REF!</definedName>
    <definedName name="_DIC2" localSheetId="5">#REF!</definedName>
    <definedName name="_DIC2" localSheetId="138">#REF!</definedName>
    <definedName name="_DIC2" localSheetId="136">#REF!</definedName>
    <definedName name="_DIC2" localSheetId="134">#REF!</definedName>
    <definedName name="_DIC2" localSheetId="140">#REF!</definedName>
    <definedName name="_DIC2">#REF!</definedName>
    <definedName name="_Fill" localSheetId="74" hidden="1">#REF!</definedName>
    <definedName name="_Fill" localSheetId="71" hidden="1">#REF!</definedName>
    <definedName name="_Fill" localSheetId="68" hidden="1">#REF!</definedName>
    <definedName name="_Fill" localSheetId="65" hidden="1">#REF!</definedName>
    <definedName name="_Fill" localSheetId="62" hidden="1">#REF!</definedName>
    <definedName name="_Fill" localSheetId="28" hidden="1">#REF!</definedName>
    <definedName name="_Fill" localSheetId="19" hidden="1">#REF!</definedName>
    <definedName name="_Fill" localSheetId="77" hidden="1">#REF!</definedName>
    <definedName name="_Fill" localSheetId="107" hidden="1">#REF!</definedName>
    <definedName name="_Fill" localSheetId="32" hidden="1">#REF!</definedName>
    <definedName name="_Fill" localSheetId="16" hidden="1">#REF!</definedName>
    <definedName name="_Fill" localSheetId="131" hidden="1">#REF!</definedName>
    <definedName name="_Fill" localSheetId="59" hidden="1">#REF!</definedName>
    <definedName name="_Fill" localSheetId="47" hidden="1">#REF!</definedName>
    <definedName name="_Fill" localSheetId="31" hidden="1">#REF!</definedName>
    <definedName name="_Fill" localSheetId="13" hidden="1">#REF!</definedName>
    <definedName name="_Fill" localSheetId="129" hidden="1">#REF!</definedName>
    <definedName name="_Fill" localSheetId="119" hidden="1">#REF!</definedName>
    <definedName name="_Fill" localSheetId="105" hidden="1">#REF!</definedName>
    <definedName name="_Fill" localSheetId="92" hidden="1">#REF!</definedName>
    <definedName name="_Fill" localSheetId="0" hidden="1">#REF!</definedName>
    <definedName name="_Fill" localSheetId="1" hidden="1">#REF!</definedName>
    <definedName name="_Fill" localSheetId="89" hidden="1">#REF!</definedName>
    <definedName name="_Fill" localSheetId="44" hidden="1">#REF!</definedName>
    <definedName name="_Fill" localSheetId="86" hidden="1">#REF!</definedName>
    <definedName name="_Fill" localSheetId="56" hidden="1">#REF!</definedName>
    <definedName name="_Fill" localSheetId="25" hidden="1">#REF!</definedName>
    <definedName name="_Fill" localSheetId="117" hidden="1">#REF!</definedName>
    <definedName name="_Fill" localSheetId="10" hidden="1">#REF!</definedName>
    <definedName name="_Fill" localSheetId="127" hidden="1">#REF!</definedName>
    <definedName name="_Fill" localSheetId="103" hidden="1">#REF!</definedName>
    <definedName name="_Fill" localSheetId="41" hidden="1">#REF!</definedName>
    <definedName name="_Fill" localSheetId="115" hidden="1">#REF!</definedName>
    <definedName name="_Fill" localSheetId="101" hidden="1">#REF!</definedName>
    <definedName name="_Fill" localSheetId="83" hidden="1">#REF!</definedName>
    <definedName name="_Fill" localSheetId="53" hidden="1">#REF!</definedName>
    <definedName name="_Fill" localSheetId="22" hidden="1">#REF!</definedName>
    <definedName name="_Fill" localSheetId="125" hidden="1">#REF!</definedName>
    <definedName name="_Fill" localSheetId="7" hidden="1">#REF!</definedName>
    <definedName name="_Fill" localSheetId="98" hidden="1">#REF!</definedName>
    <definedName name="_Fill" localSheetId="113" hidden="1">#REF!</definedName>
    <definedName name="_Fill" localSheetId="111" hidden="1">#REF!</definedName>
    <definedName name="_Fill" localSheetId="38" hidden="1">#REF!</definedName>
    <definedName name="_Fill" localSheetId="123" hidden="1">#REF!</definedName>
    <definedName name="_Fill" localSheetId="80" hidden="1">#REF!</definedName>
    <definedName name="_Fill" localSheetId="50" hidden="1">#REF!</definedName>
    <definedName name="_Fill" localSheetId="35" hidden="1">#REF!</definedName>
    <definedName name="_Fill" localSheetId="121" hidden="1">#REF!</definedName>
    <definedName name="_Fill" localSheetId="109" hidden="1">#REF!</definedName>
    <definedName name="_Fill" localSheetId="95" hidden="1">#REF!</definedName>
    <definedName name="_Fill" localSheetId="4" hidden="1">#REF!</definedName>
    <definedName name="_Fill" localSheetId="137" hidden="1">#REF!</definedName>
    <definedName name="_Fill" localSheetId="135" hidden="1">#REF!</definedName>
    <definedName name="_Fill" localSheetId="141" hidden="1">#REF!</definedName>
    <definedName name="_Fill" localSheetId="133" hidden="1">#REF!</definedName>
    <definedName name="_Fill" localSheetId="139" hidden="1">#REF!</definedName>
    <definedName name="_Fill" localSheetId="108" hidden="1">#REF!</definedName>
    <definedName name="_Fill" localSheetId="132" hidden="1">#REF!</definedName>
    <definedName name="_Fill" localSheetId="130" hidden="1">#REF!</definedName>
    <definedName name="_Fill" localSheetId="120" hidden="1">#REF!</definedName>
    <definedName name="_Fill" localSheetId="106" hidden="1">#REF!</definedName>
    <definedName name="_Fill" localSheetId="118" hidden="1">#REF!</definedName>
    <definedName name="_Fill" localSheetId="128" hidden="1">#REF!</definedName>
    <definedName name="_Fill" localSheetId="104" hidden="1">#REF!</definedName>
    <definedName name="_Fill" localSheetId="116" hidden="1">#REF!</definedName>
    <definedName name="_Fill" localSheetId="102" hidden="1">#REF!</definedName>
    <definedName name="_Fill" localSheetId="126" hidden="1">#REF!</definedName>
    <definedName name="_Fill" localSheetId="114" hidden="1">#REF!</definedName>
    <definedName name="_Fill" localSheetId="112" hidden="1">#REF!</definedName>
    <definedName name="_Fill" localSheetId="124" hidden="1">#REF!</definedName>
    <definedName name="_Fill" localSheetId="122" hidden="1">#REF!</definedName>
    <definedName name="_Fill" localSheetId="110" hidden="1">#REF!</definedName>
    <definedName name="_Fill" localSheetId="76" hidden="1">#REF!</definedName>
    <definedName name="_Fill" localSheetId="73" hidden="1">#REF!</definedName>
    <definedName name="_Fill" localSheetId="70" hidden="1">#REF!</definedName>
    <definedName name="_Fill" localSheetId="67" hidden="1">#REF!</definedName>
    <definedName name="_Fill" localSheetId="64" hidden="1">#REF!</definedName>
    <definedName name="_Fill" localSheetId="30" hidden="1">#REF!</definedName>
    <definedName name="_Fill" localSheetId="21" hidden="1">#REF!</definedName>
    <definedName name="_Fill" localSheetId="79" hidden="1">#REF!</definedName>
    <definedName name="_Fill" localSheetId="18" hidden="1">#REF!</definedName>
    <definedName name="_Fill" localSheetId="94" hidden="1">#REF!</definedName>
    <definedName name="_Fill" localSheetId="61" hidden="1">#REF!</definedName>
    <definedName name="_Fill" localSheetId="49" hidden="1">#REF!</definedName>
    <definedName name="_Fill" localSheetId="33" hidden="1">#REF!</definedName>
    <definedName name="_Fill" localSheetId="15" hidden="1">#REF!</definedName>
    <definedName name="_Fill" localSheetId="3" hidden="1">#REF!</definedName>
    <definedName name="_Fill" localSheetId="91" hidden="1">#REF!</definedName>
    <definedName name="_Fill" localSheetId="46" hidden="1">#REF!</definedName>
    <definedName name="_Fill" localSheetId="88" hidden="1">#REF!</definedName>
    <definedName name="_Fill" localSheetId="58" hidden="1">#REF!</definedName>
    <definedName name="_Fill" localSheetId="27" hidden="1">#REF!</definedName>
    <definedName name="_Fill" localSheetId="12" hidden="1">#REF!</definedName>
    <definedName name="_Fill" localSheetId="43" hidden="1">#REF!</definedName>
    <definedName name="_Fill" localSheetId="85" hidden="1">#REF!</definedName>
    <definedName name="_Fill" localSheetId="55" hidden="1">#REF!</definedName>
    <definedName name="_Fill" localSheetId="24" hidden="1">#REF!</definedName>
    <definedName name="_Fill" localSheetId="9" hidden="1">#REF!</definedName>
    <definedName name="_Fill" localSheetId="100" hidden="1">#REF!</definedName>
    <definedName name="_Fill" localSheetId="40" hidden="1">#REF!</definedName>
    <definedName name="_Fill" localSheetId="97" hidden="1">#REF!</definedName>
    <definedName name="_Fill" localSheetId="82" hidden="1">#REF!</definedName>
    <definedName name="_Fill" localSheetId="52" hidden="1">#REF!</definedName>
    <definedName name="_Fill" localSheetId="37" hidden="1">#REF!</definedName>
    <definedName name="_Fill" localSheetId="6" hidden="1">#REF!</definedName>
    <definedName name="_Fill" localSheetId="75" hidden="1">#REF!</definedName>
    <definedName name="_Fill" localSheetId="72" hidden="1">#REF!</definedName>
    <definedName name="_Fill" localSheetId="69" hidden="1">#REF!</definedName>
    <definedName name="_Fill" localSheetId="66" hidden="1">#REF!</definedName>
    <definedName name="_Fill" localSheetId="63" hidden="1">#REF!</definedName>
    <definedName name="_Fill" localSheetId="51" hidden="1">#REF!</definedName>
    <definedName name="_Fill" localSheetId="29" hidden="1">#REF!</definedName>
    <definedName name="_Fill" localSheetId="20" hidden="1">#REF!</definedName>
    <definedName name="_Fill" localSheetId="78" hidden="1">#REF!</definedName>
    <definedName name="_Fill" localSheetId="17" hidden="1">#REF!</definedName>
    <definedName name="_Fill" localSheetId="93" hidden="1">#REF!</definedName>
    <definedName name="_Fill" localSheetId="60" hidden="1">#REF!</definedName>
    <definedName name="_Fill" localSheetId="48" hidden="1">#REF!</definedName>
    <definedName name="_Fill" localSheetId="34" hidden="1">#REF!</definedName>
    <definedName name="_Fill" localSheetId="14" hidden="1">#REF!</definedName>
    <definedName name="_Fill" localSheetId="2" hidden="1">#REF!</definedName>
    <definedName name="_Fill" localSheetId="90" hidden="1">#REF!</definedName>
    <definedName name="_Fill" localSheetId="45" hidden="1">#REF!</definedName>
    <definedName name="_Fill" localSheetId="87" hidden="1">#REF!</definedName>
    <definedName name="_Fill" localSheetId="57" hidden="1">#REF!</definedName>
    <definedName name="_Fill" localSheetId="26" hidden="1">#REF!</definedName>
    <definedName name="_Fill" localSheetId="11" hidden="1">#REF!</definedName>
    <definedName name="_Fill" localSheetId="42" hidden="1">#REF!</definedName>
    <definedName name="_Fill" localSheetId="84" hidden="1">#REF!</definedName>
    <definedName name="_Fill" localSheetId="54" hidden="1">#REF!</definedName>
    <definedName name="_Fill" localSheetId="23" hidden="1">#REF!</definedName>
    <definedName name="_Fill" localSheetId="8" hidden="1">#REF!</definedName>
    <definedName name="_Fill" localSheetId="99" hidden="1">#REF!</definedName>
    <definedName name="_Fill" localSheetId="39" hidden="1">#REF!</definedName>
    <definedName name="_Fill" localSheetId="96" hidden="1">#REF!</definedName>
    <definedName name="_Fill" localSheetId="81" hidden="1">#REF!</definedName>
    <definedName name="_Fill" localSheetId="36" hidden="1">#REF!</definedName>
    <definedName name="_Fill" localSheetId="5" hidden="1">#REF!</definedName>
    <definedName name="_Fill" localSheetId="138" hidden="1">#REF!</definedName>
    <definedName name="_Fill" localSheetId="136" hidden="1">#REF!</definedName>
    <definedName name="_Fill" localSheetId="134" hidden="1">#REF!</definedName>
    <definedName name="_Fill" localSheetId="140" hidden="1">#REF!</definedName>
    <definedName name="_Fill" hidden="1">#REF!</definedName>
    <definedName name="_xlnm._FilterDatabase" localSheetId="74" hidden="1">'CPN Portfolio 01.03.17'!$A$7:$P$96</definedName>
    <definedName name="_xlnm._FilterDatabase" localSheetId="71" hidden="1">'CPN Portfolio 02.01.17'!$A$7:$P$95</definedName>
    <definedName name="_xlnm._FilterDatabase" localSheetId="68" hidden="1">'CPN Portfolio 04.28.17'!$A$7:$P$95</definedName>
    <definedName name="_xlnm._FilterDatabase" localSheetId="65" hidden="1">'CPN Portfolio 06.30.17'!$A$7:$P$95</definedName>
    <definedName name="_xlnm._FilterDatabase" localSheetId="62" hidden="1">'CPN Portfolio 09.30.17 '!$A$7:$P$95</definedName>
    <definedName name="_xlnm._FilterDatabase" localSheetId="28" hidden="1">'CPN Portfolio 1.28.20'!$A$7:$P$92</definedName>
    <definedName name="_xlnm._FilterDatabase" localSheetId="19" hidden="1">'CPN Portfolio 10.16.20 '!$A$7:$P$91</definedName>
    <definedName name="_xlnm._FilterDatabase" localSheetId="77" hidden="1">'CPN Portfolio 10.26.16 '!$A$7:$P$97</definedName>
    <definedName name="_xlnm._FilterDatabase" localSheetId="107" hidden="1">'CPN Portfolio 11.10.2014'!$A$7:$P$103</definedName>
    <definedName name="_xlnm._FilterDatabase" localSheetId="32" hidden="1">'CPN Portfolio 11.20.19'!$A$7:$P$92</definedName>
    <definedName name="_xlnm._FilterDatabase" localSheetId="16" hidden="1">'CPN Portfolio 11.24.20 '!$A$7:$P$91</definedName>
    <definedName name="_xlnm._FilterDatabase" localSheetId="59" hidden="1">'CPN Portfolio 12.31.17'!$A$7:$P$95</definedName>
    <definedName name="_xlnm._FilterDatabase" localSheetId="47" hidden="1">'CPN Portfolio 12.31.18 '!$A$7:$P$94</definedName>
    <definedName name="_xlnm._FilterDatabase" localSheetId="31" hidden="1">'CPN Portfolio 12.31.19'!$A$7:$P$92</definedName>
    <definedName name="_xlnm._FilterDatabase" localSheetId="13" hidden="1">'CPN Portfolio 12.31.20 '!$A$7:$P$91</definedName>
    <definedName name="_xlnm._FilterDatabase" localSheetId="129" hidden="1">'CPN Portfolio 12.31.2012'!$A$7:$P$108</definedName>
    <definedName name="_xlnm._FilterDatabase" localSheetId="119" hidden="1">'CPN Portfolio 12.31.2013'!$A$7:$P$110</definedName>
    <definedName name="_xlnm._FilterDatabase" localSheetId="105" hidden="1">'CPN Portfolio 12.31.2014'!$A$7:$P$103</definedName>
    <definedName name="_xlnm._FilterDatabase" localSheetId="92" hidden="1">'CPN Portfolio 12.31.2015'!$A$7:$P$98</definedName>
    <definedName name="_xlnm._FilterDatabase" localSheetId="0" hidden="1">'CPN Portfolio 12.31.2023'!$A$7:$P$93</definedName>
    <definedName name="_xlnm._FilterDatabase" localSheetId="1" hidden="1">'CPN Portfolio 12.31.21'!$A$7:$P$93</definedName>
    <definedName name="_xlnm._FilterDatabase" localSheetId="89" hidden="1">'CPN Portfolio 2.05.16'!$A$7:$P$99</definedName>
    <definedName name="_xlnm._FilterDatabase" localSheetId="44" hidden="1">'CPN Portfolio 3.17.19'!$A$7:$P$95</definedName>
    <definedName name="_xlnm._FilterDatabase" localSheetId="86" hidden="1">'CPN Portfolio 3.31.16'!$A$7:$P$99</definedName>
    <definedName name="_xlnm._FilterDatabase" localSheetId="56" hidden="1">'CPN Portfolio 3.31.18'!$A$7:$P$95</definedName>
    <definedName name="_xlnm._FilterDatabase" localSheetId="25" hidden="1">'CPN Portfolio 3.31.20'!$A$7:$P$92</definedName>
    <definedName name="_xlnm._FilterDatabase" localSheetId="117" hidden="1">'CPN Portfolio 3.31.2014'!$A$7:$P$111</definedName>
    <definedName name="_xlnm._FilterDatabase" localSheetId="10" hidden="1">'CPN Portfolio 3.31.21'!$A$7:$P$91</definedName>
    <definedName name="_xlnm._FilterDatabase" localSheetId="127" hidden="1">'CPN Portfolio 4.1.2013'!$A$7:$P$108</definedName>
    <definedName name="_xlnm._FilterDatabase" localSheetId="103" hidden="1">'CPN Portfolio 4.30.2015'!$A$7:$P$102</definedName>
    <definedName name="_xlnm._FilterDatabase" localSheetId="41" hidden="1">'CPN Portfolio 5.01.19'!$A$7:$P$95</definedName>
    <definedName name="_xlnm._FilterDatabase" localSheetId="115" hidden="1">'CPN Portfolio 6.01.2014 '!$A$7:$P$110</definedName>
    <definedName name="_xlnm._FilterDatabase" localSheetId="101" hidden="1">'CPN Portfolio 6.12.2015'!$A$7:$P$100</definedName>
    <definedName name="_xlnm._FilterDatabase" localSheetId="83" hidden="1">'CPN Portfolio 6.30.16'!$A$7:$P$99</definedName>
    <definedName name="_xlnm._FilterDatabase" localSheetId="53" hidden="1">'CPN Portfolio 6.30.18'!$A$7:$P$94</definedName>
    <definedName name="_xlnm._FilterDatabase" localSheetId="22" hidden="1">'CPN Portfolio 6.30.20'!$A$7:$P$92</definedName>
    <definedName name="_xlnm._FilterDatabase" localSheetId="125" hidden="1">'CPN Portfolio 6.30.2013'!$A$7:$P$108</definedName>
    <definedName name="_xlnm._FilterDatabase" localSheetId="7" hidden="1">'CPN Portfolio 6.30.21'!$A$7:$P$93</definedName>
    <definedName name="_xlnm._FilterDatabase" localSheetId="98" hidden="1">'CPN Portfolio 7.01.2015'!$A$7:$P$98</definedName>
    <definedName name="_xlnm._FilterDatabase" localSheetId="113" hidden="1">'CPN Portfolio 7.03.2014 '!$A$7:$P$102</definedName>
    <definedName name="_xlnm._FilterDatabase" localSheetId="111" hidden="1">'CPN Portfolio 7.03.2014 rev  '!$A$7:$P$102</definedName>
    <definedName name="_xlnm._FilterDatabase" localSheetId="38" hidden="1">'CPN Portfolio 7.10.19'!$A$7:$P$93</definedName>
    <definedName name="_xlnm._FilterDatabase" localSheetId="123" hidden="1">'CPN Portfolio 8.13.2013 '!$A$7:$P$110</definedName>
    <definedName name="_xlnm._FilterDatabase" localSheetId="80" hidden="1">'CPN Portfolio 9.30.16 '!$A$7:$P$99</definedName>
    <definedName name="_xlnm._FilterDatabase" localSheetId="50" hidden="1">'CPN Portfolio 9.30.18'!$A$7:$P$94</definedName>
    <definedName name="_xlnm._FilterDatabase" localSheetId="35" hidden="1">'CPN Portfolio 9.30.19 '!$A$7:$P$93</definedName>
    <definedName name="_xlnm._FilterDatabase" localSheetId="121" hidden="1">'CPN Portfolio 9.30.2013'!$A$7:$P$110</definedName>
    <definedName name="_xlnm._FilterDatabase" localSheetId="109" hidden="1">'CPN Portfolio 9.30.2014'!$A$7:$P$102</definedName>
    <definedName name="_xlnm._FilterDatabase" localSheetId="95" hidden="1">'CPN Portfolio 9.30.2015'!$A$7:$P$98</definedName>
    <definedName name="_xlnm._FilterDatabase" localSheetId="4" hidden="1">'CPN Portfolio 9.30.21'!$A$7:$P$93</definedName>
    <definedName name="_Inf06" localSheetId="74">#REF!</definedName>
    <definedName name="_Inf06" localSheetId="71">#REF!</definedName>
    <definedName name="_Inf06" localSheetId="68">#REF!</definedName>
    <definedName name="_Inf06" localSheetId="65">#REF!</definedName>
    <definedName name="_Inf06" localSheetId="62">#REF!</definedName>
    <definedName name="_Inf06" localSheetId="28">#REF!</definedName>
    <definedName name="_Inf06" localSheetId="19">#REF!</definedName>
    <definedName name="_Inf06" localSheetId="77">#REF!</definedName>
    <definedName name="_Inf06" localSheetId="107">#REF!</definedName>
    <definedName name="_Inf06" localSheetId="32">#REF!</definedName>
    <definedName name="_Inf06" localSheetId="16">#REF!</definedName>
    <definedName name="_Inf06" localSheetId="131">#REF!</definedName>
    <definedName name="_Inf06" localSheetId="59">#REF!</definedName>
    <definedName name="_Inf06" localSheetId="47">#REF!</definedName>
    <definedName name="_Inf06" localSheetId="31">#REF!</definedName>
    <definedName name="_Inf06" localSheetId="13">#REF!</definedName>
    <definedName name="_Inf06" localSheetId="129">#REF!</definedName>
    <definedName name="_Inf06" localSheetId="119">#REF!</definedName>
    <definedName name="_Inf06" localSheetId="105">#REF!</definedName>
    <definedName name="_Inf06" localSheetId="92">#REF!</definedName>
    <definedName name="_Inf06" localSheetId="0">#REF!</definedName>
    <definedName name="_Inf06" localSheetId="1">#REF!</definedName>
    <definedName name="_Inf06" localSheetId="89">#REF!</definedName>
    <definedName name="_Inf06" localSheetId="44">#REF!</definedName>
    <definedName name="_Inf06" localSheetId="86">#REF!</definedName>
    <definedName name="_Inf06" localSheetId="56">#REF!</definedName>
    <definedName name="_Inf06" localSheetId="25">#REF!</definedName>
    <definedName name="_Inf06" localSheetId="117">#REF!</definedName>
    <definedName name="_Inf06" localSheetId="10">#REF!</definedName>
    <definedName name="_Inf06" localSheetId="127">#REF!</definedName>
    <definedName name="_Inf06" localSheetId="103">#REF!</definedName>
    <definedName name="_Inf06" localSheetId="41">#REF!</definedName>
    <definedName name="_Inf06" localSheetId="115">#REF!</definedName>
    <definedName name="_Inf06" localSheetId="101">#REF!</definedName>
    <definedName name="_Inf06" localSheetId="83">#REF!</definedName>
    <definedName name="_Inf06" localSheetId="53">#REF!</definedName>
    <definedName name="_Inf06" localSheetId="22">#REF!</definedName>
    <definedName name="_Inf06" localSheetId="125">#REF!</definedName>
    <definedName name="_Inf06" localSheetId="7">#REF!</definedName>
    <definedName name="_Inf06" localSheetId="98">#REF!</definedName>
    <definedName name="_Inf06" localSheetId="113">#REF!</definedName>
    <definedName name="_Inf06" localSheetId="111">#REF!</definedName>
    <definedName name="_Inf06" localSheetId="38">#REF!</definedName>
    <definedName name="_Inf06" localSheetId="123">#REF!</definedName>
    <definedName name="_Inf06" localSheetId="80">#REF!</definedName>
    <definedName name="_Inf06" localSheetId="50">#REF!</definedName>
    <definedName name="_Inf06" localSheetId="35">#REF!</definedName>
    <definedName name="_Inf06" localSheetId="121">#REF!</definedName>
    <definedName name="_Inf06" localSheetId="109">#REF!</definedName>
    <definedName name="_Inf06" localSheetId="95">#REF!</definedName>
    <definedName name="_Inf06" localSheetId="4">#REF!</definedName>
    <definedName name="_Inf06" localSheetId="137">#REF!</definedName>
    <definedName name="_Inf06" localSheetId="135">#REF!</definedName>
    <definedName name="_Inf06" localSheetId="141">#REF!</definedName>
    <definedName name="_Inf06" localSheetId="133">#REF!</definedName>
    <definedName name="_Inf06" localSheetId="139">#REF!</definedName>
    <definedName name="_Inf06" localSheetId="108">#REF!</definedName>
    <definedName name="_Inf06" localSheetId="132">#REF!</definedName>
    <definedName name="_Inf06" localSheetId="130">#REF!</definedName>
    <definedName name="_Inf06" localSheetId="120">#REF!</definedName>
    <definedName name="_Inf06" localSheetId="106">#REF!</definedName>
    <definedName name="_Inf06" localSheetId="118">#REF!</definedName>
    <definedName name="_Inf06" localSheetId="128">#REF!</definedName>
    <definedName name="_Inf06" localSheetId="104">#REF!</definedName>
    <definedName name="_Inf06" localSheetId="116">#REF!</definedName>
    <definedName name="_Inf06" localSheetId="102">#REF!</definedName>
    <definedName name="_Inf06" localSheetId="126">#REF!</definedName>
    <definedName name="_Inf06" localSheetId="114">#REF!</definedName>
    <definedName name="_Inf06" localSheetId="112">#REF!</definedName>
    <definedName name="_Inf06" localSheetId="124">#REF!</definedName>
    <definedName name="_Inf06" localSheetId="122">#REF!</definedName>
    <definedName name="_Inf06" localSheetId="110">#REF!</definedName>
    <definedName name="_Inf06" localSheetId="76">#REF!</definedName>
    <definedName name="_Inf06" localSheetId="73">#REF!</definedName>
    <definedName name="_Inf06" localSheetId="70">#REF!</definedName>
    <definedName name="_Inf06" localSheetId="67">#REF!</definedName>
    <definedName name="_Inf06" localSheetId="64">#REF!</definedName>
    <definedName name="_Inf06" localSheetId="30">#REF!</definedName>
    <definedName name="_Inf06" localSheetId="21">#REF!</definedName>
    <definedName name="_Inf06" localSheetId="79">#REF!</definedName>
    <definedName name="_Inf06" localSheetId="18">#REF!</definedName>
    <definedName name="_Inf06" localSheetId="94">#REF!</definedName>
    <definedName name="_Inf06" localSheetId="61">#REF!</definedName>
    <definedName name="_Inf06" localSheetId="49">#REF!</definedName>
    <definedName name="_Inf06" localSheetId="33">#REF!</definedName>
    <definedName name="_Inf06" localSheetId="15">#REF!</definedName>
    <definedName name="_Inf06" localSheetId="3">#REF!</definedName>
    <definedName name="_Inf06" localSheetId="91">#REF!</definedName>
    <definedName name="_Inf06" localSheetId="46">#REF!</definedName>
    <definedName name="_Inf06" localSheetId="88">#REF!</definedName>
    <definedName name="_Inf06" localSheetId="58">#REF!</definedName>
    <definedName name="_Inf06" localSheetId="27">#REF!</definedName>
    <definedName name="_Inf06" localSheetId="12">#REF!</definedName>
    <definedName name="_Inf06" localSheetId="43">#REF!</definedName>
    <definedName name="_Inf06" localSheetId="85">#REF!</definedName>
    <definedName name="_Inf06" localSheetId="55">#REF!</definedName>
    <definedName name="_Inf06" localSheetId="24">#REF!</definedName>
    <definedName name="_Inf06" localSheetId="9">#REF!</definedName>
    <definedName name="_Inf06" localSheetId="100">#REF!</definedName>
    <definedName name="_Inf06" localSheetId="40">#REF!</definedName>
    <definedName name="_Inf06" localSheetId="97">#REF!</definedName>
    <definedName name="_Inf06" localSheetId="82">#REF!</definedName>
    <definedName name="_Inf06" localSheetId="52">#REF!</definedName>
    <definedName name="_Inf06" localSheetId="37">#REF!</definedName>
    <definedName name="_Inf06" localSheetId="6">#REF!</definedName>
    <definedName name="_Inf06" localSheetId="75">#REF!</definedName>
    <definedName name="_Inf06" localSheetId="72">#REF!</definedName>
    <definedName name="_Inf06" localSheetId="69">#REF!</definedName>
    <definedName name="_Inf06" localSheetId="66">#REF!</definedName>
    <definedName name="_Inf06" localSheetId="63">#REF!</definedName>
    <definedName name="_Inf06" localSheetId="51">#REF!</definedName>
    <definedName name="_Inf06" localSheetId="29">#REF!</definedName>
    <definedName name="_Inf06" localSheetId="20">#REF!</definedName>
    <definedName name="_Inf06" localSheetId="78">#REF!</definedName>
    <definedName name="_Inf06" localSheetId="17">#REF!</definedName>
    <definedName name="_Inf06" localSheetId="93">#REF!</definedName>
    <definedName name="_Inf06" localSheetId="60">#REF!</definedName>
    <definedName name="_Inf06" localSheetId="48">#REF!</definedName>
    <definedName name="_Inf06" localSheetId="34">#REF!</definedName>
    <definedName name="_Inf06" localSheetId="14">#REF!</definedName>
    <definedName name="_Inf06" localSheetId="2">#REF!</definedName>
    <definedName name="_Inf06" localSheetId="90">#REF!</definedName>
    <definedName name="_Inf06" localSheetId="45">#REF!</definedName>
    <definedName name="_Inf06" localSheetId="87">#REF!</definedName>
    <definedName name="_Inf06" localSheetId="57">#REF!</definedName>
    <definedName name="_Inf06" localSheetId="26">#REF!</definedName>
    <definedName name="_Inf06" localSheetId="11">#REF!</definedName>
    <definedName name="_Inf06" localSheetId="42">#REF!</definedName>
    <definedName name="_Inf06" localSheetId="84">#REF!</definedName>
    <definedName name="_Inf06" localSheetId="54">#REF!</definedName>
    <definedName name="_Inf06" localSheetId="23">#REF!</definedName>
    <definedName name="_Inf06" localSheetId="8">#REF!</definedName>
    <definedName name="_Inf06" localSheetId="99">#REF!</definedName>
    <definedName name="_Inf06" localSheetId="39">#REF!</definedName>
    <definedName name="_Inf06" localSheetId="96">#REF!</definedName>
    <definedName name="_Inf06" localSheetId="81">#REF!</definedName>
    <definedName name="_Inf06" localSheetId="36">#REF!</definedName>
    <definedName name="_Inf06" localSheetId="5">#REF!</definedName>
    <definedName name="_Inf06" localSheetId="138">#REF!</definedName>
    <definedName name="_Inf06" localSheetId="136">#REF!</definedName>
    <definedName name="_Inf06" localSheetId="134">#REF!</definedName>
    <definedName name="_Inf06" localSheetId="140">#REF!</definedName>
    <definedName name="_Inf06">#REF!</definedName>
    <definedName name="_Order1" hidden="1">0</definedName>
    <definedName name="_Order2" hidden="1">0</definedName>
    <definedName name="_PH1" localSheetId="74">#REF!</definedName>
    <definedName name="_PH1" localSheetId="71">#REF!</definedName>
    <definedName name="_PH1" localSheetId="68">#REF!</definedName>
    <definedName name="_PH1" localSheetId="65">#REF!</definedName>
    <definedName name="_PH1" localSheetId="62">#REF!</definedName>
    <definedName name="_PH1" localSheetId="28">#REF!</definedName>
    <definedName name="_PH1" localSheetId="19">#REF!</definedName>
    <definedName name="_PH1" localSheetId="77">#REF!</definedName>
    <definedName name="_PH1" localSheetId="107">#REF!</definedName>
    <definedName name="_PH1" localSheetId="32">#REF!</definedName>
    <definedName name="_PH1" localSheetId="16">#REF!</definedName>
    <definedName name="_PH1" localSheetId="131">#REF!</definedName>
    <definedName name="_PH1" localSheetId="59">#REF!</definedName>
    <definedName name="_PH1" localSheetId="47">#REF!</definedName>
    <definedName name="_PH1" localSheetId="31">#REF!</definedName>
    <definedName name="_PH1" localSheetId="13">#REF!</definedName>
    <definedName name="_PH1" localSheetId="129">#REF!</definedName>
    <definedName name="_PH1" localSheetId="119">#REF!</definedName>
    <definedName name="_PH1" localSheetId="105">#REF!</definedName>
    <definedName name="_PH1" localSheetId="92">#REF!</definedName>
    <definedName name="_PH1" localSheetId="0">#REF!</definedName>
    <definedName name="_PH1" localSheetId="1">#REF!</definedName>
    <definedName name="_PH1" localSheetId="89">#REF!</definedName>
    <definedName name="_PH1" localSheetId="44">#REF!</definedName>
    <definedName name="_PH1" localSheetId="86">#REF!</definedName>
    <definedName name="_PH1" localSheetId="56">#REF!</definedName>
    <definedName name="_PH1" localSheetId="25">#REF!</definedName>
    <definedName name="_PH1" localSheetId="117">#REF!</definedName>
    <definedName name="_PH1" localSheetId="10">#REF!</definedName>
    <definedName name="_PH1" localSheetId="127">#REF!</definedName>
    <definedName name="_PH1" localSheetId="103">#REF!</definedName>
    <definedName name="_PH1" localSheetId="41">#REF!</definedName>
    <definedName name="_PH1" localSheetId="115">#REF!</definedName>
    <definedName name="_PH1" localSheetId="101">#REF!</definedName>
    <definedName name="_PH1" localSheetId="83">#REF!</definedName>
    <definedName name="_PH1" localSheetId="53">#REF!</definedName>
    <definedName name="_PH1" localSheetId="22">#REF!</definedName>
    <definedName name="_PH1" localSheetId="125">#REF!</definedName>
    <definedName name="_PH1" localSheetId="7">#REF!</definedName>
    <definedName name="_PH1" localSheetId="98">#REF!</definedName>
    <definedName name="_PH1" localSheetId="113">#REF!</definedName>
    <definedName name="_PH1" localSheetId="111">#REF!</definedName>
    <definedName name="_PH1" localSheetId="38">#REF!</definedName>
    <definedName name="_PH1" localSheetId="123">#REF!</definedName>
    <definedName name="_PH1" localSheetId="80">#REF!</definedName>
    <definedName name="_PH1" localSheetId="50">#REF!</definedName>
    <definedName name="_PH1" localSheetId="35">#REF!</definedName>
    <definedName name="_PH1" localSheetId="121">#REF!</definedName>
    <definedName name="_PH1" localSheetId="109">#REF!</definedName>
    <definedName name="_PH1" localSheetId="95">#REF!</definedName>
    <definedName name="_PH1" localSheetId="4">#REF!</definedName>
    <definedName name="_PH1" localSheetId="137">#REF!</definedName>
    <definedName name="_PH1" localSheetId="135">#REF!</definedName>
    <definedName name="_PH1" localSheetId="141">#REF!</definedName>
    <definedName name="_PH1" localSheetId="133">#REF!</definedName>
    <definedName name="_PH1" localSheetId="139">#REF!</definedName>
    <definedName name="_PH1" localSheetId="108">#REF!</definedName>
    <definedName name="_PH1" localSheetId="132">#REF!</definedName>
    <definedName name="_PH1" localSheetId="130">#REF!</definedName>
    <definedName name="_PH1" localSheetId="120">#REF!</definedName>
    <definedName name="_PH1" localSheetId="106">#REF!</definedName>
    <definedName name="_PH1" localSheetId="118">#REF!</definedName>
    <definedName name="_PH1" localSheetId="128">#REF!</definedName>
    <definedName name="_PH1" localSheetId="104">#REF!</definedName>
    <definedName name="_PH1" localSheetId="116">#REF!</definedName>
    <definedName name="_PH1" localSheetId="102">#REF!</definedName>
    <definedName name="_PH1" localSheetId="126">#REF!</definedName>
    <definedName name="_PH1" localSheetId="114">#REF!</definedName>
    <definedName name="_PH1" localSheetId="112">#REF!</definedName>
    <definedName name="_PH1" localSheetId="124">#REF!</definedName>
    <definedName name="_PH1" localSheetId="122">#REF!</definedName>
    <definedName name="_PH1" localSheetId="110">#REF!</definedName>
    <definedName name="_PH1" localSheetId="76">#REF!</definedName>
    <definedName name="_PH1" localSheetId="73">#REF!</definedName>
    <definedName name="_PH1" localSheetId="70">#REF!</definedName>
    <definedName name="_PH1" localSheetId="67">#REF!</definedName>
    <definedName name="_PH1" localSheetId="64">#REF!</definedName>
    <definedName name="_PH1" localSheetId="30">#REF!</definedName>
    <definedName name="_PH1" localSheetId="21">#REF!</definedName>
    <definedName name="_PH1" localSheetId="79">#REF!</definedName>
    <definedName name="_PH1" localSheetId="18">#REF!</definedName>
    <definedName name="_PH1" localSheetId="94">#REF!</definedName>
    <definedName name="_PH1" localSheetId="61">#REF!</definedName>
    <definedName name="_PH1" localSheetId="49">#REF!</definedName>
    <definedName name="_PH1" localSheetId="33">#REF!</definedName>
    <definedName name="_PH1" localSheetId="15">#REF!</definedName>
    <definedName name="_PH1" localSheetId="3">#REF!</definedName>
    <definedName name="_PH1" localSheetId="91">#REF!</definedName>
    <definedName name="_PH1" localSheetId="46">#REF!</definedName>
    <definedName name="_PH1" localSheetId="88">#REF!</definedName>
    <definedName name="_PH1" localSheetId="58">#REF!</definedName>
    <definedName name="_PH1" localSheetId="27">#REF!</definedName>
    <definedName name="_PH1" localSheetId="12">#REF!</definedName>
    <definedName name="_PH1" localSheetId="43">#REF!</definedName>
    <definedName name="_PH1" localSheetId="85">#REF!</definedName>
    <definedName name="_PH1" localSheetId="55">#REF!</definedName>
    <definedName name="_PH1" localSheetId="24">#REF!</definedName>
    <definedName name="_PH1" localSheetId="9">#REF!</definedName>
    <definedName name="_PH1" localSheetId="100">#REF!</definedName>
    <definedName name="_PH1" localSheetId="40">#REF!</definedName>
    <definedName name="_PH1" localSheetId="97">#REF!</definedName>
    <definedName name="_PH1" localSheetId="82">#REF!</definedName>
    <definedName name="_PH1" localSheetId="52">#REF!</definedName>
    <definedName name="_PH1" localSheetId="37">#REF!</definedName>
    <definedName name="_PH1" localSheetId="6">#REF!</definedName>
    <definedName name="_PH1" localSheetId="75">#REF!</definedName>
    <definedName name="_PH1" localSheetId="72">#REF!</definedName>
    <definedName name="_PH1" localSheetId="69">#REF!</definedName>
    <definedName name="_PH1" localSheetId="66">#REF!</definedName>
    <definedName name="_PH1" localSheetId="63">#REF!</definedName>
    <definedName name="_PH1" localSheetId="51">#REF!</definedName>
    <definedName name="_PH1" localSheetId="29">#REF!</definedName>
    <definedName name="_PH1" localSheetId="20">#REF!</definedName>
    <definedName name="_PH1" localSheetId="78">#REF!</definedName>
    <definedName name="_PH1" localSheetId="17">#REF!</definedName>
    <definedName name="_PH1" localSheetId="93">#REF!</definedName>
    <definedName name="_PH1" localSheetId="60">#REF!</definedName>
    <definedName name="_PH1" localSheetId="48">#REF!</definedName>
    <definedName name="_PH1" localSheetId="34">#REF!</definedName>
    <definedName name="_PH1" localSheetId="14">#REF!</definedName>
    <definedName name="_PH1" localSheetId="2">#REF!</definedName>
    <definedName name="_PH1" localSheetId="90">#REF!</definedName>
    <definedName name="_PH1" localSheetId="45">#REF!</definedName>
    <definedName name="_PH1" localSheetId="87">#REF!</definedName>
    <definedName name="_PH1" localSheetId="57">#REF!</definedName>
    <definedName name="_PH1" localSheetId="26">#REF!</definedName>
    <definedName name="_PH1" localSheetId="11">#REF!</definedName>
    <definedName name="_PH1" localSheetId="42">#REF!</definedName>
    <definedName name="_PH1" localSheetId="84">#REF!</definedName>
    <definedName name="_PH1" localSheetId="54">#REF!</definedName>
    <definedName name="_PH1" localSheetId="23">#REF!</definedName>
    <definedName name="_PH1" localSheetId="8">#REF!</definedName>
    <definedName name="_PH1" localSheetId="99">#REF!</definedName>
    <definedName name="_PH1" localSheetId="39">#REF!</definedName>
    <definedName name="_PH1" localSheetId="96">#REF!</definedName>
    <definedName name="_PH1" localSheetId="81">#REF!</definedName>
    <definedName name="_PH1" localSheetId="36">#REF!</definedName>
    <definedName name="_PH1" localSheetId="5">#REF!</definedName>
    <definedName name="_PH1" localSheetId="138">#REF!</definedName>
    <definedName name="_PH1" localSheetId="136">#REF!</definedName>
    <definedName name="_PH1" localSheetId="134">#REF!</definedName>
    <definedName name="_PH1" localSheetId="140">#REF!</definedName>
    <definedName name="_PH1">#REF!</definedName>
    <definedName name="_PH2" localSheetId="74">#REF!</definedName>
    <definedName name="_PH2" localSheetId="71">#REF!</definedName>
    <definedName name="_PH2" localSheetId="68">#REF!</definedName>
    <definedName name="_PH2" localSheetId="65">#REF!</definedName>
    <definedName name="_PH2" localSheetId="62">#REF!</definedName>
    <definedName name="_PH2" localSheetId="28">#REF!</definedName>
    <definedName name="_PH2" localSheetId="19">#REF!</definedName>
    <definedName name="_PH2" localSheetId="77">#REF!</definedName>
    <definedName name="_PH2" localSheetId="107">#REF!</definedName>
    <definedName name="_PH2" localSheetId="32">#REF!</definedName>
    <definedName name="_PH2" localSheetId="16">#REF!</definedName>
    <definedName name="_PH2" localSheetId="131">#REF!</definedName>
    <definedName name="_PH2" localSheetId="59">#REF!</definedName>
    <definedName name="_PH2" localSheetId="47">#REF!</definedName>
    <definedName name="_PH2" localSheetId="31">#REF!</definedName>
    <definedName name="_PH2" localSheetId="13">#REF!</definedName>
    <definedName name="_PH2" localSheetId="129">#REF!</definedName>
    <definedName name="_PH2" localSheetId="119">#REF!</definedName>
    <definedName name="_PH2" localSheetId="105">#REF!</definedName>
    <definedName name="_PH2" localSheetId="92">#REF!</definedName>
    <definedName name="_PH2" localSheetId="0">#REF!</definedName>
    <definedName name="_PH2" localSheetId="1">#REF!</definedName>
    <definedName name="_PH2" localSheetId="89">#REF!</definedName>
    <definedName name="_PH2" localSheetId="44">#REF!</definedName>
    <definedName name="_PH2" localSheetId="86">#REF!</definedName>
    <definedName name="_PH2" localSheetId="56">#REF!</definedName>
    <definedName name="_PH2" localSheetId="25">#REF!</definedName>
    <definedName name="_PH2" localSheetId="117">#REF!</definedName>
    <definedName name="_PH2" localSheetId="10">#REF!</definedName>
    <definedName name="_PH2" localSheetId="127">#REF!</definedName>
    <definedName name="_PH2" localSheetId="103">#REF!</definedName>
    <definedName name="_PH2" localSheetId="41">#REF!</definedName>
    <definedName name="_PH2" localSheetId="115">#REF!</definedName>
    <definedName name="_PH2" localSheetId="101">#REF!</definedName>
    <definedName name="_PH2" localSheetId="83">#REF!</definedName>
    <definedName name="_PH2" localSheetId="53">#REF!</definedName>
    <definedName name="_PH2" localSheetId="22">#REF!</definedName>
    <definedName name="_PH2" localSheetId="125">#REF!</definedName>
    <definedName name="_PH2" localSheetId="7">#REF!</definedName>
    <definedName name="_PH2" localSheetId="98">#REF!</definedName>
    <definedName name="_PH2" localSheetId="113">#REF!</definedName>
    <definedName name="_PH2" localSheetId="111">#REF!</definedName>
    <definedName name="_PH2" localSheetId="38">#REF!</definedName>
    <definedName name="_PH2" localSheetId="123">#REF!</definedName>
    <definedName name="_PH2" localSheetId="80">#REF!</definedName>
    <definedName name="_PH2" localSheetId="50">#REF!</definedName>
    <definedName name="_PH2" localSheetId="35">#REF!</definedName>
    <definedName name="_PH2" localSheetId="121">#REF!</definedName>
    <definedName name="_PH2" localSheetId="109">#REF!</definedName>
    <definedName name="_PH2" localSheetId="95">#REF!</definedName>
    <definedName name="_PH2" localSheetId="4">#REF!</definedName>
    <definedName name="_PH2" localSheetId="137">#REF!</definedName>
    <definedName name="_PH2" localSheetId="135">#REF!</definedName>
    <definedName name="_PH2" localSheetId="141">#REF!</definedName>
    <definedName name="_PH2" localSheetId="133">#REF!</definedName>
    <definedName name="_PH2" localSheetId="139">#REF!</definedName>
    <definedName name="_PH2" localSheetId="108">#REF!</definedName>
    <definedName name="_PH2" localSheetId="132">#REF!</definedName>
    <definedName name="_PH2" localSheetId="130">#REF!</definedName>
    <definedName name="_PH2" localSheetId="120">#REF!</definedName>
    <definedName name="_PH2" localSheetId="106">#REF!</definedName>
    <definedName name="_PH2" localSheetId="118">#REF!</definedName>
    <definedName name="_PH2" localSheetId="128">#REF!</definedName>
    <definedName name="_PH2" localSheetId="104">#REF!</definedName>
    <definedName name="_PH2" localSheetId="116">#REF!</definedName>
    <definedName name="_PH2" localSheetId="102">#REF!</definedName>
    <definedName name="_PH2" localSheetId="126">#REF!</definedName>
    <definedName name="_PH2" localSheetId="114">#REF!</definedName>
    <definedName name="_PH2" localSheetId="112">#REF!</definedName>
    <definedName name="_PH2" localSheetId="124">#REF!</definedName>
    <definedName name="_PH2" localSheetId="122">#REF!</definedName>
    <definedName name="_PH2" localSheetId="110">#REF!</definedName>
    <definedName name="_PH2" localSheetId="76">#REF!</definedName>
    <definedName name="_PH2" localSheetId="73">#REF!</definedName>
    <definedName name="_PH2" localSheetId="70">#REF!</definedName>
    <definedName name="_PH2" localSheetId="67">#REF!</definedName>
    <definedName name="_PH2" localSheetId="64">#REF!</definedName>
    <definedName name="_PH2" localSheetId="30">#REF!</definedName>
    <definedName name="_PH2" localSheetId="21">#REF!</definedName>
    <definedName name="_PH2" localSheetId="79">#REF!</definedName>
    <definedName name="_PH2" localSheetId="18">#REF!</definedName>
    <definedName name="_PH2" localSheetId="94">#REF!</definedName>
    <definedName name="_PH2" localSheetId="61">#REF!</definedName>
    <definedName name="_PH2" localSheetId="49">#REF!</definedName>
    <definedName name="_PH2" localSheetId="33">#REF!</definedName>
    <definedName name="_PH2" localSheetId="15">#REF!</definedName>
    <definedName name="_PH2" localSheetId="3">#REF!</definedName>
    <definedName name="_PH2" localSheetId="91">#REF!</definedName>
    <definedName name="_PH2" localSheetId="46">#REF!</definedName>
    <definedName name="_PH2" localSheetId="88">#REF!</definedName>
    <definedName name="_PH2" localSheetId="58">#REF!</definedName>
    <definedName name="_PH2" localSheetId="27">#REF!</definedName>
    <definedName name="_PH2" localSheetId="12">#REF!</definedName>
    <definedName name="_PH2" localSheetId="43">#REF!</definedName>
    <definedName name="_PH2" localSheetId="85">#REF!</definedName>
    <definedName name="_PH2" localSheetId="55">#REF!</definedName>
    <definedName name="_PH2" localSheetId="24">#REF!</definedName>
    <definedName name="_PH2" localSheetId="9">#REF!</definedName>
    <definedName name="_PH2" localSheetId="100">#REF!</definedName>
    <definedName name="_PH2" localSheetId="40">#REF!</definedName>
    <definedName name="_PH2" localSheetId="97">#REF!</definedName>
    <definedName name="_PH2" localSheetId="82">#REF!</definedName>
    <definedName name="_PH2" localSheetId="52">#REF!</definedName>
    <definedName name="_PH2" localSheetId="37">#REF!</definedName>
    <definedName name="_PH2" localSheetId="6">#REF!</definedName>
    <definedName name="_PH2" localSheetId="75">#REF!</definedName>
    <definedName name="_PH2" localSheetId="72">#REF!</definedName>
    <definedName name="_PH2" localSheetId="69">#REF!</definedName>
    <definedName name="_PH2" localSheetId="66">#REF!</definedName>
    <definedName name="_PH2" localSheetId="63">#REF!</definedName>
    <definedName name="_PH2" localSheetId="51">#REF!</definedName>
    <definedName name="_PH2" localSheetId="29">#REF!</definedName>
    <definedName name="_PH2" localSheetId="20">#REF!</definedName>
    <definedName name="_PH2" localSheetId="78">#REF!</definedName>
    <definedName name="_PH2" localSheetId="17">#REF!</definedName>
    <definedName name="_PH2" localSheetId="93">#REF!</definedName>
    <definedName name="_PH2" localSheetId="60">#REF!</definedName>
    <definedName name="_PH2" localSheetId="48">#REF!</definedName>
    <definedName name="_PH2" localSheetId="34">#REF!</definedName>
    <definedName name="_PH2" localSheetId="14">#REF!</definedName>
    <definedName name="_PH2" localSheetId="2">#REF!</definedName>
    <definedName name="_PH2" localSheetId="90">#REF!</definedName>
    <definedName name="_PH2" localSheetId="45">#REF!</definedName>
    <definedName name="_PH2" localSheetId="87">#REF!</definedName>
    <definedName name="_PH2" localSheetId="57">#REF!</definedName>
    <definedName name="_PH2" localSheetId="26">#REF!</definedName>
    <definedName name="_PH2" localSheetId="11">#REF!</definedName>
    <definedName name="_PH2" localSheetId="42">#REF!</definedName>
    <definedName name="_PH2" localSheetId="84">#REF!</definedName>
    <definedName name="_PH2" localSheetId="54">#REF!</definedName>
    <definedName name="_PH2" localSheetId="23">#REF!</definedName>
    <definedName name="_PH2" localSheetId="8">#REF!</definedName>
    <definedName name="_PH2" localSheetId="99">#REF!</definedName>
    <definedName name="_PH2" localSheetId="39">#REF!</definedName>
    <definedName name="_PH2" localSheetId="96">#REF!</definedName>
    <definedName name="_PH2" localSheetId="81">#REF!</definedName>
    <definedName name="_PH2" localSheetId="36">#REF!</definedName>
    <definedName name="_PH2" localSheetId="5">#REF!</definedName>
    <definedName name="_PH2" localSheetId="138">#REF!</definedName>
    <definedName name="_PH2" localSheetId="136">#REF!</definedName>
    <definedName name="_PH2" localSheetId="134">#REF!</definedName>
    <definedName name="_PH2" localSheetId="140">#REF!</definedName>
    <definedName name="_PH2">#REF!</definedName>
    <definedName name="_PH3" localSheetId="74">#REF!</definedName>
    <definedName name="_PH3" localSheetId="71">#REF!</definedName>
    <definedName name="_PH3" localSheetId="68">#REF!</definedName>
    <definedName name="_PH3" localSheetId="65">#REF!</definedName>
    <definedName name="_PH3" localSheetId="62">#REF!</definedName>
    <definedName name="_PH3" localSheetId="28">#REF!</definedName>
    <definedName name="_PH3" localSheetId="19">#REF!</definedName>
    <definedName name="_PH3" localSheetId="77">#REF!</definedName>
    <definedName name="_PH3" localSheetId="107">#REF!</definedName>
    <definedName name="_PH3" localSheetId="32">#REF!</definedName>
    <definedName name="_PH3" localSheetId="16">#REF!</definedName>
    <definedName name="_PH3" localSheetId="131">#REF!</definedName>
    <definedName name="_PH3" localSheetId="59">#REF!</definedName>
    <definedName name="_PH3" localSheetId="47">#REF!</definedName>
    <definedName name="_PH3" localSheetId="31">#REF!</definedName>
    <definedName name="_PH3" localSheetId="13">#REF!</definedName>
    <definedName name="_PH3" localSheetId="129">#REF!</definedName>
    <definedName name="_PH3" localSheetId="119">#REF!</definedName>
    <definedName name="_PH3" localSheetId="105">#REF!</definedName>
    <definedName name="_PH3" localSheetId="92">#REF!</definedName>
    <definedName name="_PH3" localSheetId="0">#REF!</definedName>
    <definedName name="_PH3" localSheetId="1">#REF!</definedName>
    <definedName name="_PH3" localSheetId="89">#REF!</definedName>
    <definedName name="_PH3" localSheetId="44">#REF!</definedName>
    <definedName name="_PH3" localSheetId="86">#REF!</definedName>
    <definedName name="_PH3" localSheetId="56">#REF!</definedName>
    <definedName name="_PH3" localSheetId="25">#REF!</definedName>
    <definedName name="_PH3" localSheetId="117">#REF!</definedName>
    <definedName name="_PH3" localSheetId="10">#REF!</definedName>
    <definedName name="_PH3" localSheetId="127">#REF!</definedName>
    <definedName name="_PH3" localSheetId="103">#REF!</definedName>
    <definedName name="_PH3" localSheetId="41">#REF!</definedName>
    <definedName name="_PH3" localSheetId="115">#REF!</definedName>
    <definedName name="_PH3" localSheetId="101">#REF!</definedName>
    <definedName name="_PH3" localSheetId="83">#REF!</definedName>
    <definedName name="_PH3" localSheetId="53">#REF!</definedName>
    <definedName name="_PH3" localSheetId="22">#REF!</definedName>
    <definedName name="_PH3" localSheetId="125">#REF!</definedName>
    <definedName name="_PH3" localSheetId="7">#REF!</definedName>
    <definedName name="_PH3" localSheetId="98">#REF!</definedName>
    <definedName name="_PH3" localSheetId="113">#REF!</definedName>
    <definedName name="_PH3" localSheetId="111">#REF!</definedName>
    <definedName name="_PH3" localSheetId="38">#REF!</definedName>
    <definedName name="_PH3" localSheetId="123">#REF!</definedName>
    <definedName name="_PH3" localSheetId="80">#REF!</definedName>
    <definedName name="_PH3" localSheetId="50">#REF!</definedName>
    <definedName name="_PH3" localSheetId="35">#REF!</definedName>
    <definedName name="_PH3" localSheetId="121">#REF!</definedName>
    <definedName name="_PH3" localSheetId="109">#REF!</definedName>
    <definedName name="_PH3" localSheetId="95">#REF!</definedName>
    <definedName name="_PH3" localSheetId="4">#REF!</definedName>
    <definedName name="_PH3" localSheetId="137">#REF!</definedName>
    <definedName name="_PH3" localSheetId="135">#REF!</definedName>
    <definedName name="_PH3" localSheetId="141">#REF!</definedName>
    <definedName name="_PH3" localSheetId="133">#REF!</definedName>
    <definedName name="_PH3" localSheetId="139">#REF!</definedName>
    <definedName name="_PH3" localSheetId="108">#REF!</definedName>
    <definedName name="_PH3" localSheetId="132">#REF!</definedName>
    <definedName name="_PH3" localSheetId="130">#REF!</definedName>
    <definedName name="_PH3" localSheetId="120">#REF!</definedName>
    <definedName name="_PH3" localSheetId="106">#REF!</definedName>
    <definedName name="_PH3" localSheetId="118">#REF!</definedName>
    <definedName name="_PH3" localSheetId="128">#REF!</definedName>
    <definedName name="_PH3" localSheetId="104">#REF!</definedName>
    <definedName name="_PH3" localSheetId="116">#REF!</definedName>
    <definedName name="_PH3" localSheetId="102">#REF!</definedName>
    <definedName name="_PH3" localSheetId="126">#REF!</definedName>
    <definedName name="_PH3" localSheetId="114">#REF!</definedName>
    <definedName name="_PH3" localSheetId="112">#REF!</definedName>
    <definedName name="_PH3" localSheetId="124">#REF!</definedName>
    <definedName name="_PH3" localSheetId="122">#REF!</definedName>
    <definedName name="_PH3" localSheetId="110">#REF!</definedName>
    <definedName name="_PH3" localSheetId="76">#REF!</definedName>
    <definedName name="_PH3" localSheetId="73">#REF!</definedName>
    <definedName name="_PH3" localSheetId="70">#REF!</definedName>
    <definedName name="_PH3" localSheetId="67">#REF!</definedName>
    <definedName name="_PH3" localSheetId="64">#REF!</definedName>
    <definedName name="_PH3" localSheetId="30">#REF!</definedName>
    <definedName name="_PH3" localSheetId="21">#REF!</definedName>
    <definedName name="_PH3" localSheetId="79">#REF!</definedName>
    <definedName name="_PH3" localSheetId="18">#REF!</definedName>
    <definedName name="_PH3" localSheetId="94">#REF!</definedName>
    <definedName name="_PH3" localSheetId="61">#REF!</definedName>
    <definedName name="_PH3" localSheetId="49">#REF!</definedName>
    <definedName name="_PH3" localSheetId="33">#REF!</definedName>
    <definedName name="_PH3" localSheetId="15">#REF!</definedName>
    <definedName name="_PH3" localSheetId="3">#REF!</definedName>
    <definedName name="_PH3" localSheetId="91">#REF!</definedName>
    <definedName name="_PH3" localSheetId="46">#REF!</definedName>
    <definedName name="_PH3" localSheetId="88">#REF!</definedName>
    <definedName name="_PH3" localSheetId="58">#REF!</definedName>
    <definedName name="_PH3" localSheetId="27">#REF!</definedName>
    <definedName name="_PH3" localSheetId="12">#REF!</definedName>
    <definedName name="_PH3" localSheetId="43">#REF!</definedName>
    <definedName name="_PH3" localSheetId="85">#REF!</definedName>
    <definedName name="_PH3" localSheetId="55">#REF!</definedName>
    <definedName name="_PH3" localSheetId="24">#REF!</definedName>
    <definedName name="_PH3" localSheetId="9">#REF!</definedName>
    <definedName name="_PH3" localSheetId="100">#REF!</definedName>
    <definedName name="_PH3" localSheetId="40">#REF!</definedName>
    <definedName name="_PH3" localSheetId="97">#REF!</definedName>
    <definedName name="_PH3" localSheetId="82">#REF!</definedName>
    <definedName name="_PH3" localSheetId="52">#REF!</definedName>
    <definedName name="_PH3" localSheetId="37">#REF!</definedName>
    <definedName name="_PH3" localSheetId="6">#REF!</definedName>
    <definedName name="_PH3" localSheetId="75">#REF!</definedName>
    <definedName name="_PH3" localSheetId="72">#REF!</definedName>
    <definedName name="_PH3" localSheetId="69">#REF!</definedName>
    <definedName name="_PH3" localSheetId="66">#REF!</definedName>
    <definedName name="_PH3" localSheetId="63">#REF!</definedName>
    <definedName name="_PH3" localSheetId="51">#REF!</definedName>
    <definedName name="_PH3" localSheetId="29">#REF!</definedName>
    <definedName name="_PH3" localSheetId="20">#REF!</definedName>
    <definedName name="_PH3" localSheetId="78">#REF!</definedName>
    <definedName name="_PH3" localSheetId="17">#REF!</definedName>
    <definedName name="_PH3" localSheetId="93">#REF!</definedName>
    <definedName name="_PH3" localSheetId="60">#REF!</definedName>
    <definedName name="_PH3" localSheetId="48">#REF!</definedName>
    <definedName name="_PH3" localSheetId="34">#REF!</definedName>
    <definedName name="_PH3" localSheetId="14">#REF!</definedName>
    <definedName name="_PH3" localSheetId="2">#REF!</definedName>
    <definedName name="_PH3" localSheetId="90">#REF!</definedName>
    <definedName name="_PH3" localSheetId="45">#REF!</definedName>
    <definedName name="_PH3" localSheetId="87">#REF!</definedName>
    <definedName name="_PH3" localSheetId="57">#REF!</definedName>
    <definedName name="_PH3" localSheetId="26">#REF!</definedName>
    <definedName name="_PH3" localSheetId="11">#REF!</definedName>
    <definedName name="_PH3" localSheetId="42">#REF!</definedName>
    <definedName name="_PH3" localSheetId="84">#REF!</definedName>
    <definedName name="_PH3" localSheetId="54">#REF!</definedName>
    <definedName name="_PH3" localSheetId="23">#REF!</definedName>
    <definedName name="_PH3" localSheetId="8">#REF!</definedName>
    <definedName name="_PH3" localSheetId="99">#REF!</definedName>
    <definedName name="_PH3" localSheetId="39">#REF!</definedName>
    <definedName name="_PH3" localSheetId="96">#REF!</definedName>
    <definedName name="_PH3" localSheetId="81">#REF!</definedName>
    <definedName name="_PH3" localSheetId="36">#REF!</definedName>
    <definedName name="_PH3" localSheetId="5">#REF!</definedName>
    <definedName name="_PH3" localSheetId="138">#REF!</definedName>
    <definedName name="_PH3" localSheetId="136">#REF!</definedName>
    <definedName name="_PH3" localSheetId="134">#REF!</definedName>
    <definedName name="_PH3" localSheetId="140">#REF!</definedName>
    <definedName name="_PH3">#REF!</definedName>
    <definedName name="_PP1" localSheetId="74">#REF!</definedName>
    <definedName name="_PP1" localSheetId="71">#REF!</definedName>
    <definedName name="_PP1" localSheetId="68">#REF!</definedName>
    <definedName name="_PP1" localSheetId="65">#REF!</definedName>
    <definedName name="_PP1" localSheetId="62">#REF!</definedName>
    <definedName name="_PP1" localSheetId="28">#REF!</definedName>
    <definedName name="_PP1" localSheetId="19">#REF!</definedName>
    <definedName name="_PP1" localSheetId="77">#REF!</definedName>
    <definedName name="_PP1" localSheetId="107">#REF!</definedName>
    <definedName name="_PP1" localSheetId="32">#REF!</definedName>
    <definedName name="_PP1" localSheetId="16">#REF!</definedName>
    <definedName name="_PP1" localSheetId="131">#REF!</definedName>
    <definedName name="_PP1" localSheetId="59">#REF!</definedName>
    <definedName name="_PP1" localSheetId="47">#REF!</definedName>
    <definedName name="_PP1" localSheetId="31">#REF!</definedName>
    <definedName name="_PP1" localSheetId="13">#REF!</definedName>
    <definedName name="_PP1" localSheetId="129">#REF!</definedName>
    <definedName name="_PP1" localSheetId="119">#REF!</definedName>
    <definedName name="_PP1" localSheetId="105">#REF!</definedName>
    <definedName name="_PP1" localSheetId="92">#REF!</definedName>
    <definedName name="_PP1" localSheetId="0">#REF!</definedName>
    <definedName name="_PP1" localSheetId="1">#REF!</definedName>
    <definedName name="_PP1" localSheetId="89">#REF!</definedName>
    <definedName name="_PP1" localSheetId="44">#REF!</definedName>
    <definedName name="_PP1" localSheetId="86">#REF!</definedName>
    <definedName name="_PP1" localSheetId="56">#REF!</definedName>
    <definedName name="_PP1" localSheetId="25">#REF!</definedName>
    <definedName name="_PP1" localSheetId="117">#REF!</definedName>
    <definedName name="_PP1" localSheetId="10">#REF!</definedName>
    <definedName name="_PP1" localSheetId="127">#REF!</definedName>
    <definedName name="_PP1" localSheetId="103">#REF!</definedName>
    <definedName name="_PP1" localSheetId="41">#REF!</definedName>
    <definedName name="_PP1" localSheetId="115">#REF!</definedName>
    <definedName name="_PP1" localSheetId="101">#REF!</definedName>
    <definedName name="_PP1" localSheetId="83">#REF!</definedName>
    <definedName name="_PP1" localSheetId="53">#REF!</definedName>
    <definedName name="_PP1" localSheetId="22">#REF!</definedName>
    <definedName name="_PP1" localSheetId="125">#REF!</definedName>
    <definedName name="_PP1" localSheetId="7">#REF!</definedName>
    <definedName name="_PP1" localSheetId="98">#REF!</definedName>
    <definedName name="_PP1" localSheetId="113">#REF!</definedName>
    <definedName name="_PP1" localSheetId="111">#REF!</definedName>
    <definedName name="_PP1" localSheetId="38">#REF!</definedName>
    <definedName name="_PP1" localSheetId="123">#REF!</definedName>
    <definedName name="_PP1" localSheetId="80">#REF!</definedName>
    <definedName name="_PP1" localSheetId="50">#REF!</definedName>
    <definedName name="_PP1" localSheetId="35">#REF!</definedName>
    <definedName name="_PP1" localSheetId="121">#REF!</definedName>
    <definedName name="_PP1" localSheetId="109">#REF!</definedName>
    <definedName name="_PP1" localSheetId="95">#REF!</definedName>
    <definedName name="_PP1" localSheetId="4">#REF!</definedName>
    <definedName name="_PP1" localSheetId="137">#REF!</definedName>
    <definedName name="_PP1" localSheetId="135">#REF!</definedName>
    <definedName name="_PP1" localSheetId="141">#REF!</definedName>
    <definedName name="_PP1" localSheetId="133">#REF!</definedName>
    <definedName name="_PP1" localSheetId="139">#REF!</definedName>
    <definedName name="_PP1" localSheetId="108">#REF!</definedName>
    <definedName name="_PP1" localSheetId="132">#REF!</definedName>
    <definedName name="_PP1" localSheetId="130">#REF!</definedName>
    <definedName name="_PP1" localSheetId="120">#REF!</definedName>
    <definedName name="_PP1" localSheetId="106">#REF!</definedName>
    <definedName name="_PP1" localSheetId="118">#REF!</definedName>
    <definedName name="_PP1" localSheetId="128">#REF!</definedName>
    <definedName name="_PP1" localSheetId="104">#REF!</definedName>
    <definedName name="_PP1" localSheetId="116">#REF!</definedName>
    <definedName name="_PP1" localSheetId="102">#REF!</definedName>
    <definedName name="_PP1" localSheetId="126">#REF!</definedName>
    <definedName name="_PP1" localSheetId="114">#REF!</definedName>
    <definedName name="_PP1" localSheetId="112">#REF!</definedName>
    <definedName name="_PP1" localSheetId="124">#REF!</definedName>
    <definedName name="_PP1" localSheetId="122">#REF!</definedName>
    <definedName name="_PP1" localSheetId="110">#REF!</definedName>
    <definedName name="_PP1" localSheetId="76">#REF!</definedName>
    <definedName name="_PP1" localSheetId="73">#REF!</definedName>
    <definedName name="_PP1" localSheetId="70">#REF!</definedName>
    <definedName name="_PP1" localSheetId="67">#REF!</definedName>
    <definedName name="_PP1" localSheetId="64">#REF!</definedName>
    <definedName name="_PP1" localSheetId="30">#REF!</definedName>
    <definedName name="_PP1" localSheetId="21">#REF!</definedName>
    <definedName name="_PP1" localSheetId="79">#REF!</definedName>
    <definedName name="_PP1" localSheetId="18">#REF!</definedName>
    <definedName name="_PP1" localSheetId="94">#REF!</definedName>
    <definedName name="_PP1" localSheetId="61">#REF!</definedName>
    <definedName name="_PP1" localSheetId="49">#REF!</definedName>
    <definedName name="_PP1" localSheetId="33">#REF!</definedName>
    <definedName name="_PP1" localSheetId="15">#REF!</definedName>
    <definedName name="_PP1" localSheetId="3">#REF!</definedName>
    <definedName name="_PP1" localSheetId="91">#REF!</definedName>
    <definedName name="_PP1" localSheetId="46">#REF!</definedName>
    <definedName name="_PP1" localSheetId="88">#REF!</definedName>
    <definedName name="_PP1" localSheetId="58">#REF!</definedName>
    <definedName name="_PP1" localSheetId="27">#REF!</definedName>
    <definedName name="_PP1" localSheetId="12">#REF!</definedName>
    <definedName name="_PP1" localSheetId="43">#REF!</definedName>
    <definedName name="_PP1" localSheetId="85">#REF!</definedName>
    <definedName name="_PP1" localSheetId="55">#REF!</definedName>
    <definedName name="_PP1" localSheetId="24">#REF!</definedName>
    <definedName name="_PP1" localSheetId="9">#REF!</definedName>
    <definedName name="_PP1" localSheetId="100">#REF!</definedName>
    <definedName name="_PP1" localSheetId="40">#REF!</definedName>
    <definedName name="_PP1" localSheetId="97">#REF!</definedName>
    <definedName name="_PP1" localSheetId="82">#REF!</definedName>
    <definedName name="_PP1" localSheetId="52">#REF!</definedName>
    <definedName name="_PP1" localSheetId="37">#REF!</definedName>
    <definedName name="_PP1" localSheetId="6">#REF!</definedName>
    <definedName name="_PP1" localSheetId="75">#REF!</definedName>
    <definedName name="_PP1" localSheetId="72">#REF!</definedName>
    <definedName name="_PP1" localSheetId="69">#REF!</definedName>
    <definedName name="_PP1" localSheetId="66">#REF!</definedName>
    <definedName name="_PP1" localSheetId="63">#REF!</definedName>
    <definedName name="_PP1" localSheetId="51">#REF!</definedName>
    <definedName name="_PP1" localSheetId="29">#REF!</definedName>
    <definedName name="_PP1" localSheetId="20">#REF!</definedName>
    <definedName name="_PP1" localSheetId="78">#REF!</definedName>
    <definedName name="_PP1" localSheetId="17">#REF!</definedName>
    <definedName name="_PP1" localSheetId="93">#REF!</definedName>
    <definedName name="_PP1" localSheetId="60">#REF!</definedName>
    <definedName name="_PP1" localSheetId="48">#REF!</definedName>
    <definedName name="_PP1" localSheetId="34">#REF!</definedName>
    <definedName name="_PP1" localSheetId="14">#REF!</definedName>
    <definedName name="_PP1" localSheetId="2">#REF!</definedName>
    <definedName name="_PP1" localSheetId="90">#REF!</definedName>
    <definedName name="_PP1" localSheetId="45">#REF!</definedName>
    <definedName name="_PP1" localSheetId="87">#REF!</definedName>
    <definedName name="_PP1" localSheetId="57">#REF!</definedName>
    <definedName name="_PP1" localSheetId="26">#REF!</definedName>
    <definedName name="_PP1" localSheetId="11">#REF!</definedName>
    <definedName name="_PP1" localSheetId="42">#REF!</definedName>
    <definedName name="_PP1" localSheetId="84">#REF!</definedName>
    <definedName name="_PP1" localSheetId="54">#REF!</definedName>
    <definedName name="_PP1" localSheetId="23">#REF!</definedName>
    <definedName name="_PP1" localSheetId="8">#REF!</definedName>
    <definedName name="_PP1" localSheetId="99">#REF!</definedName>
    <definedName name="_PP1" localSheetId="39">#REF!</definedName>
    <definedName name="_PP1" localSheetId="96">#REF!</definedName>
    <definedName name="_PP1" localSheetId="81">#REF!</definedName>
    <definedName name="_PP1" localSheetId="36">#REF!</definedName>
    <definedName name="_PP1" localSheetId="5">#REF!</definedName>
    <definedName name="_PP1" localSheetId="138">#REF!</definedName>
    <definedName name="_PP1" localSheetId="136">#REF!</definedName>
    <definedName name="_PP1" localSheetId="134">#REF!</definedName>
    <definedName name="_PP1" localSheetId="140">#REF!</definedName>
    <definedName name="_PP1">#REF!</definedName>
    <definedName name="_PP2" localSheetId="74">#REF!</definedName>
    <definedName name="_PP2" localSheetId="71">#REF!</definedName>
    <definedName name="_PP2" localSheetId="68">#REF!</definedName>
    <definedName name="_PP2" localSheetId="65">#REF!</definedName>
    <definedName name="_PP2" localSheetId="62">#REF!</definedName>
    <definedName name="_PP2" localSheetId="28">#REF!</definedName>
    <definedName name="_PP2" localSheetId="19">#REF!</definedName>
    <definedName name="_PP2" localSheetId="77">#REF!</definedName>
    <definedName name="_PP2" localSheetId="107">#REF!</definedName>
    <definedName name="_PP2" localSheetId="32">#REF!</definedName>
    <definedName name="_PP2" localSheetId="16">#REF!</definedName>
    <definedName name="_PP2" localSheetId="131">#REF!</definedName>
    <definedName name="_PP2" localSheetId="59">#REF!</definedName>
    <definedName name="_PP2" localSheetId="47">#REF!</definedName>
    <definedName name="_PP2" localSheetId="31">#REF!</definedName>
    <definedName name="_PP2" localSheetId="13">#REF!</definedName>
    <definedName name="_PP2" localSheetId="129">#REF!</definedName>
    <definedName name="_PP2" localSheetId="119">#REF!</definedName>
    <definedName name="_PP2" localSheetId="105">#REF!</definedName>
    <definedName name="_PP2" localSheetId="92">#REF!</definedName>
    <definedName name="_PP2" localSheetId="0">#REF!</definedName>
    <definedName name="_PP2" localSheetId="1">#REF!</definedName>
    <definedName name="_PP2" localSheetId="89">#REF!</definedName>
    <definedName name="_PP2" localSheetId="44">#REF!</definedName>
    <definedName name="_PP2" localSheetId="86">#REF!</definedName>
    <definedName name="_PP2" localSheetId="56">#REF!</definedName>
    <definedName name="_PP2" localSheetId="25">#REF!</definedName>
    <definedName name="_PP2" localSheetId="117">#REF!</definedName>
    <definedName name="_PP2" localSheetId="10">#REF!</definedName>
    <definedName name="_PP2" localSheetId="127">#REF!</definedName>
    <definedName name="_PP2" localSheetId="103">#REF!</definedName>
    <definedName name="_PP2" localSheetId="41">#REF!</definedName>
    <definedName name="_PP2" localSheetId="115">#REF!</definedName>
    <definedName name="_PP2" localSheetId="101">#REF!</definedName>
    <definedName name="_PP2" localSheetId="83">#REF!</definedName>
    <definedName name="_PP2" localSheetId="53">#REF!</definedName>
    <definedName name="_PP2" localSheetId="22">#REF!</definedName>
    <definedName name="_PP2" localSheetId="125">#REF!</definedName>
    <definedName name="_PP2" localSheetId="7">#REF!</definedName>
    <definedName name="_PP2" localSheetId="98">#REF!</definedName>
    <definedName name="_PP2" localSheetId="113">#REF!</definedName>
    <definedName name="_PP2" localSheetId="111">#REF!</definedName>
    <definedName name="_PP2" localSheetId="38">#REF!</definedName>
    <definedName name="_PP2" localSheetId="123">#REF!</definedName>
    <definedName name="_PP2" localSheetId="80">#REF!</definedName>
    <definedName name="_PP2" localSheetId="50">#REF!</definedName>
    <definedName name="_PP2" localSheetId="35">#REF!</definedName>
    <definedName name="_PP2" localSheetId="121">#REF!</definedName>
    <definedName name="_PP2" localSheetId="109">#REF!</definedName>
    <definedName name="_PP2" localSheetId="95">#REF!</definedName>
    <definedName name="_PP2" localSheetId="4">#REF!</definedName>
    <definedName name="_PP2" localSheetId="137">#REF!</definedName>
    <definedName name="_PP2" localSheetId="135">#REF!</definedName>
    <definedName name="_PP2" localSheetId="141">#REF!</definedName>
    <definedName name="_PP2" localSheetId="133">#REF!</definedName>
    <definedName name="_PP2" localSheetId="139">#REF!</definedName>
    <definedName name="_PP2" localSheetId="108">#REF!</definedName>
    <definedName name="_PP2" localSheetId="132">#REF!</definedName>
    <definedName name="_PP2" localSheetId="130">#REF!</definedName>
    <definedName name="_PP2" localSheetId="120">#REF!</definedName>
    <definedName name="_PP2" localSheetId="106">#REF!</definedName>
    <definedName name="_PP2" localSheetId="118">#REF!</definedName>
    <definedName name="_PP2" localSheetId="128">#REF!</definedName>
    <definedName name="_PP2" localSheetId="104">#REF!</definedName>
    <definedName name="_PP2" localSheetId="116">#REF!</definedName>
    <definedName name="_PP2" localSheetId="102">#REF!</definedName>
    <definedName name="_PP2" localSheetId="126">#REF!</definedName>
    <definedName name="_PP2" localSheetId="114">#REF!</definedName>
    <definedName name="_PP2" localSheetId="112">#REF!</definedName>
    <definedName name="_PP2" localSheetId="124">#REF!</definedName>
    <definedName name="_PP2" localSheetId="122">#REF!</definedName>
    <definedName name="_PP2" localSheetId="110">#REF!</definedName>
    <definedName name="_PP2" localSheetId="76">#REF!</definedName>
    <definedName name="_PP2" localSheetId="73">#REF!</definedName>
    <definedName name="_PP2" localSheetId="70">#REF!</definedName>
    <definedName name="_PP2" localSheetId="67">#REF!</definedName>
    <definedName name="_PP2" localSheetId="64">#REF!</definedName>
    <definedName name="_PP2" localSheetId="30">#REF!</definedName>
    <definedName name="_PP2" localSheetId="21">#REF!</definedName>
    <definedName name="_PP2" localSheetId="79">#REF!</definedName>
    <definedName name="_PP2" localSheetId="18">#REF!</definedName>
    <definedName name="_PP2" localSheetId="94">#REF!</definedName>
    <definedName name="_PP2" localSheetId="61">#REF!</definedName>
    <definedName name="_PP2" localSheetId="49">#REF!</definedName>
    <definedName name="_PP2" localSheetId="33">#REF!</definedName>
    <definedName name="_PP2" localSheetId="15">#REF!</definedName>
    <definedName name="_PP2" localSheetId="3">#REF!</definedName>
    <definedName name="_PP2" localSheetId="91">#REF!</definedName>
    <definedName name="_PP2" localSheetId="46">#REF!</definedName>
    <definedName name="_PP2" localSheetId="88">#REF!</definedName>
    <definedName name="_PP2" localSheetId="58">#REF!</definedName>
    <definedName name="_PP2" localSheetId="27">#REF!</definedName>
    <definedName name="_PP2" localSheetId="12">#REF!</definedName>
    <definedName name="_PP2" localSheetId="43">#REF!</definedName>
    <definedName name="_PP2" localSheetId="85">#REF!</definedName>
    <definedName name="_PP2" localSheetId="55">#REF!</definedName>
    <definedName name="_PP2" localSheetId="24">#REF!</definedName>
    <definedName name="_PP2" localSheetId="9">#REF!</definedName>
    <definedName name="_PP2" localSheetId="100">#REF!</definedName>
    <definedName name="_PP2" localSheetId="40">#REF!</definedName>
    <definedName name="_PP2" localSheetId="97">#REF!</definedName>
    <definedName name="_PP2" localSheetId="82">#REF!</definedName>
    <definedName name="_PP2" localSheetId="52">#REF!</definedName>
    <definedName name="_PP2" localSheetId="37">#REF!</definedName>
    <definedName name="_PP2" localSheetId="6">#REF!</definedName>
    <definedName name="_PP2" localSheetId="75">#REF!</definedName>
    <definedName name="_PP2" localSheetId="72">#REF!</definedName>
    <definedName name="_PP2" localSheetId="69">#REF!</definedName>
    <definedName name="_PP2" localSheetId="66">#REF!</definedName>
    <definedName name="_PP2" localSheetId="63">#REF!</definedName>
    <definedName name="_PP2" localSheetId="51">#REF!</definedName>
    <definedName name="_PP2" localSheetId="29">#REF!</definedName>
    <definedName name="_PP2" localSheetId="20">#REF!</definedName>
    <definedName name="_PP2" localSheetId="78">#REF!</definedName>
    <definedName name="_PP2" localSheetId="17">#REF!</definedName>
    <definedName name="_PP2" localSheetId="93">#REF!</definedName>
    <definedName name="_PP2" localSheetId="60">#REF!</definedName>
    <definedName name="_PP2" localSheetId="48">#REF!</definedName>
    <definedName name="_PP2" localSheetId="34">#REF!</definedName>
    <definedName name="_PP2" localSheetId="14">#REF!</definedName>
    <definedName name="_PP2" localSheetId="2">#REF!</definedName>
    <definedName name="_PP2" localSheetId="90">#REF!</definedName>
    <definedName name="_PP2" localSheetId="45">#REF!</definedName>
    <definedName name="_PP2" localSheetId="87">#REF!</definedName>
    <definedName name="_PP2" localSheetId="57">#REF!</definedName>
    <definedName name="_PP2" localSheetId="26">#REF!</definedName>
    <definedName name="_PP2" localSheetId="11">#REF!</definedName>
    <definedName name="_PP2" localSheetId="42">#REF!</definedName>
    <definedName name="_PP2" localSheetId="84">#REF!</definedName>
    <definedName name="_PP2" localSheetId="54">#REF!</definedName>
    <definedName name="_PP2" localSheetId="23">#REF!</definedName>
    <definedName name="_PP2" localSheetId="8">#REF!</definedName>
    <definedName name="_PP2" localSheetId="99">#REF!</definedName>
    <definedName name="_PP2" localSheetId="39">#REF!</definedName>
    <definedName name="_PP2" localSheetId="96">#REF!</definedName>
    <definedName name="_PP2" localSheetId="81">#REF!</definedName>
    <definedName name="_PP2" localSheetId="36">#REF!</definedName>
    <definedName name="_PP2" localSheetId="5">#REF!</definedName>
    <definedName name="_PP2" localSheetId="138">#REF!</definedName>
    <definedName name="_PP2" localSheetId="136">#REF!</definedName>
    <definedName name="_PP2" localSheetId="134">#REF!</definedName>
    <definedName name="_PP2" localSheetId="140">#REF!</definedName>
    <definedName name="_PP2">#REF!</definedName>
    <definedName name="_SO41" localSheetId="74">#REF!</definedName>
    <definedName name="_SO41" localSheetId="71">#REF!</definedName>
    <definedName name="_SO41" localSheetId="68">#REF!</definedName>
    <definedName name="_SO41" localSheetId="65">#REF!</definedName>
    <definedName name="_SO41" localSheetId="62">#REF!</definedName>
    <definedName name="_SO41" localSheetId="28">#REF!</definedName>
    <definedName name="_SO41" localSheetId="19">#REF!</definedName>
    <definedName name="_SO41" localSheetId="77">#REF!</definedName>
    <definedName name="_SO41" localSheetId="107">#REF!</definedName>
    <definedName name="_SO41" localSheetId="32">#REF!</definedName>
    <definedName name="_SO41" localSheetId="16">#REF!</definedName>
    <definedName name="_SO41" localSheetId="131">#REF!</definedName>
    <definedName name="_SO41" localSheetId="59">#REF!</definedName>
    <definedName name="_SO41" localSheetId="47">#REF!</definedName>
    <definedName name="_SO41" localSheetId="31">#REF!</definedName>
    <definedName name="_SO41" localSheetId="13">#REF!</definedName>
    <definedName name="_SO41" localSheetId="129">#REF!</definedName>
    <definedName name="_SO41" localSheetId="119">#REF!</definedName>
    <definedName name="_SO41" localSheetId="105">#REF!</definedName>
    <definedName name="_SO41" localSheetId="92">#REF!</definedName>
    <definedName name="_SO41" localSheetId="0">#REF!</definedName>
    <definedName name="_SO41" localSheetId="1">#REF!</definedName>
    <definedName name="_SO41" localSheetId="89">#REF!</definedName>
    <definedName name="_SO41" localSheetId="44">#REF!</definedName>
    <definedName name="_SO41" localSheetId="86">#REF!</definedName>
    <definedName name="_SO41" localSheetId="56">#REF!</definedName>
    <definedName name="_SO41" localSheetId="25">#REF!</definedName>
    <definedName name="_SO41" localSheetId="117">#REF!</definedName>
    <definedName name="_SO41" localSheetId="10">#REF!</definedName>
    <definedName name="_SO41" localSheetId="127">#REF!</definedName>
    <definedName name="_SO41" localSheetId="103">#REF!</definedName>
    <definedName name="_SO41" localSheetId="41">#REF!</definedName>
    <definedName name="_SO41" localSheetId="115">#REF!</definedName>
    <definedName name="_SO41" localSheetId="101">#REF!</definedName>
    <definedName name="_SO41" localSheetId="83">#REF!</definedName>
    <definedName name="_SO41" localSheetId="53">#REF!</definedName>
    <definedName name="_SO41" localSheetId="22">#REF!</definedName>
    <definedName name="_SO41" localSheetId="125">#REF!</definedName>
    <definedName name="_SO41" localSheetId="7">#REF!</definedName>
    <definedName name="_SO41" localSheetId="98">#REF!</definedName>
    <definedName name="_SO41" localSheetId="113">#REF!</definedName>
    <definedName name="_SO41" localSheetId="111">#REF!</definedName>
    <definedName name="_SO41" localSheetId="38">#REF!</definedName>
    <definedName name="_SO41" localSheetId="123">#REF!</definedName>
    <definedName name="_SO41" localSheetId="80">#REF!</definedName>
    <definedName name="_SO41" localSheetId="50">#REF!</definedName>
    <definedName name="_SO41" localSheetId="35">#REF!</definedName>
    <definedName name="_SO41" localSheetId="121">#REF!</definedName>
    <definedName name="_SO41" localSheetId="109">#REF!</definedName>
    <definedName name="_SO41" localSheetId="95">#REF!</definedName>
    <definedName name="_SO41" localSheetId="4">#REF!</definedName>
    <definedName name="_SO41" localSheetId="137">#REF!</definedName>
    <definedName name="_SO41" localSheetId="135">#REF!</definedName>
    <definedName name="_SO41" localSheetId="141">#REF!</definedName>
    <definedName name="_SO41" localSheetId="133">#REF!</definedName>
    <definedName name="_SO41" localSheetId="139">#REF!</definedName>
    <definedName name="_SO41" localSheetId="108">#REF!</definedName>
    <definedName name="_SO41" localSheetId="132">#REF!</definedName>
    <definedName name="_SO41" localSheetId="130">#REF!</definedName>
    <definedName name="_SO41" localSheetId="120">#REF!</definedName>
    <definedName name="_SO41" localSheetId="106">#REF!</definedName>
    <definedName name="_SO41" localSheetId="118">#REF!</definedName>
    <definedName name="_SO41" localSheetId="128">#REF!</definedName>
    <definedName name="_SO41" localSheetId="104">#REF!</definedName>
    <definedName name="_SO41" localSheetId="116">#REF!</definedName>
    <definedName name="_SO41" localSheetId="102">#REF!</definedName>
    <definedName name="_SO41" localSheetId="126">#REF!</definedName>
    <definedName name="_SO41" localSheetId="114">#REF!</definedName>
    <definedName name="_SO41" localSheetId="112">#REF!</definedName>
    <definedName name="_SO41" localSheetId="124">#REF!</definedName>
    <definedName name="_SO41" localSheetId="122">#REF!</definedName>
    <definedName name="_SO41" localSheetId="110">#REF!</definedName>
    <definedName name="_SO41" localSheetId="76">#REF!</definedName>
    <definedName name="_SO41" localSheetId="73">#REF!</definedName>
    <definedName name="_SO41" localSheetId="70">#REF!</definedName>
    <definedName name="_SO41" localSheetId="67">#REF!</definedName>
    <definedName name="_SO41" localSheetId="64">#REF!</definedName>
    <definedName name="_SO41" localSheetId="30">#REF!</definedName>
    <definedName name="_SO41" localSheetId="21">#REF!</definedName>
    <definedName name="_SO41" localSheetId="79">#REF!</definedName>
    <definedName name="_SO41" localSheetId="18">#REF!</definedName>
    <definedName name="_SO41" localSheetId="94">#REF!</definedName>
    <definedName name="_SO41" localSheetId="61">#REF!</definedName>
    <definedName name="_SO41" localSheetId="49">#REF!</definedName>
    <definedName name="_SO41" localSheetId="33">#REF!</definedName>
    <definedName name="_SO41" localSheetId="15">#REF!</definedName>
    <definedName name="_SO41" localSheetId="3">#REF!</definedName>
    <definedName name="_SO41" localSheetId="91">#REF!</definedName>
    <definedName name="_SO41" localSheetId="46">#REF!</definedName>
    <definedName name="_SO41" localSheetId="88">#REF!</definedName>
    <definedName name="_SO41" localSheetId="58">#REF!</definedName>
    <definedName name="_SO41" localSheetId="27">#REF!</definedName>
    <definedName name="_SO41" localSheetId="12">#REF!</definedName>
    <definedName name="_SO41" localSheetId="43">#REF!</definedName>
    <definedName name="_SO41" localSheetId="85">#REF!</definedName>
    <definedName name="_SO41" localSheetId="55">#REF!</definedName>
    <definedName name="_SO41" localSheetId="24">#REF!</definedName>
    <definedName name="_SO41" localSheetId="9">#REF!</definedName>
    <definedName name="_SO41" localSheetId="100">#REF!</definedName>
    <definedName name="_SO41" localSheetId="40">#REF!</definedName>
    <definedName name="_SO41" localSheetId="97">#REF!</definedName>
    <definedName name="_SO41" localSheetId="82">#REF!</definedName>
    <definedName name="_SO41" localSheetId="52">#REF!</definedName>
    <definedName name="_SO41" localSheetId="37">#REF!</definedName>
    <definedName name="_SO41" localSheetId="6">#REF!</definedName>
    <definedName name="_SO41" localSheetId="75">#REF!</definedName>
    <definedName name="_SO41" localSheetId="72">#REF!</definedName>
    <definedName name="_SO41" localSheetId="69">#REF!</definedName>
    <definedName name="_SO41" localSheetId="66">#REF!</definedName>
    <definedName name="_SO41" localSheetId="63">#REF!</definedName>
    <definedName name="_SO41" localSheetId="51">#REF!</definedName>
    <definedName name="_SO41" localSheetId="29">#REF!</definedName>
    <definedName name="_SO41" localSheetId="20">#REF!</definedName>
    <definedName name="_SO41" localSheetId="78">#REF!</definedName>
    <definedName name="_SO41" localSheetId="17">#REF!</definedName>
    <definedName name="_SO41" localSheetId="93">#REF!</definedName>
    <definedName name="_SO41" localSheetId="60">#REF!</definedName>
    <definedName name="_SO41" localSheetId="48">#REF!</definedName>
    <definedName name="_SO41" localSheetId="34">#REF!</definedName>
    <definedName name="_SO41" localSheetId="14">#REF!</definedName>
    <definedName name="_SO41" localSheetId="2">#REF!</definedName>
    <definedName name="_SO41" localSheetId="90">#REF!</definedName>
    <definedName name="_SO41" localSheetId="45">#REF!</definedName>
    <definedName name="_SO41" localSheetId="87">#REF!</definedName>
    <definedName name="_SO41" localSheetId="57">#REF!</definedName>
    <definedName name="_SO41" localSheetId="26">#REF!</definedName>
    <definedName name="_SO41" localSheetId="11">#REF!</definedName>
    <definedName name="_SO41" localSheetId="42">#REF!</definedName>
    <definedName name="_SO41" localSheetId="84">#REF!</definedName>
    <definedName name="_SO41" localSheetId="54">#REF!</definedName>
    <definedName name="_SO41" localSheetId="23">#REF!</definedName>
    <definedName name="_SO41" localSheetId="8">#REF!</definedName>
    <definedName name="_SO41" localSheetId="99">#REF!</definedName>
    <definedName name="_SO41" localSheetId="39">#REF!</definedName>
    <definedName name="_SO41" localSheetId="96">#REF!</definedName>
    <definedName name="_SO41" localSheetId="81">#REF!</definedName>
    <definedName name="_SO41" localSheetId="36">#REF!</definedName>
    <definedName name="_SO41" localSheetId="5">#REF!</definedName>
    <definedName name="_SO41" localSheetId="138">#REF!</definedName>
    <definedName name="_SO41" localSheetId="136">#REF!</definedName>
    <definedName name="_SO41" localSheetId="134">#REF!</definedName>
    <definedName name="_SO41" localSheetId="140">#REF!</definedName>
    <definedName name="_SO41">#REF!</definedName>
    <definedName name="_x10" localSheetId="74" hidden="1">#REF!</definedName>
    <definedName name="_x10" localSheetId="71" hidden="1">#REF!</definedName>
    <definedName name="_x10" localSheetId="68" hidden="1">#REF!</definedName>
    <definedName name="_x10" localSheetId="65" hidden="1">#REF!</definedName>
    <definedName name="_x10" localSheetId="62" hidden="1">#REF!</definedName>
    <definedName name="_x10" localSheetId="28" hidden="1">#REF!</definedName>
    <definedName name="_x10" localSheetId="19" hidden="1">#REF!</definedName>
    <definedName name="_x10" localSheetId="77" hidden="1">#REF!</definedName>
    <definedName name="_x10" localSheetId="107" hidden="1">#REF!</definedName>
    <definedName name="_x10" localSheetId="32" hidden="1">#REF!</definedName>
    <definedName name="_x10" localSheetId="16" hidden="1">#REF!</definedName>
    <definedName name="_x10" localSheetId="131" hidden="1">#REF!</definedName>
    <definedName name="_x10" localSheetId="59" hidden="1">#REF!</definedName>
    <definedName name="_x10" localSheetId="47" hidden="1">#REF!</definedName>
    <definedName name="_x10" localSheetId="31" hidden="1">#REF!</definedName>
    <definedName name="_x10" localSheetId="13" hidden="1">#REF!</definedName>
    <definedName name="_x10" localSheetId="129" hidden="1">#REF!</definedName>
    <definedName name="_x10" localSheetId="119" hidden="1">#REF!</definedName>
    <definedName name="_x10" localSheetId="105" hidden="1">#REF!</definedName>
    <definedName name="_x10" localSheetId="92" hidden="1">#REF!</definedName>
    <definedName name="_x10" localSheetId="0" hidden="1">#REF!</definedName>
    <definedName name="_x10" localSheetId="1" hidden="1">#REF!</definedName>
    <definedName name="_x10" localSheetId="89" hidden="1">#REF!</definedName>
    <definedName name="_x10" localSheetId="44" hidden="1">#REF!</definedName>
    <definedName name="_x10" localSheetId="86" hidden="1">#REF!</definedName>
    <definedName name="_x10" localSheetId="56" hidden="1">#REF!</definedName>
    <definedName name="_x10" localSheetId="25" hidden="1">#REF!</definedName>
    <definedName name="_x10" localSheetId="117" hidden="1">#REF!</definedName>
    <definedName name="_x10" localSheetId="10" hidden="1">#REF!</definedName>
    <definedName name="_x10" localSheetId="127" hidden="1">#REF!</definedName>
    <definedName name="_x10" localSheetId="103" hidden="1">#REF!</definedName>
    <definedName name="_x10" localSheetId="41" hidden="1">#REF!</definedName>
    <definedName name="_x10" localSheetId="115" hidden="1">#REF!</definedName>
    <definedName name="_x10" localSheetId="101" hidden="1">#REF!</definedName>
    <definedName name="_x10" localSheetId="83" hidden="1">#REF!</definedName>
    <definedName name="_x10" localSheetId="53" hidden="1">#REF!</definedName>
    <definedName name="_x10" localSheetId="22" hidden="1">#REF!</definedName>
    <definedName name="_x10" localSheetId="125" hidden="1">#REF!</definedName>
    <definedName name="_x10" localSheetId="7" hidden="1">#REF!</definedName>
    <definedName name="_x10" localSheetId="98" hidden="1">#REF!</definedName>
    <definedName name="_x10" localSheetId="113" hidden="1">#REF!</definedName>
    <definedName name="_x10" localSheetId="111" hidden="1">#REF!</definedName>
    <definedName name="_x10" localSheetId="38" hidden="1">#REF!</definedName>
    <definedName name="_x10" localSheetId="123" hidden="1">#REF!</definedName>
    <definedName name="_x10" localSheetId="80" hidden="1">#REF!</definedName>
    <definedName name="_x10" localSheetId="50" hidden="1">#REF!</definedName>
    <definedName name="_x10" localSheetId="35" hidden="1">#REF!</definedName>
    <definedName name="_x10" localSheetId="121" hidden="1">#REF!</definedName>
    <definedName name="_x10" localSheetId="109" hidden="1">#REF!</definedName>
    <definedName name="_x10" localSheetId="95" hidden="1">#REF!</definedName>
    <definedName name="_x10" localSheetId="4" hidden="1">#REF!</definedName>
    <definedName name="_x10" localSheetId="137" hidden="1">#REF!</definedName>
    <definedName name="_x10" localSheetId="135" hidden="1">#REF!</definedName>
    <definedName name="_x10" localSheetId="141" hidden="1">#REF!</definedName>
    <definedName name="_x10" localSheetId="133" hidden="1">#REF!</definedName>
    <definedName name="_x10" localSheetId="139" hidden="1">#REF!</definedName>
    <definedName name="_x10" localSheetId="108" hidden="1">#REF!</definedName>
    <definedName name="_x10" localSheetId="132" hidden="1">#REF!</definedName>
    <definedName name="_x10" localSheetId="130" hidden="1">#REF!</definedName>
    <definedName name="_x10" localSheetId="120" hidden="1">#REF!</definedName>
    <definedName name="_x10" localSheetId="106" hidden="1">#REF!</definedName>
    <definedName name="_x10" localSheetId="118" hidden="1">#REF!</definedName>
    <definedName name="_x10" localSheetId="128" hidden="1">#REF!</definedName>
    <definedName name="_x10" localSheetId="104" hidden="1">#REF!</definedName>
    <definedName name="_x10" localSheetId="116" hidden="1">#REF!</definedName>
    <definedName name="_x10" localSheetId="102" hidden="1">#REF!</definedName>
    <definedName name="_x10" localSheetId="126" hidden="1">#REF!</definedName>
    <definedName name="_x10" localSheetId="114" hidden="1">#REF!</definedName>
    <definedName name="_x10" localSheetId="112" hidden="1">#REF!</definedName>
    <definedName name="_x10" localSheetId="124" hidden="1">#REF!</definedName>
    <definedName name="_x10" localSheetId="122" hidden="1">#REF!</definedName>
    <definedName name="_x10" localSheetId="110" hidden="1">#REF!</definedName>
    <definedName name="_x10" localSheetId="76" hidden="1">#REF!</definedName>
    <definedName name="_x10" localSheetId="73" hidden="1">#REF!</definedName>
    <definedName name="_x10" localSheetId="70" hidden="1">#REF!</definedName>
    <definedName name="_x10" localSheetId="67" hidden="1">#REF!</definedName>
    <definedName name="_x10" localSheetId="64" hidden="1">#REF!</definedName>
    <definedName name="_x10" localSheetId="30" hidden="1">#REF!</definedName>
    <definedName name="_x10" localSheetId="21" hidden="1">#REF!</definedName>
    <definedName name="_x10" localSheetId="79" hidden="1">#REF!</definedName>
    <definedName name="_x10" localSheetId="18" hidden="1">#REF!</definedName>
    <definedName name="_x10" localSheetId="94" hidden="1">#REF!</definedName>
    <definedName name="_x10" localSheetId="61" hidden="1">#REF!</definedName>
    <definedName name="_x10" localSheetId="49" hidden="1">#REF!</definedName>
    <definedName name="_x10" localSheetId="33" hidden="1">#REF!</definedName>
    <definedName name="_x10" localSheetId="15" hidden="1">#REF!</definedName>
    <definedName name="_x10" localSheetId="3" hidden="1">#REF!</definedName>
    <definedName name="_x10" localSheetId="91" hidden="1">#REF!</definedName>
    <definedName name="_x10" localSheetId="46" hidden="1">#REF!</definedName>
    <definedName name="_x10" localSheetId="88" hidden="1">#REF!</definedName>
    <definedName name="_x10" localSheetId="58" hidden="1">#REF!</definedName>
    <definedName name="_x10" localSheetId="27" hidden="1">#REF!</definedName>
    <definedName name="_x10" localSheetId="12" hidden="1">#REF!</definedName>
    <definedName name="_x10" localSheetId="43" hidden="1">#REF!</definedName>
    <definedName name="_x10" localSheetId="85" hidden="1">#REF!</definedName>
    <definedName name="_x10" localSheetId="55" hidden="1">#REF!</definedName>
    <definedName name="_x10" localSheetId="24" hidden="1">#REF!</definedName>
    <definedName name="_x10" localSheetId="9" hidden="1">#REF!</definedName>
    <definedName name="_x10" localSheetId="100" hidden="1">#REF!</definedName>
    <definedName name="_x10" localSheetId="40" hidden="1">#REF!</definedName>
    <definedName name="_x10" localSheetId="97" hidden="1">#REF!</definedName>
    <definedName name="_x10" localSheetId="82" hidden="1">#REF!</definedName>
    <definedName name="_x10" localSheetId="52" hidden="1">#REF!</definedName>
    <definedName name="_x10" localSheetId="37" hidden="1">#REF!</definedName>
    <definedName name="_x10" localSheetId="6" hidden="1">#REF!</definedName>
    <definedName name="_x10" localSheetId="75" hidden="1">#REF!</definedName>
    <definedName name="_x10" localSheetId="72" hidden="1">#REF!</definedName>
    <definedName name="_x10" localSheetId="69" hidden="1">#REF!</definedName>
    <definedName name="_x10" localSheetId="66" hidden="1">#REF!</definedName>
    <definedName name="_x10" localSheetId="63" hidden="1">#REF!</definedName>
    <definedName name="_x10" localSheetId="51" hidden="1">#REF!</definedName>
    <definedName name="_x10" localSheetId="29" hidden="1">#REF!</definedName>
    <definedName name="_x10" localSheetId="20" hidden="1">#REF!</definedName>
    <definedName name="_x10" localSheetId="78" hidden="1">#REF!</definedName>
    <definedName name="_x10" localSheetId="17" hidden="1">#REF!</definedName>
    <definedName name="_x10" localSheetId="93" hidden="1">#REF!</definedName>
    <definedName name="_x10" localSheetId="60" hidden="1">#REF!</definedName>
    <definedName name="_x10" localSheetId="48" hidden="1">#REF!</definedName>
    <definedName name="_x10" localSheetId="34" hidden="1">#REF!</definedName>
    <definedName name="_x10" localSheetId="14" hidden="1">#REF!</definedName>
    <definedName name="_x10" localSheetId="2" hidden="1">#REF!</definedName>
    <definedName name="_x10" localSheetId="90" hidden="1">#REF!</definedName>
    <definedName name="_x10" localSheetId="45" hidden="1">#REF!</definedName>
    <definedName name="_x10" localSheetId="87" hidden="1">#REF!</definedName>
    <definedName name="_x10" localSheetId="57" hidden="1">#REF!</definedName>
    <definedName name="_x10" localSheetId="26" hidden="1">#REF!</definedName>
    <definedName name="_x10" localSheetId="11" hidden="1">#REF!</definedName>
    <definedName name="_x10" localSheetId="42" hidden="1">#REF!</definedName>
    <definedName name="_x10" localSheetId="84" hidden="1">#REF!</definedName>
    <definedName name="_x10" localSheetId="54" hidden="1">#REF!</definedName>
    <definedName name="_x10" localSheetId="23" hidden="1">#REF!</definedName>
    <definedName name="_x10" localSheetId="8" hidden="1">#REF!</definedName>
    <definedName name="_x10" localSheetId="99" hidden="1">#REF!</definedName>
    <definedName name="_x10" localSheetId="39" hidden="1">#REF!</definedName>
    <definedName name="_x10" localSheetId="96" hidden="1">#REF!</definedName>
    <definedName name="_x10" localSheetId="81" hidden="1">#REF!</definedName>
    <definedName name="_x10" localSheetId="36" hidden="1">#REF!</definedName>
    <definedName name="_x10" localSheetId="5" hidden="1">#REF!</definedName>
    <definedName name="_x10" localSheetId="138" hidden="1">#REF!</definedName>
    <definedName name="_x10" localSheetId="136" hidden="1">#REF!</definedName>
    <definedName name="_x10" localSheetId="134" hidden="1">#REF!</definedName>
    <definedName name="_x10" localSheetId="140" hidden="1">#REF!</definedName>
    <definedName name="_x10" hidden="1">#REF!</definedName>
    <definedName name="_x11" localSheetId="74" hidden="1">#REF!</definedName>
    <definedName name="_x11" localSheetId="71" hidden="1">#REF!</definedName>
    <definedName name="_x11" localSheetId="68" hidden="1">#REF!</definedName>
    <definedName name="_x11" localSheetId="65" hidden="1">#REF!</definedName>
    <definedName name="_x11" localSheetId="62" hidden="1">#REF!</definedName>
    <definedName name="_x11" localSheetId="28" hidden="1">#REF!</definedName>
    <definedName name="_x11" localSheetId="19" hidden="1">#REF!</definedName>
    <definedName name="_x11" localSheetId="77" hidden="1">#REF!</definedName>
    <definedName name="_x11" localSheetId="107" hidden="1">#REF!</definedName>
    <definedName name="_x11" localSheetId="32" hidden="1">#REF!</definedName>
    <definedName name="_x11" localSheetId="16" hidden="1">#REF!</definedName>
    <definedName name="_x11" localSheetId="131" hidden="1">#REF!</definedName>
    <definedName name="_x11" localSheetId="59" hidden="1">#REF!</definedName>
    <definedName name="_x11" localSheetId="47" hidden="1">#REF!</definedName>
    <definedName name="_x11" localSheetId="31" hidden="1">#REF!</definedName>
    <definedName name="_x11" localSheetId="13" hidden="1">#REF!</definedName>
    <definedName name="_x11" localSheetId="129" hidden="1">#REF!</definedName>
    <definedName name="_x11" localSheetId="119" hidden="1">#REF!</definedName>
    <definedName name="_x11" localSheetId="105" hidden="1">#REF!</definedName>
    <definedName name="_x11" localSheetId="92" hidden="1">#REF!</definedName>
    <definedName name="_x11" localSheetId="0" hidden="1">#REF!</definedName>
    <definedName name="_x11" localSheetId="1" hidden="1">#REF!</definedName>
    <definedName name="_x11" localSheetId="89" hidden="1">#REF!</definedName>
    <definedName name="_x11" localSheetId="44" hidden="1">#REF!</definedName>
    <definedName name="_x11" localSheetId="86" hidden="1">#REF!</definedName>
    <definedName name="_x11" localSheetId="56" hidden="1">#REF!</definedName>
    <definedName name="_x11" localSheetId="25" hidden="1">#REF!</definedName>
    <definedName name="_x11" localSheetId="117" hidden="1">#REF!</definedName>
    <definedName name="_x11" localSheetId="10" hidden="1">#REF!</definedName>
    <definedName name="_x11" localSheetId="127" hidden="1">#REF!</definedName>
    <definedName name="_x11" localSheetId="103" hidden="1">#REF!</definedName>
    <definedName name="_x11" localSheetId="41" hidden="1">#REF!</definedName>
    <definedName name="_x11" localSheetId="115" hidden="1">#REF!</definedName>
    <definedName name="_x11" localSheetId="101" hidden="1">#REF!</definedName>
    <definedName name="_x11" localSheetId="83" hidden="1">#REF!</definedName>
    <definedName name="_x11" localSheetId="53" hidden="1">#REF!</definedName>
    <definedName name="_x11" localSheetId="22" hidden="1">#REF!</definedName>
    <definedName name="_x11" localSheetId="125" hidden="1">#REF!</definedName>
    <definedName name="_x11" localSheetId="7" hidden="1">#REF!</definedName>
    <definedName name="_x11" localSheetId="98" hidden="1">#REF!</definedName>
    <definedName name="_x11" localSheetId="113" hidden="1">#REF!</definedName>
    <definedName name="_x11" localSheetId="111" hidden="1">#REF!</definedName>
    <definedName name="_x11" localSheetId="38" hidden="1">#REF!</definedName>
    <definedName name="_x11" localSheetId="123" hidden="1">#REF!</definedName>
    <definedName name="_x11" localSheetId="80" hidden="1">#REF!</definedName>
    <definedName name="_x11" localSheetId="50" hidden="1">#REF!</definedName>
    <definedName name="_x11" localSheetId="35" hidden="1">#REF!</definedName>
    <definedName name="_x11" localSheetId="121" hidden="1">#REF!</definedName>
    <definedName name="_x11" localSheetId="109" hidden="1">#REF!</definedName>
    <definedName name="_x11" localSheetId="95" hidden="1">#REF!</definedName>
    <definedName name="_x11" localSheetId="4" hidden="1">#REF!</definedName>
    <definedName name="_x11" localSheetId="137" hidden="1">#REF!</definedName>
    <definedName name="_x11" localSheetId="135" hidden="1">#REF!</definedName>
    <definedName name="_x11" localSheetId="141" hidden="1">#REF!</definedName>
    <definedName name="_x11" localSheetId="133" hidden="1">#REF!</definedName>
    <definedName name="_x11" localSheetId="139" hidden="1">#REF!</definedName>
    <definedName name="_x11" localSheetId="108" hidden="1">#REF!</definedName>
    <definedName name="_x11" localSheetId="132" hidden="1">#REF!</definedName>
    <definedName name="_x11" localSheetId="130" hidden="1">#REF!</definedName>
    <definedName name="_x11" localSheetId="120" hidden="1">#REF!</definedName>
    <definedName name="_x11" localSheetId="106" hidden="1">#REF!</definedName>
    <definedName name="_x11" localSheetId="118" hidden="1">#REF!</definedName>
    <definedName name="_x11" localSheetId="128" hidden="1">#REF!</definedName>
    <definedName name="_x11" localSheetId="104" hidden="1">#REF!</definedName>
    <definedName name="_x11" localSheetId="116" hidden="1">#REF!</definedName>
    <definedName name="_x11" localSheetId="102" hidden="1">#REF!</definedName>
    <definedName name="_x11" localSheetId="126" hidden="1">#REF!</definedName>
    <definedName name="_x11" localSheetId="114" hidden="1">#REF!</definedName>
    <definedName name="_x11" localSheetId="112" hidden="1">#REF!</definedName>
    <definedName name="_x11" localSheetId="124" hidden="1">#REF!</definedName>
    <definedName name="_x11" localSheetId="122" hidden="1">#REF!</definedName>
    <definedName name="_x11" localSheetId="110" hidden="1">#REF!</definedName>
    <definedName name="_x11" localSheetId="76" hidden="1">#REF!</definedName>
    <definedName name="_x11" localSheetId="73" hidden="1">#REF!</definedName>
    <definedName name="_x11" localSheetId="70" hidden="1">#REF!</definedName>
    <definedName name="_x11" localSheetId="67" hidden="1">#REF!</definedName>
    <definedName name="_x11" localSheetId="64" hidden="1">#REF!</definedName>
    <definedName name="_x11" localSheetId="30" hidden="1">#REF!</definedName>
    <definedName name="_x11" localSheetId="21" hidden="1">#REF!</definedName>
    <definedName name="_x11" localSheetId="79" hidden="1">#REF!</definedName>
    <definedName name="_x11" localSheetId="18" hidden="1">#REF!</definedName>
    <definedName name="_x11" localSheetId="94" hidden="1">#REF!</definedName>
    <definedName name="_x11" localSheetId="61" hidden="1">#REF!</definedName>
    <definedName name="_x11" localSheetId="49" hidden="1">#REF!</definedName>
    <definedName name="_x11" localSheetId="33" hidden="1">#REF!</definedName>
    <definedName name="_x11" localSheetId="15" hidden="1">#REF!</definedName>
    <definedName name="_x11" localSheetId="3" hidden="1">#REF!</definedName>
    <definedName name="_x11" localSheetId="91" hidden="1">#REF!</definedName>
    <definedName name="_x11" localSheetId="46" hidden="1">#REF!</definedName>
    <definedName name="_x11" localSheetId="88" hidden="1">#REF!</definedName>
    <definedName name="_x11" localSheetId="58" hidden="1">#REF!</definedName>
    <definedName name="_x11" localSheetId="27" hidden="1">#REF!</definedName>
    <definedName name="_x11" localSheetId="12" hidden="1">#REF!</definedName>
    <definedName name="_x11" localSheetId="43" hidden="1">#REF!</definedName>
    <definedName name="_x11" localSheetId="85" hidden="1">#REF!</definedName>
    <definedName name="_x11" localSheetId="55" hidden="1">#REF!</definedName>
    <definedName name="_x11" localSheetId="24" hidden="1">#REF!</definedName>
    <definedName name="_x11" localSheetId="9" hidden="1">#REF!</definedName>
    <definedName name="_x11" localSheetId="100" hidden="1">#REF!</definedName>
    <definedName name="_x11" localSheetId="40" hidden="1">#REF!</definedName>
    <definedName name="_x11" localSheetId="97" hidden="1">#REF!</definedName>
    <definedName name="_x11" localSheetId="82" hidden="1">#REF!</definedName>
    <definedName name="_x11" localSheetId="52" hidden="1">#REF!</definedName>
    <definedName name="_x11" localSheetId="37" hidden="1">#REF!</definedName>
    <definedName name="_x11" localSheetId="6" hidden="1">#REF!</definedName>
    <definedName name="_x11" localSheetId="75" hidden="1">#REF!</definedName>
    <definedName name="_x11" localSheetId="72" hidden="1">#REF!</definedName>
    <definedName name="_x11" localSheetId="69" hidden="1">#REF!</definedName>
    <definedName name="_x11" localSheetId="66" hidden="1">#REF!</definedName>
    <definedName name="_x11" localSheetId="63" hidden="1">#REF!</definedName>
    <definedName name="_x11" localSheetId="51" hidden="1">#REF!</definedName>
    <definedName name="_x11" localSheetId="29" hidden="1">#REF!</definedName>
    <definedName name="_x11" localSheetId="20" hidden="1">#REF!</definedName>
    <definedName name="_x11" localSheetId="78" hidden="1">#REF!</definedName>
    <definedName name="_x11" localSheetId="17" hidden="1">#REF!</definedName>
    <definedName name="_x11" localSheetId="93" hidden="1">#REF!</definedName>
    <definedName name="_x11" localSheetId="60" hidden="1">#REF!</definedName>
    <definedName name="_x11" localSheetId="48" hidden="1">#REF!</definedName>
    <definedName name="_x11" localSheetId="34" hidden="1">#REF!</definedName>
    <definedName name="_x11" localSheetId="14" hidden="1">#REF!</definedName>
    <definedName name="_x11" localSheetId="2" hidden="1">#REF!</definedName>
    <definedName name="_x11" localSheetId="90" hidden="1">#REF!</definedName>
    <definedName name="_x11" localSheetId="45" hidden="1">#REF!</definedName>
    <definedName name="_x11" localSheetId="87" hidden="1">#REF!</definedName>
    <definedName name="_x11" localSheetId="57" hidden="1">#REF!</definedName>
    <definedName name="_x11" localSheetId="26" hidden="1">#REF!</definedName>
    <definedName name="_x11" localSheetId="11" hidden="1">#REF!</definedName>
    <definedName name="_x11" localSheetId="42" hidden="1">#REF!</definedName>
    <definedName name="_x11" localSheetId="84" hidden="1">#REF!</definedName>
    <definedName name="_x11" localSheetId="54" hidden="1">#REF!</definedName>
    <definedName name="_x11" localSheetId="23" hidden="1">#REF!</definedName>
    <definedName name="_x11" localSheetId="8" hidden="1">#REF!</definedName>
    <definedName name="_x11" localSheetId="99" hidden="1">#REF!</definedName>
    <definedName name="_x11" localSheetId="39" hidden="1">#REF!</definedName>
    <definedName name="_x11" localSheetId="96" hidden="1">#REF!</definedName>
    <definedName name="_x11" localSheetId="81" hidden="1">#REF!</definedName>
    <definedName name="_x11" localSheetId="36" hidden="1">#REF!</definedName>
    <definedName name="_x11" localSheetId="5" hidden="1">#REF!</definedName>
    <definedName name="_x11" localSheetId="138" hidden="1">#REF!</definedName>
    <definedName name="_x11" localSheetId="136" hidden="1">#REF!</definedName>
    <definedName name="_x11" localSheetId="134" hidden="1">#REF!</definedName>
    <definedName name="_x11" localSheetId="140" hidden="1">#REF!</definedName>
    <definedName name="_x11" hidden="1">#REF!</definedName>
    <definedName name="_x12" localSheetId="74" hidden="1">#REF!</definedName>
    <definedName name="_x12" localSheetId="71" hidden="1">#REF!</definedName>
    <definedName name="_x12" localSheetId="68" hidden="1">#REF!</definedName>
    <definedName name="_x12" localSheetId="65" hidden="1">#REF!</definedName>
    <definedName name="_x12" localSheetId="62" hidden="1">#REF!</definedName>
    <definedName name="_x12" localSheetId="28" hidden="1">#REF!</definedName>
    <definedName name="_x12" localSheetId="19" hidden="1">#REF!</definedName>
    <definedName name="_x12" localSheetId="77" hidden="1">#REF!</definedName>
    <definedName name="_x12" localSheetId="107" hidden="1">#REF!</definedName>
    <definedName name="_x12" localSheetId="32" hidden="1">#REF!</definedName>
    <definedName name="_x12" localSheetId="16" hidden="1">#REF!</definedName>
    <definedName name="_x12" localSheetId="131" hidden="1">#REF!</definedName>
    <definedName name="_x12" localSheetId="59" hidden="1">#REF!</definedName>
    <definedName name="_x12" localSheetId="47" hidden="1">#REF!</definedName>
    <definedName name="_x12" localSheetId="31" hidden="1">#REF!</definedName>
    <definedName name="_x12" localSheetId="13" hidden="1">#REF!</definedName>
    <definedName name="_x12" localSheetId="129" hidden="1">#REF!</definedName>
    <definedName name="_x12" localSheetId="119" hidden="1">#REF!</definedName>
    <definedName name="_x12" localSheetId="105" hidden="1">#REF!</definedName>
    <definedName name="_x12" localSheetId="92" hidden="1">#REF!</definedName>
    <definedName name="_x12" localSheetId="0" hidden="1">#REF!</definedName>
    <definedName name="_x12" localSheetId="1" hidden="1">#REF!</definedName>
    <definedName name="_x12" localSheetId="89" hidden="1">#REF!</definedName>
    <definedName name="_x12" localSheetId="44" hidden="1">#REF!</definedName>
    <definedName name="_x12" localSheetId="86" hidden="1">#REF!</definedName>
    <definedName name="_x12" localSheetId="56" hidden="1">#REF!</definedName>
    <definedName name="_x12" localSheetId="25" hidden="1">#REF!</definedName>
    <definedName name="_x12" localSheetId="117" hidden="1">#REF!</definedName>
    <definedName name="_x12" localSheetId="10" hidden="1">#REF!</definedName>
    <definedName name="_x12" localSheetId="127" hidden="1">#REF!</definedName>
    <definedName name="_x12" localSheetId="103" hidden="1">#REF!</definedName>
    <definedName name="_x12" localSheetId="41" hidden="1">#REF!</definedName>
    <definedName name="_x12" localSheetId="115" hidden="1">#REF!</definedName>
    <definedName name="_x12" localSheetId="101" hidden="1">#REF!</definedName>
    <definedName name="_x12" localSheetId="83" hidden="1">#REF!</definedName>
    <definedName name="_x12" localSheetId="53" hidden="1">#REF!</definedName>
    <definedName name="_x12" localSheetId="22" hidden="1">#REF!</definedName>
    <definedName name="_x12" localSheetId="125" hidden="1">#REF!</definedName>
    <definedName name="_x12" localSheetId="7" hidden="1">#REF!</definedName>
    <definedName name="_x12" localSheetId="98" hidden="1">#REF!</definedName>
    <definedName name="_x12" localSheetId="113" hidden="1">#REF!</definedName>
    <definedName name="_x12" localSheetId="111" hidden="1">#REF!</definedName>
    <definedName name="_x12" localSheetId="38" hidden="1">#REF!</definedName>
    <definedName name="_x12" localSheetId="123" hidden="1">#REF!</definedName>
    <definedName name="_x12" localSheetId="80" hidden="1">#REF!</definedName>
    <definedName name="_x12" localSheetId="50" hidden="1">#REF!</definedName>
    <definedName name="_x12" localSheetId="35" hidden="1">#REF!</definedName>
    <definedName name="_x12" localSheetId="121" hidden="1">#REF!</definedName>
    <definedName name="_x12" localSheetId="109" hidden="1">#REF!</definedName>
    <definedName name="_x12" localSheetId="95" hidden="1">#REF!</definedName>
    <definedName name="_x12" localSheetId="4" hidden="1">#REF!</definedName>
    <definedName name="_x12" localSheetId="137" hidden="1">#REF!</definedName>
    <definedName name="_x12" localSheetId="135" hidden="1">#REF!</definedName>
    <definedName name="_x12" localSheetId="141" hidden="1">#REF!</definedName>
    <definedName name="_x12" localSheetId="133" hidden="1">#REF!</definedName>
    <definedName name="_x12" localSheetId="139" hidden="1">#REF!</definedName>
    <definedName name="_x12" localSheetId="108" hidden="1">#REF!</definedName>
    <definedName name="_x12" localSheetId="132" hidden="1">#REF!</definedName>
    <definedName name="_x12" localSheetId="130" hidden="1">#REF!</definedName>
    <definedName name="_x12" localSheetId="120" hidden="1">#REF!</definedName>
    <definedName name="_x12" localSheetId="106" hidden="1">#REF!</definedName>
    <definedName name="_x12" localSheetId="118" hidden="1">#REF!</definedName>
    <definedName name="_x12" localSheetId="128" hidden="1">#REF!</definedName>
    <definedName name="_x12" localSheetId="104" hidden="1">#REF!</definedName>
    <definedName name="_x12" localSheetId="116" hidden="1">#REF!</definedName>
    <definedName name="_x12" localSheetId="102" hidden="1">#REF!</definedName>
    <definedName name="_x12" localSheetId="126" hidden="1">#REF!</definedName>
    <definedName name="_x12" localSheetId="114" hidden="1">#REF!</definedName>
    <definedName name="_x12" localSheetId="112" hidden="1">#REF!</definedName>
    <definedName name="_x12" localSheetId="124" hidden="1">#REF!</definedName>
    <definedName name="_x12" localSheetId="122" hidden="1">#REF!</definedName>
    <definedName name="_x12" localSheetId="110" hidden="1">#REF!</definedName>
    <definedName name="_x12" localSheetId="76" hidden="1">#REF!</definedName>
    <definedName name="_x12" localSheetId="73" hidden="1">#REF!</definedName>
    <definedName name="_x12" localSheetId="70" hidden="1">#REF!</definedName>
    <definedName name="_x12" localSheetId="67" hidden="1">#REF!</definedName>
    <definedName name="_x12" localSheetId="64" hidden="1">#REF!</definedName>
    <definedName name="_x12" localSheetId="30" hidden="1">#REF!</definedName>
    <definedName name="_x12" localSheetId="21" hidden="1">#REF!</definedName>
    <definedName name="_x12" localSheetId="79" hidden="1">#REF!</definedName>
    <definedName name="_x12" localSheetId="18" hidden="1">#REF!</definedName>
    <definedName name="_x12" localSheetId="94" hidden="1">#REF!</definedName>
    <definedName name="_x12" localSheetId="61" hidden="1">#REF!</definedName>
    <definedName name="_x12" localSheetId="49" hidden="1">#REF!</definedName>
    <definedName name="_x12" localSheetId="33" hidden="1">#REF!</definedName>
    <definedName name="_x12" localSheetId="15" hidden="1">#REF!</definedName>
    <definedName name="_x12" localSheetId="3" hidden="1">#REF!</definedName>
    <definedName name="_x12" localSheetId="91" hidden="1">#REF!</definedName>
    <definedName name="_x12" localSheetId="46" hidden="1">#REF!</definedName>
    <definedName name="_x12" localSheetId="88" hidden="1">#REF!</definedName>
    <definedName name="_x12" localSheetId="58" hidden="1">#REF!</definedName>
    <definedName name="_x12" localSheetId="27" hidden="1">#REF!</definedName>
    <definedName name="_x12" localSheetId="12" hidden="1">#REF!</definedName>
    <definedName name="_x12" localSheetId="43" hidden="1">#REF!</definedName>
    <definedName name="_x12" localSheetId="85" hidden="1">#REF!</definedName>
    <definedName name="_x12" localSheetId="55" hidden="1">#REF!</definedName>
    <definedName name="_x12" localSheetId="24" hidden="1">#REF!</definedName>
    <definedName name="_x12" localSheetId="9" hidden="1">#REF!</definedName>
    <definedName name="_x12" localSheetId="100" hidden="1">#REF!</definedName>
    <definedName name="_x12" localSheetId="40" hidden="1">#REF!</definedName>
    <definedName name="_x12" localSheetId="97" hidden="1">#REF!</definedName>
    <definedName name="_x12" localSheetId="82" hidden="1">#REF!</definedName>
    <definedName name="_x12" localSheetId="52" hidden="1">#REF!</definedName>
    <definedName name="_x12" localSheetId="37" hidden="1">#REF!</definedName>
    <definedName name="_x12" localSheetId="6" hidden="1">#REF!</definedName>
    <definedName name="_x12" localSheetId="75" hidden="1">#REF!</definedName>
    <definedName name="_x12" localSheetId="72" hidden="1">#REF!</definedName>
    <definedName name="_x12" localSheetId="69" hidden="1">#REF!</definedName>
    <definedName name="_x12" localSheetId="66" hidden="1">#REF!</definedName>
    <definedName name="_x12" localSheetId="63" hidden="1">#REF!</definedName>
    <definedName name="_x12" localSheetId="51" hidden="1">#REF!</definedName>
    <definedName name="_x12" localSheetId="29" hidden="1">#REF!</definedName>
    <definedName name="_x12" localSheetId="20" hidden="1">#REF!</definedName>
    <definedName name="_x12" localSheetId="78" hidden="1">#REF!</definedName>
    <definedName name="_x12" localSheetId="17" hidden="1">#REF!</definedName>
    <definedName name="_x12" localSheetId="93" hidden="1">#REF!</definedName>
    <definedName name="_x12" localSheetId="60" hidden="1">#REF!</definedName>
    <definedName name="_x12" localSheetId="48" hidden="1">#REF!</definedName>
    <definedName name="_x12" localSheetId="34" hidden="1">#REF!</definedName>
    <definedName name="_x12" localSheetId="14" hidden="1">#REF!</definedName>
    <definedName name="_x12" localSheetId="2" hidden="1">#REF!</definedName>
    <definedName name="_x12" localSheetId="90" hidden="1">#REF!</definedName>
    <definedName name="_x12" localSheetId="45" hidden="1">#REF!</definedName>
    <definedName name="_x12" localSheetId="87" hidden="1">#REF!</definedName>
    <definedName name="_x12" localSheetId="57" hidden="1">#REF!</definedName>
    <definedName name="_x12" localSheetId="26" hidden="1">#REF!</definedName>
    <definedName name="_x12" localSheetId="11" hidden="1">#REF!</definedName>
    <definedName name="_x12" localSheetId="42" hidden="1">#REF!</definedName>
    <definedName name="_x12" localSheetId="84" hidden="1">#REF!</definedName>
    <definedName name="_x12" localSheetId="54" hidden="1">#REF!</definedName>
    <definedName name="_x12" localSheetId="23" hidden="1">#REF!</definedName>
    <definedName name="_x12" localSheetId="8" hidden="1">#REF!</definedName>
    <definedName name="_x12" localSheetId="99" hidden="1">#REF!</definedName>
    <definedName name="_x12" localSheetId="39" hidden="1">#REF!</definedName>
    <definedName name="_x12" localSheetId="96" hidden="1">#REF!</definedName>
    <definedName name="_x12" localSheetId="81" hidden="1">#REF!</definedName>
    <definedName name="_x12" localSheetId="36" hidden="1">#REF!</definedName>
    <definedName name="_x12" localSheetId="5" hidden="1">#REF!</definedName>
    <definedName name="_x12" localSheetId="138" hidden="1">#REF!</definedName>
    <definedName name="_x12" localSheetId="136" hidden="1">#REF!</definedName>
    <definedName name="_x12" localSheetId="134" hidden="1">#REF!</definedName>
    <definedName name="_x12" localSheetId="140" hidden="1">#REF!</definedName>
    <definedName name="_x12" hidden="1">#REF!</definedName>
    <definedName name="_x13" localSheetId="74" hidden="1">#REF!</definedName>
    <definedName name="_x13" localSheetId="71" hidden="1">#REF!</definedName>
    <definedName name="_x13" localSheetId="68" hidden="1">#REF!</definedName>
    <definedName name="_x13" localSheetId="65" hidden="1">#REF!</definedName>
    <definedName name="_x13" localSheetId="62" hidden="1">#REF!</definedName>
    <definedName name="_x13" localSheetId="28" hidden="1">#REF!</definedName>
    <definedName name="_x13" localSheetId="19" hidden="1">#REF!</definedName>
    <definedName name="_x13" localSheetId="77" hidden="1">#REF!</definedName>
    <definedName name="_x13" localSheetId="107" hidden="1">#REF!</definedName>
    <definedName name="_x13" localSheetId="32" hidden="1">#REF!</definedName>
    <definedName name="_x13" localSheetId="16" hidden="1">#REF!</definedName>
    <definedName name="_x13" localSheetId="131" hidden="1">#REF!</definedName>
    <definedName name="_x13" localSheetId="59" hidden="1">#REF!</definedName>
    <definedName name="_x13" localSheetId="47" hidden="1">#REF!</definedName>
    <definedName name="_x13" localSheetId="31" hidden="1">#REF!</definedName>
    <definedName name="_x13" localSheetId="13" hidden="1">#REF!</definedName>
    <definedName name="_x13" localSheetId="129" hidden="1">#REF!</definedName>
    <definedName name="_x13" localSheetId="119" hidden="1">#REF!</definedName>
    <definedName name="_x13" localSheetId="105" hidden="1">#REF!</definedName>
    <definedName name="_x13" localSheetId="92" hidden="1">#REF!</definedName>
    <definedName name="_x13" localSheetId="0" hidden="1">#REF!</definedName>
    <definedName name="_x13" localSheetId="1" hidden="1">#REF!</definedName>
    <definedName name="_x13" localSheetId="89" hidden="1">#REF!</definedName>
    <definedName name="_x13" localSheetId="44" hidden="1">#REF!</definedName>
    <definedName name="_x13" localSheetId="86" hidden="1">#REF!</definedName>
    <definedName name="_x13" localSheetId="56" hidden="1">#REF!</definedName>
    <definedName name="_x13" localSheetId="25" hidden="1">#REF!</definedName>
    <definedName name="_x13" localSheetId="117" hidden="1">#REF!</definedName>
    <definedName name="_x13" localSheetId="10" hidden="1">#REF!</definedName>
    <definedName name="_x13" localSheetId="127" hidden="1">#REF!</definedName>
    <definedName name="_x13" localSheetId="103" hidden="1">#REF!</definedName>
    <definedName name="_x13" localSheetId="41" hidden="1">#REF!</definedName>
    <definedName name="_x13" localSheetId="115" hidden="1">#REF!</definedName>
    <definedName name="_x13" localSheetId="101" hidden="1">#REF!</definedName>
    <definedName name="_x13" localSheetId="83" hidden="1">#REF!</definedName>
    <definedName name="_x13" localSheetId="53" hidden="1">#REF!</definedName>
    <definedName name="_x13" localSheetId="22" hidden="1">#REF!</definedName>
    <definedName name="_x13" localSheetId="125" hidden="1">#REF!</definedName>
    <definedName name="_x13" localSheetId="7" hidden="1">#REF!</definedName>
    <definedName name="_x13" localSheetId="98" hidden="1">#REF!</definedName>
    <definedName name="_x13" localSheetId="113" hidden="1">#REF!</definedName>
    <definedName name="_x13" localSheetId="111" hidden="1">#REF!</definedName>
    <definedName name="_x13" localSheetId="38" hidden="1">#REF!</definedName>
    <definedName name="_x13" localSheetId="123" hidden="1">#REF!</definedName>
    <definedName name="_x13" localSheetId="80" hidden="1">#REF!</definedName>
    <definedName name="_x13" localSheetId="50" hidden="1">#REF!</definedName>
    <definedName name="_x13" localSheetId="35" hidden="1">#REF!</definedName>
    <definedName name="_x13" localSheetId="121" hidden="1">#REF!</definedName>
    <definedName name="_x13" localSheetId="109" hidden="1">#REF!</definedName>
    <definedName name="_x13" localSheetId="95" hidden="1">#REF!</definedName>
    <definedName name="_x13" localSheetId="4" hidden="1">#REF!</definedName>
    <definedName name="_x13" localSheetId="137" hidden="1">#REF!</definedName>
    <definedName name="_x13" localSheetId="135" hidden="1">#REF!</definedName>
    <definedName name="_x13" localSheetId="141" hidden="1">#REF!</definedName>
    <definedName name="_x13" localSheetId="133" hidden="1">#REF!</definedName>
    <definedName name="_x13" localSheetId="139" hidden="1">#REF!</definedName>
    <definedName name="_x13" localSheetId="108" hidden="1">#REF!</definedName>
    <definedName name="_x13" localSheetId="132" hidden="1">#REF!</definedName>
    <definedName name="_x13" localSheetId="130" hidden="1">#REF!</definedName>
    <definedName name="_x13" localSheetId="120" hidden="1">#REF!</definedName>
    <definedName name="_x13" localSheetId="106" hidden="1">#REF!</definedName>
    <definedName name="_x13" localSheetId="118" hidden="1">#REF!</definedName>
    <definedName name="_x13" localSheetId="128" hidden="1">#REF!</definedName>
    <definedName name="_x13" localSheetId="104" hidden="1">#REF!</definedName>
    <definedName name="_x13" localSheetId="116" hidden="1">#REF!</definedName>
    <definedName name="_x13" localSheetId="102" hidden="1">#REF!</definedName>
    <definedName name="_x13" localSheetId="126" hidden="1">#REF!</definedName>
    <definedName name="_x13" localSheetId="114" hidden="1">#REF!</definedName>
    <definedName name="_x13" localSheetId="112" hidden="1">#REF!</definedName>
    <definedName name="_x13" localSheetId="124" hidden="1">#REF!</definedName>
    <definedName name="_x13" localSheetId="122" hidden="1">#REF!</definedName>
    <definedName name="_x13" localSheetId="110" hidden="1">#REF!</definedName>
    <definedName name="_x13" localSheetId="76" hidden="1">#REF!</definedName>
    <definedName name="_x13" localSheetId="73" hidden="1">#REF!</definedName>
    <definedName name="_x13" localSheetId="70" hidden="1">#REF!</definedName>
    <definedName name="_x13" localSheetId="67" hidden="1">#REF!</definedName>
    <definedName name="_x13" localSheetId="64" hidden="1">#REF!</definedName>
    <definedName name="_x13" localSheetId="30" hidden="1">#REF!</definedName>
    <definedName name="_x13" localSheetId="21" hidden="1">#REF!</definedName>
    <definedName name="_x13" localSheetId="79" hidden="1">#REF!</definedName>
    <definedName name="_x13" localSheetId="18" hidden="1">#REF!</definedName>
    <definedName name="_x13" localSheetId="94" hidden="1">#REF!</definedName>
    <definedName name="_x13" localSheetId="61" hidden="1">#REF!</definedName>
    <definedName name="_x13" localSheetId="49" hidden="1">#REF!</definedName>
    <definedName name="_x13" localSheetId="33" hidden="1">#REF!</definedName>
    <definedName name="_x13" localSheetId="15" hidden="1">#REF!</definedName>
    <definedName name="_x13" localSheetId="3" hidden="1">#REF!</definedName>
    <definedName name="_x13" localSheetId="91" hidden="1">#REF!</definedName>
    <definedName name="_x13" localSheetId="46" hidden="1">#REF!</definedName>
    <definedName name="_x13" localSheetId="88" hidden="1">#REF!</definedName>
    <definedName name="_x13" localSheetId="58" hidden="1">#REF!</definedName>
    <definedName name="_x13" localSheetId="27" hidden="1">#REF!</definedName>
    <definedName name="_x13" localSheetId="12" hidden="1">#REF!</definedName>
    <definedName name="_x13" localSheetId="43" hidden="1">#REF!</definedName>
    <definedName name="_x13" localSheetId="85" hidden="1">#REF!</definedName>
    <definedName name="_x13" localSheetId="55" hidden="1">#REF!</definedName>
    <definedName name="_x13" localSheetId="24" hidden="1">#REF!</definedName>
    <definedName name="_x13" localSheetId="9" hidden="1">#REF!</definedName>
    <definedName name="_x13" localSheetId="100" hidden="1">#REF!</definedName>
    <definedName name="_x13" localSheetId="40" hidden="1">#REF!</definedName>
    <definedName name="_x13" localSheetId="97" hidden="1">#REF!</definedName>
    <definedName name="_x13" localSheetId="82" hidden="1">#REF!</definedName>
    <definedName name="_x13" localSheetId="52" hidden="1">#REF!</definedName>
    <definedName name="_x13" localSheetId="37" hidden="1">#REF!</definedName>
    <definedName name="_x13" localSheetId="6" hidden="1">#REF!</definedName>
    <definedName name="_x13" localSheetId="75" hidden="1">#REF!</definedName>
    <definedName name="_x13" localSheetId="72" hidden="1">#REF!</definedName>
    <definedName name="_x13" localSheetId="69" hidden="1">#REF!</definedName>
    <definedName name="_x13" localSheetId="66" hidden="1">#REF!</definedName>
    <definedName name="_x13" localSheetId="63" hidden="1">#REF!</definedName>
    <definedName name="_x13" localSheetId="51" hidden="1">#REF!</definedName>
    <definedName name="_x13" localSheetId="29" hidden="1">#REF!</definedName>
    <definedName name="_x13" localSheetId="20" hidden="1">#REF!</definedName>
    <definedName name="_x13" localSheetId="78" hidden="1">#REF!</definedName>
    <definedName name="_x13" localSheetId="17" hidden="1">#REF!</definedName>
    <definedName name="_x13" localSheetId="93" hidden="1">#REF!</definedName>
    <definedName name="_x13" localSheetId="60" hidden="1">#REF!</definedName>
    <definedName name="_x13" localSheetId="48" hidden="1">#REF!</definedName>
    <definedName name="_x13" localSheetId="34" hidden="1">#REF!</definedName>
    <definedName name="_x13" localSheetId="14" hidden="1">#REF!</definedName>
    <definedName name="_x13" localSheetId="2" hidden="1">#REF!</definedName>
    <definedName name="_x13" localSheetId="90" hidden="1">#REF!</definedName>
    <definedName name="_x13" localSheetId="45" hidden="1">#REF!</definedName>
    <definedName name="_x13" localSheetId="87" hidden="1">#REF!</definedName>
    <definedName name="_x13" localSheetId="57" hidden="1">#REF!</definedName>
    <definedName name="_x13" localSheetId="26" hidden="1">#REF!</definedName>
    <definedName name="_x13" localSheetId="11" hidden="1">#REF!</definedName>
    <definedName name="_x13" localSheetId="42" hidden="1">#REF!</definedName>
    <definedName name="_x13" localSheetId="84" hidden="1">#REF!</definedName>
    <definedName name="_x13" localSheetId="54" hidden="1">#REF!</definedName>
    <definedName name="_x13" localSheetId="23" hidden="1">#REF!</definedName>
    <definedName name="_x13" localSheetId="8" hidden="1">#REF!</definedName>
    <definedName name="_x13" localSheetId="99" hidden="1">#REF!</definedName>
    <definedName name="_x13" localSheetId="39" hidden="1">#REF!</definedName>
    <definedName name="_x13" localSheetId="96" hidden="1">#REF!</definedName>
    <definedName name="_x13" localSheetId="81" hidden="1">#REF!</definedName>
    <definedName name="_x13" localSheetId="36" hidden="1">#REF!</definedName>
    <definedName name="_x13" localSheetId="5" hidden="1">#REF!</definedName>
    <definedName name="_x13" localSheetId="138" hidden="1">#REF!</definedName>
    <definedName name="_x13" localSheetId="136" hidden="1">#REF!</definedName>
    <definedName name="_x13" localSheetId="134" hidden="1">#REF!</definedName>
    <definedName name="_x13" localSheetId="140" hidden="1">#REF!</definedName>
    <definedName name="_x13" hidden="1">#REF!</definedName>
    <definedName name="_x14" localSheetId="74" hidden="1">#REF!</definedName>
    <definedName name="_x14" localSheetId="71" hidden="1">#REF!</definedName>
    <definedName name="_x14" localSheetId="68" hidden="1">#REF!</definedName>
    <definedName name="_x14" localSheetId="65" hidden="1">#REF!</definedName>
    <definedName name="_x14" localSheetId="62" hidden="1">#REF!</definedName>
    <definedName name="_x14" localSheetId="28" hidden="1">#REF!</definedName>
    <definedName name="_x14" localSheetId="19" hidden="1">#REF!</definedName>
    <definedName name="_x14" localSheetId="77" hidden="1">#REF!</definedName>
    <definedName name="_x14" localSheetId="107" hidden="1">#REF!</definedName>
    <definedName name="_x14" localSheetId="32" hidden="1">#REF!</definedName>
    <definedName name="_x14" localSheetId="16" hidden="1">#REF!</definedName>
    <definedName name="_x14" localSheetId="131" hidden="1">#REF!</definedName>
    <definedName name="_x14" localSheetId="59" hidden="1">#REF!</definedName>
    <definedName name="_x14" localSheetId="47" hidden="1">#REF!</definedName>
    <definedName name="_x14" localSheetId="31" hidden="1">#REF!</definedName>
    <definedName name="_x14" localSheetId="13" hidden="1">#REF!</definedName>
    <definedName name="_x14" localSheetId="129" hidden="1">#REF!</definedName>
    <definedName name="_x14" localSheetId="119" hidden="1">#REF!</definedName>
    <definedName name="_x14" localSheetId="105" hidden="1">#REF!</definedName>
    <definedName name="_x14" localSheetId="92" hidden="1">#REF!</definedName>
    <definedName name="_x14" localSheetId="0" hidden="1">#REF!</definedName>
    <definedName name="_x14" localSheetId="1" hidden="1">#REF!</definedName>
    <definedName name="_x14" localSheetId="89" hidden="1">#REF!</definedName>
    <definedName name="_x14" localSheetId="44" hidden="1">#REF!</definedName>
    <definedName name="_x14" localSheetId="86" hidden="1">#REF!</definedName>
    <definedName name="_x14" localSheetId="56" hidden="1">#REF!</definedName>
    <definedName name="_x14" localSheetId="25" hidden="1">#REF!</definedName>
    <definedName name="_x14" localSheetId="117" hidden="1">#REF!</definedName>
    <definedName name="_x14" localSheetId="10" hidden="1">#REF!</definedName>
    <definedName name="_x14" localSheetId="127" hidden="1">#REF!</definedName>
    <definedName name="_x14" localSheetId="103" hidden="1">#REF!</definedName>
    <definedName name="_x14" localSheetId="41" hidden="1">#REF!</definedName>
    <definedName name="_x14" localSheetId="115" hidden="1">#REF!</definedName>
    <definedName name="_x14" localSheetId="101" hidden="1">#REF!</definedName>
    <definedName name="_x14" localSheetId="83" hidden="1">#REF!</definedName>
    <definedName name="_x14" localSheetId="53" hidden="1">#REF!</definedName>
    <definedName name="_x14" localSheetId="22" hidden="1">#REF!</definedName>
    <definedName name="_x14" localSheetId="125" hidden="1">#REF!</definedName>
    <definedName name="_x14" localSheetId="7" hidden="1">#REF!</definedName>
    <definedName name="_x14" localSheetId="98" hidden="1">#REF!</definedName>
    <definedName name="_x14" localSheetId="113" hidden="1">#REF!</definedName>
    <definedName name="_x14" localSheetId="111" hidden="1">#REF!</definedName>
    <definedName name="_x14" localSheetId="38" hidden="1">#REF!</definedName>
    <definedName name="_x14" localSheetId="123" hidden="1">#REF!</definedName>
    <definedName name="_x14" localSheetId="80" hidden="1">#REF!</definedName>
    <definedName name="_x14" localSheetId="50" hidden="1">#REF!</definedName>
    <definedName name="_x14" localSheetId="35" hidden="1">#REF!</definedName>
    <definedName name="_x14" localSheetId="121" hidden="1">#REF!</definedName>
    <definedName name="_x14" localSheetId="109" hidden="1">#REF!</definedName>
    <definedName name="_x14" localSheetId="95" hidden="1">#REF!</definedName>
    <definedName name="_x14" localSheetId="4" hidden="1">#REF!</definedName>
    <definedName name="_x14" localSheetId="137" hidden="1">#REF!</definedName>
    <definedName name="_x14" localSheetId="135" hidden="1">#REF!</definedName>
    <definedName name="_x14" localSheetId="141" hidden="1">#REF!</definedName>
    <definedName name="_x14" localSheetId="133" hidden="1">#REF!</definedName>
    <definedName name="_x14" localSheetId="139" hidden="1">#REF!</definedName>
    <definedName name="_x14" localSheetId="108" hidden="1">#REF!</definedName>
    <definedName name="_x14" localSheetId="132" hidden="1">#REF!</definedName>
    <definedName name="_x14" localSheetId="130" hidden="1">#REF!</definedName>
    <definedName name="_x14" localSheetId="120" hidden="1">#REF!</definedName>
    <definedName name="_x14" localSheetId="106" hidden="1">#REF!</definedName>
    <definedName name="_x14" localSheetId="118" hidden="1">#REF!</definedName>
    <definedName name="_x14" localSheetId="128" hidden="1">#REF!</definedName>
    <definedName name="_x14" localSheetId="104" hidden="1">#REF!</definedName>
    <definedName name="_x14" localSheetId="116" hidden="1">#REF!</definedName>
    <definedName name="_x14" localSheetId="102" hidden="1">#REF!</definedName>
    <definedName name="_x14" localSheetId="126" hidden="1">#REF!</definedName>
    <definedName name="_x14" localSheetId="114" hidden="1">#REF!</definedName>
    <definedName name="_x14" localSheetId="112" hidden="1">#REF!</definedName>
    <definedName name="_x14" localSheetId="124" hidden="1">#REF!</definedName>
    <definedName name="_x14" localSheetId="122" hidden="1">#REF!</definedName>
    <definedName name="_x14" localSheetId="110" hidden="1">#REF!</definedName>
    <definedName name="_x14" localSheetId="76" hidden="1">#REF!</definedName>
    <definedName name="_x14" localSheetId="73" hidden="1">#REF!</definedName>
    <definedName name="_x14" localSheetId="70" hidden="1">#REF!</definedName>
    <definedName name="_x14" localSheetId="67" hidden="1">#REF!</definedName>
    <definedName name="_x14" localSheetId="64" hidden="1">#REF!</definedName>
    <definedName name="_x14" localSheetId="30" hidden="1">#REF!</definedName>
    <definedName name="_x14" localSheetId="21" hidden="1">#REF!</definedName>
    <definedName name="_x14" localSheetId="79" hidden="1">#REF!</definedName>
    <definedName name="_x14" localSheetId="18" hidden="1">#REF!</definedName>
    <definedName name="_x14" localSheetId="94" hidden="1">#REF!</definedName>
    <definedName name="_x14" localSheetId="61" hidden="1">#REF!</definedName>
    <definedName name="_x14" localSheetId="49" hidden="1">#REF!</definedName>
    <definedName name="_x14" localSheetId="33" hidden="1">#REF!</definedName>
    <definedName name="_x14" localSheetId="15" hidden="1">#REF!</definedName>
    <definedName name="_x14" localSheetId="3" hidden="1">#REF!</definedName>
    <definedName name="_x14" localSheetId="91" hidden="1">#REF!</definedName>
    <definedName name="_x14" localSheetId="46" hidden="1">#REF!</definedName>
    <definedName name="_x14" localSheetId="88" hidden="1">#REF!</definedName>
    <definedName name="_x14" localSheetId="58" hidden="1">#REF!</definedName>
    <definedName name="_x14" localSheetId="27" hidden="1">#REF!</definedName>
    <definedName name="_x14" localSheetId="12" hidden="1">#REF!</definedName>
    <definedName name="_x14" localSheetId="43" hidden="1">#REF!</definedName>
    <definedName name="_x14" localSheetId="85" hidden="1">#REF!</definedName>
    <definedName name="_x14" localSheetId="55" hidden="1">#REF!</definedName>
    <definedName name="_x14" localSheetId="24" hidden="1">#REF!</definedName>
    <definedName name="_x14" localSheetId="9" hidden="1">#REF!</definedName>
    <definedName name="_x14" localSheetId="100" hidden="1">#REF!</definedName>
    <definedName name="_x14" localSheetId="40" hidden="1">#REF!</definedName>
    <definedName name="_x14" localSheetId="97" hidden="1">#REF!</definedName>
    <definedName name="_x14" localSheetId="82" hidden="1">#REF!</definedName>
    <definedName name="_x14" localSheetId="52" hidden="1">#REF!</definedName>
    <definedName name="_x14" localSheetId="37" hidden="1">#REF!</definedName>
    <definedName name="_x14" localSheetId="6" hidden="1">#REF!</definedName>
    <definedName name="_x14" localSheetId="75" hidden="1">#REF!</definedName>
    <definedName name="_x14" localSheetId="72" hidden="1">#REF!</definedName>
    <definedName name="_x14" localSheetId="69" hidden="1">#REF!</definedName>
    <definedName name="_x14" localSheetId="66" hidden="1">#REF!</definedName>
    <definedName name="_x14" localSheetId="63" hidden="1">#REF!</definedName>
    <definedName name="_x14" localSheetId="51" hidden="1">#REF!</definedName>
    <definedName name="_x14" localSheetId="29" hidden="1">#REF!</definedName>
    <definedName name="_x14" localSheetId="20" hidden="1">#REF!</definedName>
    <definedName name="_x14" localSheetId="78" hidden="1">#REF!</definedName>
    <definedName name="_x14" localSheetId="17" hidden="1">#REF!</definedName>
    <definedName name="_x14" localSheetId="93" hidden="1">#REF!</definedName>
    <definedName name="_x14" localSheetId="60" hidden="1">#REF!</definedName>
    <definedName name="_x14" localSheetId="48" hidden="1">#REF!</definedName>
    <definedName name="_x14" localSheetId="34" hidden="1">#REF!</definedName>
    <definedName name="_x14" localSheetId="14" hidden="1">#REF!</definedName>
    <definedName name="_x14" localSheetId="2" hidden="1">#REF!</definedName>
    <definedName name="_x14" localSheetId="90" hidden="1">#REF!</definedName>
    <definedName name="_x14" localSheetId="45" hidden="1">#REF!</definedName>
    <definedName name="_x14" localSheetId="87" hidden="1">#REF!</definedName>
    <definedName name="_x14" localSheetId="57" hidden="1">#REF!</definedName>
    <definedName name="_x14" localSheetId="26" hidden="1">#REF!</definedName>
    <definedName name="_x14" localSheetId="11" hidden="1">#REF!</definedName>
    <definedName name="_x14" localSheetId="42" hidden="1">#REF!</definedName>
    <definedName name="_x14" localSheetId="84" hidden="1">#REF!</definedName>
    <definedName name="_x14" localSheetId="54" hidden="1">#REF!</definedName>
    <definedName name="_x14" localSheetId="23" hidden="1">#REF!</definedName>
    <definedName name="_x14" localSheetId="8" hidden="1">#REF!</definedName>
    <definedName name="_x14" localSheetId="99" hidden="1">#REF!</definedName>
    <definedName name="_x14" localSheetId="39" hidden="1">#REF!</definedName>
    <definedName name="_x14" localSheetId="96" hidden="1">#REF!</definedName>
    <definedName name="_x14" localSheetId="81" hidden="1">#REF!</definedName>
    <definedName name="_x14" localSheetId="36" hidden="1">#REF!</definedName>
    <definedName name="_x14" localSheetId="5" hidden="1">#REF!</definedName>
    <definedName name="_x14" localSheetId="138" hidden="1">#REF!</definedName>
    <definedName name="_x14" localSheetId="136" hidden="1">#REF!</definedName>
    <definedName name="_x14" localSheetId="134" hidden="1">#REF!</definedName>
    <definedName name="_x14" localSheetId="140" hidden="1">#REF!</definedName>
    <definedName name="_x14" hidden="1">#REF!</definedName>
    <definedName name="_x15" localSheetId="74" hidden="1">#REF!</definedName>
    <definedName name="_x15" localSheetId="71" hidden="1">#REF!</definedName>
    <definedName name="_x15" localSheetId="68" hidden="1">#REF!</definedName>
    <definedName name="_x15" localSheetId="65" hidden="1">#REF!</definedName>
    <definedName name="_x15" localSheetId="62" hidden="1">#REF!</definedName>
    <definedName name="_x15" localSheetId="28" hidden="1">#REF!</definedName>
    <definedName name="_x15" localSheetId="19" hidden="1">#REF!</definedName>
    <definedName name="_x15" localSheetId="77" hidden="1">#REF!</definedName>
    <definedName name="_x15" localSheetId="107" hidden="1">#REF!</definedName>
    <definedName name="_x15" localSheetId="32" hidden="1">#REF!</definedName>
    <definedName name="_x15" localSheetId="16" hidden="1">#REF!</definedName>
    <definedName name="_x15" localSheetId="131" hidden="1">#REF!</definedName>
    <definedName name="_x15" localSheetId="59" hidden="1">#REF!</definedName>
    <definedName name="_x15" localSheetId="47" hidden="1">#REF!</definedName>
    <definedName name="_x15" localSheetId="31" hidden="1">#REF!</definedName>
    <definedName name="_x15" localSheetId="13" hidden="1">#REF!</definedName>
    <definedName name="_x15" localSheetId="129" hidden="1">#REF!</definedName>
    <definedName name="_x15" localSheetId="119" hidden="1">#REF!</definedName>
    <definedName name="_x15" localSheetId="105" hidden="1">#REF!</definedName>
    <definedName name="_x15" localSheetId="92" hidden="1">#REF!</definedName>
    <definedName name="_x15" localSheetId="0" hidden="1">#REF!</definedName>
    <definedName name="_x15" localSheetId="1" hidden="1">#REF!</definedName>
    <definedName name="_x15" localSheetId="89" hidden="1">#REF!</definedName>
    <definedName name="_x15" localSheetId="44" hidden="1">#REF!</definedName>
    <definedName name="_x15" localSheetId="86" hidden="1">#REF!</definedName>
    <definedName name="_x15" localSheetId="56" hidden="1">#REF!</definedName>
    <definedName name="_x15" localSheetId="25" hidden="1">#REF!</definedName>
    <definedName name="_x15" localSheetId="117" hidden="1">#REF!</definedName>
    <definedName name="_x15" localSheetId="10" hidden="1">#REF!</definedName>
    <definedName name="_x15" localSheetId="127" hidden="1">#REF!</definedName>
    <definedName name="_x15" localSheetId="103" hidden="1">#REF!</definedName>
    <definedName name="_x15" localSheetId="41" hidden="1">#REF!</definedName>
    <definedName name="_x15" localSheetId="115" hidden="1">#REF!</definedName>
    <definedName name="_x15" localSheetId="101" hidden="1">#REF!</definedName>
    <definedName name="_x15" localSheetId="83" hidden="1">#REF!</definedName>
    <definedName name="_x15" localSheetId="53" hidden="1">#REF!</definedName>
    <definedName name="_x15" localSheetId="22" hidden="1">#REF!</definedName>
    <definedName name="_x15" localSheetId="125" hidden="1">#REF!</definedName>
    <definedName name="_x15" localSheetId="7" hidden="1">#REF!</definedName>
    <definedName name="_x15" localSheetId="98" hidden="1">#REF!</definedName>
    <definedName name="_x15" localSheetId="113" hidden="1">#REF!</definedName>
    <definedName name="_x15" localSheetId="111" hidden="1">#REF!</definedName>
    <definedName name="_x15" localSheetId="38" hidden="1">#REF!</definedName>
    <definedName name="_x15" localSheetId="123" hidden="1">#REF!</definedName>
    <definedName name="_x15" localSheetId="80" hidden="1">#REF!</definedName>
    <definedName name="_x15" localSheetId="50" hidden="1">#REF!</definedName>
    <definedName name="_x15" localSheetId="35" hidden="1">#REF!</definedName>
    <definedName name="_x15" localSheetId="121" hidden="1">#REF!</definedName>
    <definedName name="_x15" localSheetId="109" hidden="1">#REF!</definedName>
    <definedName name="_x15" localSheetId="95" hidden="1">#REF!</definedName>
    <definedName name="_x15" localSheetId="4" hidden="1">#REF!</definedName>
    <definedName name="_x15" localSheetId="137" hidden="1">#REF!</definedName>
    <definedName name="_x15" localSheetId="135" hidden="1">#REF!</definedName>
    <definedName name="_x15" localSheetId="141" hidden="1">#REF!</definedName>
    <definedName name="_x15" localSheetId="133" hidden="1">#REF!</definedName>
    <definedName name="_x15" localSheetId="139" hidden="1">#REF!</definedName>
    <definedName name="_x15" localSheetId="108" hidden="1">#REF!</definedName>
    <definedName name="_x15" localSheetId="132" hidden="1">#REF!</definedName>
    <definedName name="_x15" localSheetId="130" hidden="1">#REF!</definedName>
    <definedName name="_x15" localSheetId="120" hidden="1">#REF!</definedName>
    <definedName name="_x15" localSheetId="106" hidden="1">#REF!</definedName>
    <definedName name="_x15" localSheetId="118" hidden="1">#REF!</definedName>
    <definedName name="_x15" localSheetId="128" hidden="1">#REF!</definedName>
    <definedName name="_x15" localSheetId="104" hidden="1">#REF!</definedName>
    <definedName name="_x15" localSheetId="116" hidden="1">#REF!</definedName>
    <definedName name="_x15" localSheetId="102" hidden="1">#REF!</definedName>
    <definedName name="_x15" localSheetId="126" hidden="1">#REF!</definedName>
    <definedName name="_x15" localSheetId="114" hidden="1">#REF!</definedName>
    <definedName name="_x15" localSheetId="112" hidden="1">#REF!</definedName>
    <definedName name="_x15" localSheetId="124" hidden="1">#REF!</definedName>
    <definedName name="_x15" localSheetId="122" hidden="1">#REF!</definedName>
    <definedName name="_x15" localSheetId="110" hidden="1">#REF!</definedName>
    <definedName name="_x15" localSheetId="76" hidden="1">#REF!</definedName>
    <definedName name="_x15" localSheetId="73" hidden="1">#REF!</definedName>
    <definedName name="_x15" localSheetId="70" hidden="1">#REF!</definedName>
    <definedName name="_x15" localSheetId="67" hidden="1">#REF!</definedName>
    <definedName name="_x15" localSheetId="64" hidden="1">#REF!</definedName>
    <definedName name="_x15" localSheetId="30" hidden="1">#REF!</definedName>
    <definedName name="_x15" localSheetId="21" hidden="1">#REF!</definedName>
    <definedName name="_x15" localSheetId="79" hidden="1">#REF!</definedName>
    <definedName name="_x15" localSheetId="18" hidden="1">#REF!</definedName>
    <definedName name="_x15" localSheetId="94" hidden="1">#REF!</definedName>
    <definedName name="_x15" localSheetId="61" hidden="1">#REF!</definedName>
    <definedName name="_x15" localSheetId="49" hidden="1">#REF!</definedName>
    <definedName name="_x15" localSheetId="33" hidden="1">#REF!</definedName>
    <definedName name="_x15" localSheetId="15" hidden="1">#REF!</definedName>
    <definedName name="_x15" localSheetId="3" hidden="1">#REF!</definedName>
    <definedName name="_x15" localSheetId="91" hidden="1">#REF!</definedName>
    <definedName name="_x15" localSheetId="46" hidden="1">#REF!</definedName>
    <definedName name="_x15" localSheetId="88" hidden="1">#REF!</definedName>
    <definedName name="_x15" localSheetId="58" hidden="1">#REF!</definedName>
    <definedName name="_x15" localSheetId="27" hidden="1">#REF!</definedName>
    <definedName name="_x15" localSheetId="12" hidden="1">#REF!</definedName>
    <definedName name="_x15" localSheetId="43" hidden="1">#REF!</definedName>
    <definedName name="_x15" localSheetId="85" hidden="1">#REF!</definedName>
    <definedName name="_x15" localSheetId="55" hidden="1">#REF!</definedName>
    <definedName name="_x15" localSheetId="24" hidden="1">#REF!</definedName>
    <definedName name="_x15" localSheetId="9" hidden="1">#REF!</definedName>
    <definedName name="_x15" localSheetId="100" hidden="1">#REF!</definedName>
    <definedName name="_x15" localSheetId="40" hidden="1">#REF!</definedName>
    <definedName name="_x15" localSheetId="97" hidden="1">#REF!</definedName>
    <definedName name="_x15" localSheetId="82" hidden="1">#REF!</definedName>
    <definedName name="_x15" localSheetId="52" hidden="1">#REF!</definedName>
    <definedName name="_x15" localSheetId="37" hidden="1">#REF!</definedName>
    <definedName name="_x15" localSheetId="6" hidden="1">#REF!</definedName>
    <definedName name="_x15" localSheetId="75" hidden="1">#REF!</definedName>
    <definedName name="_x15" localSheetId="72" hidden="1">#REF!</definedName>
    <definedName name="_x15" localSheetId="69" hidden="1">#REF!</definedName>
    <definedName name="_x15" localSheetId="66" hidden="1">#REF!</definedName>
    <definedName name="_x15" localSheetId="63" hidden="1">#REF!</definedName>
    <definedName name="_x15" localSheetId="51" hidden="1">#REF!</definedName>
    <definedName name="_x15" localSheetId="29" hidden="1">#REF!</definedName>
    <definedName name="_x15" localSheetId="20" hidden="1">#REF!</definedName>
    <definedName name="_x15" localSheetId="78" hidden="1">#REF!</definedName>
    <definedName name="_x15" localSheetId="17" hidden="1">#REF!</definedName>
    <definedName name="_x15" localSheetId="93" hidden="1">#REF!</definedName>
    <definedName name="_x15" localSheetId="60" hidden="1">#REF!</definedName>
    <definedName name="_x15" localSheetId="48" hidden="1">#REF!</definedName>
    <definedName name="_x15" localSheetId="34" hidden="1">#REF!</definedName>
    <definedName name="_x15" localSheetId="14" hidden="1">#REF!</definedName>
    <definedName name="_x15" localSheetId="2" hidden="1">#REF!</definedName>
    <definedName name="_x15" localSheetId="90" hidden="1">#REF!</definedName>
    <definedName name="_x15" localSheetId="45" hidden="1">#REF!</definedName>
    <definedName name="_x15" localSheetId="87" hidden="1">#REF!</definedName>
    <definedName name="_x15" localSheetId="57" hidden="1">#REF!</definedName>
    <definedName name="_x15" localSheetId="26" hidden="1">#REF!</definedName>
    <definedName name="_x15" localSheetId="11" hidden="1">#REF!</definedName>
    <definedName name="_x15" localSheetId="42" hidden="1">#REF!</definedName>
    <definedName name="_x15" localSheetId="84" hidden="1">#REF!</definedName>
    <definedName name="_x15" localSheetId="54" hidden="1">#REF!</definedName>
    <definedName name="_x15" localSheetId="23" hidden="1">#REF!</definedName>
    <definedName name="_x15" localSheetId="8" hidden="1">#REF!</definedName>
    <definedName name="_x15" localSheetId="99" hidden="1">#REF!</definedName>
    <definedName name="_x15" localSheetId="39" hidden="1">#REF!</definedName>
    <definedName name="_x15" localSheetId="96" hidden="1">#REF!</definedName>
    <definedName name="_x15" localSheetId="81" hidden="1">#REF!</definedName>
    <definedName name="_x15" localSheetId="36" hidden="1">#REF!</definedName>
    <definedName name="_x15" localSheetId="5" hidden="1">#REF!</definedName>
    <definedName name="_x15" localSheetId="138" hidden="1">#REF!</definedName>
    <definedName name="_x15" localSheetId="136" hidden="1">#REF!</definedName>
    <definedName name="_x15" localSheetId="134" hidden="1">#REF!</definedName>
    <definedName name="_x15" localSheetId="140" hidden="1">#REF!</definedName>
    <definedName name="_x15" hidden="1">#REF!</definedName>
    <definedName name="_x16" localSheetId="74" hidden="1">#REF!</definedName>
    <definedName name="_x16" localSheetId="71" hidden="1">#REF!</definedName>
    <definedName name="_x16" localSheetId="68" hidden="1">#REF!</definedName>
    <definedName name="_x16" localSheetId="65" hidden="1">#REF!</definedName>
    <definedName name="_x16" localSheetId="62" hidden="1">#REF!</definedName>
    <definedName name="_x16" localSheetId="28" hidden="1">#REF!</definedName>
    <definedName name="_x16" localSheetId="19" hidden="1">#REF!</definedName>
    <definedName name="_x16" localSheetId="77" hidden="1">#REF!</definedName>
    <definedName name="_x16" localSheetId="107" hidden="1">#REF!</definedName>
    <definedName name="_x16" localSheetId="32" hidden="1">#REF!</definedName>
    <definedName name="_x16" localSheetId="16" hidden="1">#REF!</definedName>
    <definedName name="_x16" localSheetId="131" hidden="1">#REF!</definedName>
    <definedName name="_x16" localSheetId="59" hidden="1">#REF!</definedName>
    <definedName name="_x16" localSheetId="47" hidden="1">#REF!</definedName>
    <definedName name="_x16" localSheetId="31" hidden="1">#REF!</definedName>
    <definedName name="_x16" localSheetId="13" hidden="1">#REF!</definedName>
    <definedName name="_x16" localSheetId="129" hidden="1">#REF!</definedName>
    <definedName name="_x16" localSheetId="119" hidden="1">#REF!</definedName>
    <definedName name="_x16" localSheetId="105" hidden="1">#REF!</definedName>
    <definedName name="_x16" localSheetId="92" hidden="1">#REF!</definedName>
    <definedName name="_x16" localSheetId="0" hidden="1">#REF!</definedName>
    <definedName name="_x16" localSheetId="1" hidden="1">#REF!</definedName>
    <definedName name="_x16" localSheetId="89" hidden="1">#REF!</definedName>
    <definedName name="_x16" localSheetId="44" hidden="1">#REF!</definedName>
    <definedName name="_x16" localSheetId="86" hidden="1">#REF!</definedName>
    <definedName name="_x16" localSheetId="56" hidden="1">#REF!</definedName>
    <definedName name="_x16" localSheetId="25" hidden="1">#REF!</definedName>
    <definedName name="_x16" localSheetId="117" hidden="1">#REF!</definedName>
    <definedName name="_x16" localSheetId="10" hidden="1">#REF!</definedName>
    <definedName name="_x16" localSheetId="127" hidden="1">#REF!</definedName>
    <definedName name="_x16" localSheetId="103" hidden="1">#REF!</definedName>
    <definedName name="_x16" localSheetId="41" hidden="1">#REF!</definedName>
    <definedName name="_x16" localSheetId="115" hidden="1">#REF!</definedName>
    <definedName name="_x16" localSheetId="101" hidden="1">#REF!</definedName>
    <definedName name="_x16" localSheetId="83" hidden="1">#REF!</definedName>
    <definedName name="_x16" localSheetId="53" hidden="1">#REF!</definedName>
    <definedName name="_x16" localSheetId="22" hidden="1">#REF!</definedName>
    <definedName name="_x16" localSheetId="125" hidden="1">#REF!</definedName>
    <definedName name="_x16" localSheetId="7" hidden="1">#REF!</definedName>
    <definedName name="_x16" localSheetId="98" hidden="1">#REF!</definedName>
    <definedName name="_x16" localSheetId="113" hidden="1">#REF!</definedName>
    <definedName name="_x16" localSheetId="111" hidden="1">#REF!</definedName>
    <definedName name="_x16" localSheetId="38" hidden="1">#REF!</definedName>
    <definedName name="_x16" localSheetId="123" hidden="1">#REF!</definedName>
    <definedName name="_x16" localSheetId="80" hidden="1">#REF!</definedName>
    <definedName name="_x16" localSheetId="50" hidden="1">#REF!</definedName>
    <definedName name="_x16" localSheetId="35" hidden="1">#REF!</definedName>
    <definedName name="_x16" localSheetId="121" hidden="1">#REF!</definedName>
    <definedName name="_x16" localSheetId="109" hidden="1">#REF!</definedName>
    <definedName name="_x16" localSheetId="95" hidden="1">#REF!</definedName>
    <definedName name="_x16" localSheetId="4" hidden="1">#REF!</definedName>
    <definedName name="_x16" localSheetId="137" hidden="1">#REF!</definedName>
    <definedName name="_x16" localSheetId="135" hidden="1">#REF!</definedName>
    <definedName name="_x16" localSheetId="141" hidden="1">#REF!</definedName>
    <definedName name="_x16" localSheetId="133" hidden="1">#REF!</definedName>
    <definedName name="_x16" localSheetId="139" hidden="1">#REF!</definedName>
    <definedName name="_x16" localSheetId="108" hidden="1">#REF!</definedName>
    <definedName name="_x16" localSheetId="132" hidden="1">#REF!</definedName>
    <definedName name="_x16" localSheetId="130" hidden="1">#REF!</definedName>
    <definedName name="_x16" localSheetId="120" hidden="1">#REF!</definedName>
    <definedName name="_x16" localSheetId="106" hidden="1">#REF!</definedName>
    <definedName name="_x16" localSheetId="118" hidden="1">#REF!</definedName>
    <definedName name="_x16" localSheetId="128" hidden="1">#REF!</definedName>
    <definedName name="_x16" localSheetId="104" hidden="1">#REF!</definedName>
    <definedName name="_x16" localSheetId="116" hidden="1">#REF!</definedName>
    <definedName name="_x16" localSheetId="102" hidden="1">#REF!</definedName>
    <definedName name="_x16" localSheetId="126" hidden="1">#REF!</definedName>
    <definedName name="_x16" localSheetId="114" hidden="1">#REF!</definedName>
    <definedName name="_x16" localSheetId="112" hidden="1">#REF!</definedName>
    <definedName name="_x16" localSheetId="124" hidden="1">#REF!</definedName>
    <definedName name="_x16" localSheetId="122" hidden="1">#REF!</definedName>
    <definedName name="_x16" localSheetId="110" hidden="1">#REF!</definedName>
    <definedName name="_x16" localSheetId="76" hidden="1">#REF!</definedName>
    <definedName name="_x16" localSheetId="73" hidden="1">#REF!</definedName>
    <definedName name="_x16" localSheetId="70" hidden="1">#REF!</definedName>
    <definedName name="_x16" localSheetId="67" hidden="1">#REF!</definedName>
    <definedName name="_x16" localSheetId="64" hidden="1">#REF!</definedName>
    <definedName name="_x16" localSheetId="30" hidden="1">#REF!</definedName>
    <definedName name="_x16" localSheetId="21" hidden="1">#REF!</definedName>
    <definedName name="_x16" localSheetId="79" hidden="1">#REF!</definedName>
    <definedName name="_x16" localSheetId="18" hidden="1">#REF!</definedName>
    <definedName name="_x16" localSheetId="94" hidden="1">#REF!</definedName>
    <definedName name="_x16" localSheetId="61" hidden="1">#REF!</definedName>
    <definedName name="_x16" localSheetId="49" hidden="1">#REF!</definedName>
    <definedName name="_x16" localSheetId="33" hidden="1">#REF!</definedName>
    <definedName name="_x16" localSheetId="15" hidden="1">#REF!</definedName>
    <definedName name="_x16" localSheetId="3" hidden="1">#REF!</definedName>
    <definedName name="_x16" localSheetId="91" hidden="1">#REF!</definedName>
    <definedName name="_x16" localSheetId="46" hidden="1">#REF!</definedName>
    <definedName name="_x16" localSheetId="88" hidden="1">#REF!</definedName>
    <definedName name="_x16" localSheetId="58" hidden="1">#REF!</definedName>
    <definedName name="_x16" localSheetId="27" hidden="1">#REF!</definedName>
    <definedName name="_x16" localSheetId="12" hidden="1">#REF!</definedName>
    <definedName name="_x16" localSheetId="43" hidden="1">#REF!</definedName>
    <definedName name="_x16" localSheetId="85" hidden="1">#REF!</definedName>
    <definedName name="_x16" localSheetId="55" hidden="1">#REF!</definedName>
    <definedName name="_x16" localSheetId="24" hidden="1">#REF!</definedName>
    <definedName name="_x16" localSheetId="9" hidden="1">#REF!</definedName>
    <definedName name="_x16" localSheetId="100" hidden="1">#REF!</definedName>
    <definedName name="_x16" localSheetId="40" hidden="1">#REF!</definedName>
    <definedName name="_x16" localSheetId="97" hidden="1">#REF!</definedName>
    <definedName name="_x16" localSheetId="82" hidden="1">#REF!</definedName>
    <definedName name="_x16" localSheetId="52" hidden="1">#REF!</definedName>
    <definedName name="_x16" localSheetId="37" hidden="1">#REF!</definedName>
    <definedName name="_x16" localSheetId="6" hidden="1">#REF!</definedName>
    <definedName name="_x16" localSheetId="75" hidden="1">#REF!</definedName>
    <definedName name="_x16" localSheetId="72" hidden="1">#REF!</definedName>
    <definedName name="_x16" localSheetId="69" hidden="1">#REF!</definedName>
    <definedName name="_x16" localSheetId="66" hidden="1">#REF!</definedName>
    <definedName name="_x16" localSheetId="63" hidden="1">#REF!</definedName>
    <definedName name="_x16" localSheetId="51" hidden="1">#REF!</definedName>
    <definedName name="_x16" localSheetId="29" hidden="1">#REF!</definedName>
    <definedName name="_x16" localSheetId="20" hidden="1">#REF!</definedName>
    <definedName name="_x16" localSheetId="78" hidden="1">#REF!</definedName>
    <definedName name="_x16" localSheetId="17" hidden="1">#REF!</definedName>
    <definedName name="_x16" localSheetId="93" hidden="1">#REF!</definedName>
    <definedName name="_x16" localSheetId="60" hidden="1">#REF!</definedName>
    <definedName name="_x16" localSheetId="48" hidden="1">#REF!</definedName>
    <definedName name="_x16" localSheetId="34" hidden="1">#REF!</definedName>
    <definedName name="_x16" localSheetId="14" hidden="1">#REF!</definedName>
    <definedName name="_x16" localSheetId="2" hidden="1">#REF!</definedName>
    <definedName name="_x16" localSheetId="90" hidden="1">#REF!</definedName>
    <definedName name="_x16" localSheetId="45" hidden="1">#REF!</definedName>
    <definedName name="_x16" localSheetId="87" hidden="1">#REF!</definedName>
    <definedName name="_x16" localSheetId="57" hidden="1">#REF!</definedName>
    <definedName name="_x16" localSheetId="26" hidden="1">#REF!</definedName>
    <definedName name="_x16" localSheetId="11" hidden="1">#REF!</definedName>
    <definedName name="_x16" localSheetId="42" hidden="1">#REF!</definedName>
    <definedName name="_x16" localSheetId="84" hidden="1">#REF!</definedName>
    <definedName name="_x16" localSheetId="54" hidden="1">#REF!</definedName>
    <definedName name="_x16" localSheetId="23" hidden="1">#REF!</definedName>
    <definedName name="_x16" localSheetId="8" hidden="1">#REF!</definedName>
    <definedName name="_x16" localSheetId="99" hidden="1">#REF!</definedName>
    <definedName name="_x16" localSheetId="39" hidden="1">#REF!</definedName>
    <definedName name="_x16" localSheetId="96" hidden="1">#REF!</definedName>
    <definedName name="_x16" localSheetId="81" hidden="1">#REF!</definedName>
    <definedName name="_x16" localSheetId="36" hidden="1">#REF!</definedName>
    <definedName name="_x16" localSheetId="5" hidden="1">#REF!</definedName>
    <definedName name="_x16" localSheetId="138" hidden="1">#REF!</definedName>
    <definedName name="_x16" localSheetId="136" hidden="1">#REF!</definedName>
    <definedName name="_x16" localSheetId="134" hidden="1">#REF!</definedName>
    <definedName name="_x16" localSheetId="140" hidden="1">#REF!</definedName>
    <definedName name="_x16" hidden="1">#REF!</definedName>
    <definedName name="_x17" localSheetId="74" hidden="1">#REF!</definedName>
    <definedName name="_x17" localSheetId="71" hidden="1">#REF!</definedName>
    <definedName name="_x17" localSheetId="68" hidden="1">#REF!</definedName>
    <definedName name="_x17" localSheetId="65" hidden="1">#REF!</definedName>
    <definedName name="_x17" localSheetId="62" hidden="1">#REF!</definedName>
    <definedName name="_x17" localSheetId="28" hidden="1">#REF!</definedName>
    <definedName name="_x17" localSheetId="19" hidden="1">#REF!</definedName>
    <definedName name="_x17" localSheetId="77" hidden="1">#REF!</definedName>
    <definedName name="_x17" localSheetId="107" hidden="1">#REF!</definedName>
    <definedName name="_x17" localSheetId="32" hidden="1">#REF!</definedName>
    <definedName name="_x17" localSheetId="16" hidden="1">#REF!</definedName>
    <definedName name="_x17" localSheetId="131" hidden="1">#REF!</definedName>
    <definedName name="_x17" localSheetId="59" hidden="1">#REF!</definedName>
    <definedName name="_x17" localSheetId="47" hidden="1">#REF!</definedName>
    <definedName name="_x17" localSheetId="31" hidden="1">#REF!</definedName>
    <definedName name="_x17" localSheetId="13" hidden="1">#REF!</definedName>
    <definedName name="_x17" localSheetId="129" hidden="1">#REF!</definedName>
    <definedName name="_x17" localSheetId="119" hidden="1">#REF!</definedName>
    <definedName name="_x17" localSheetId="105" hidden="1">#REF!</definedName>
    <definedName name="_x17" localSheetId="92" hidden="1">#REF!</definedName>
    <definedName name="_x17" localSheetId="0" hidden="1">#REF!</definedName>
    <definedName name="_x17" localSheetId="1" hidden="1">#REF!</definedName>
    <definedName name="_x17" localSheetId="89" hidden="1">#REF!</definedName>
    <definedName name="_x17" localSheetId="44" hidden="1">#REF!</definedName>
    <definedName name="_x17" localSheetId="86" hidden="1">#REF!</definedName>
    <definedName name="_x17" localSheetId="56" hidden="1">#REF!</definedName>
    <definedName name="_x17" localSheetId="25" hidden="1">#REF!</definedName>
    <definedName name="_x17" localSheetId="117" hidden="1">#REF!</definedName>
    <definedName name="_x17" localSheetId="10" hidden="1">#REF!</definedName>
    <definedName name="_x17" localSheetId="127" hidden="1">#REF!</definedName>
    <definedName name="_x17" localSheetId="103" hidden="1">#REF!</definedName>
    <definedName name="_x17" localSheetId="41" hidden="1">#REF!</definedName>
    <definedName name="_x17" localSheetId="115" hidden="1">#REF!</definedName>
    <definedName name="_x17" localSheetId="101" hidden="1">#REF!</definedName>
    <definedName name="_x17" localSheetId="83" hidden="1">#REF!</definedName>
    <definedName name="_x17" localSheetId="53" hidden="1">#REF!</definedName>
    <definedName name="_x17" localSheetId="22" hidden="1">#REF!</definedName>
    <definedName name="_x17" localSheetId="125" hidden="1">#REF!</definedName>
    <definedName name="_x17" localSheetId="7" hidden="1">#REF!</definedName>
    <definedName name="_x17" localSheetId="98" hidden="1">#REF!</definedName>
    <definedName name="_x17" localSheetId="113" hidden="1">#REF!</definedName>
    <definedName name="_x17" localSheetId="111" hidden="1">#REF!</definedName>
    <definedName name="_x17" localSheetId="38" hidden="1">#REF!</definedName>
    <definedName name="_x17" localSheetId="123" hidden="1">#REF!</definedName>
    <definedName name="_x17" localSheetId="80" hidden="1">#REF!</definedName>
    <definedName name="_x17" localSheetId="50" hidden="1">#REF!</definedName>
    <definedName name="_x17" localSheetId="35" hidden="1">#REF!</definedName>
    <definedName name="_x17" localSheetId="121" hidden="1">#REF!</definedName>
    <definedName name="_x17" localSheetId="109" hidden="1">#REF!</definedName>
    <definedName name="_x17" localSheetId="95" hidden="1">#REF!</definedName>
    <definedName name="_x17" localSheetId="4" hidden="1">#REF!</definedName>
    <definedName name="_x17" localSheetId="137" hidden="1">#REF!</definedName>
    <definedName name="_x17" localSheetId="135" hidden="1">#REF!</definedName>
    <definedName name="_x17" localSheetId="141" hidden="1">#REF!</definedName>
    <definedName name="_x17" localSheetId="133" hidden="1">#REF!</definedName>
    <definedName name="_x17" localSheetId="139" hidden="1">#REF!</definedName>
    <definedName name="_x17" localSheetId="108" hidden="1">#REF!</definedName>
    <definedName name="_x17" localSheetId="132" hidden="1">#REF!</definedName>
    <definedName name="_x17" localSheetId="130" hidden="1">#REF!</definedName>
    <definedName name="_x17" localSheetId="120" hidden="1">#REF!</definedName>
    <definedName name="_x17" localSheetId="106" hidden="1">#REF!</definedName>
    <definedName name="_x17" localSheetId="118" hidden="1">#REF!</definedName>
    <definedName name="_x17" localSheetId="128" hidden="1">#REF!</definedName>
    <definedName name="_x17" localSheetId="104" hidden="1">#REF!</definedName>
    <definedName name="_x17" localSheetId="116" hidden="1">#REF!</definedName>
    <definedName name="_x17" localSheetId="102" hidden="1">#REF!</definedName>
    <definedName name="_x17" localSheetId="126" hidden="1">#REF!</definedName>
    <definedName name="_x17" localSheetId="114" hidden="1">#REF!</definedName>
    <definedName name="_x17" localSheetId="112" hidden="1">#REF!</definedName>
    <definedName name="_x17" localSheetId="124" hidden="1">#REF!</definedName>
    <definedName name="_x17" localSheetId="122" hidden="1">#REF!</definedName>
    <definedName name="_x17" localSheetId="110" hidden="1">#REF!</definedName>
    <definedName name="_x17" localSheetId="76" hidden="1">#REF!</definedName>
    <definedName name="_x17" localSheetId="73" hidden="1">#REF!</definedName>
    <definedName name="_x17" localSheetId="70" hidden="1">#REF!</definedName>
    <definedName name="_x17" localSheetId="67" hidden="1">#REF!</definedName>
    <definedName name="_x17" localSheetId="64" hidden="1">#REF!</definedName>
    <definedName name="_x17" localSheetId="30" hidden="1">#REF!</definedName>
    <definedName name="_x17" localSheetId="21" hidden="1">#REF!</definedName>
    <definedName name="_x17" localSheetId="79" hidden="1">#REF!</definedName>
    <definedName name="_x17" localSheetId="18" hidden="1">#REF!</definedName>
    <definedName name="_x17" localSheetId="94" hidden="1">#REF!</definedName>
    <definedName name="_x17" localSheetId="61" hidden="1">#REF!</definedName>
    <definedName name="_x17" localSheetId="49" hidden="1">#REF!</definedName>
    <definedName name="_x17" localSheetId="33" hidden="1">#REF!</definedName>
    <definedName name="_x17" localSheetId="15" hidden="1">#REF!</definedName>
    <definedName name="_x17" localSheetId="3" hidden="1">#REF!</definedName>
    <definedName name="_x17" localSheetId="91" hidden="1">#REF!</definedName>
    <definedName name="_x17" localSheetId="46" hidden="1">#REF!</definedName>
    <definedName name="_x17" localSheetId="88" hidden="1">#REF!</definedName>
    <definedName name="_x17" localSheetId="58" hidden="1">#REF!</definedName>
    <definedName name="_x17" localSheetId="27" hidden="1">#REF!</definedName>
    <definedName name="_x17" localSheetId="12" hidden="1">#REF!</definedName>
    <definedName name="_x17" localSheetId="43" hidden="1">#REF!</definedName>
    <definedName name="_x17" localSheetId="85" hidden="1">#REF!</definedName>
    <definedName name="_x17" localSheetId="55" hidden="1">#REF!</definedName>
    <definedName name="_x17" localSheetId="24" hidden="1">#REF!</definedName>
    <definedName name="_x17" localSheetId="9" hidden="1">#REF!</definedName>
    <definedName name="_x17" localSheetId="100" hidden="1">#REF!</definedName>
    <definedName name="_x17" localSheetId="40" hidden="1">#REF!</definedName>
    <definedName name="_x17" localSheetId="97" hidden="1">#REF!</definedName>
    <definedName name="_x17" localSheetId="82" hidden="1">#REF!</definedName>
    <definedName name="_x17" localSheetId="52" hidden="1">#REF!</definedName>
    <definedName name="_x17" localSheetId="37" hidden="1">#REF!</definedName>
    <definedName name="_x17" localSheetId="6" hidden="1">#REF!</definedName>
    <definedName name="_x17" localSheetId="75" hidden="1">#REF!</definedName>
    <definedName name="_x17" localSheetId="72" hidden="1">#REF!</definedName>
    <definedName name="_x17" localSheetId="69" hidden="1">#REF!</definedName>
    <definedName name="_x17" localSheetId="66" hidden="1">#REF!</definedName>
    <definedName name="_x17" localSheetId="63" hidden="1">#REF!</definedName>
    <definedName name="_x17" localSheetId="51" hidden="1">#REF!</definedName>
    <definedName name="_x17" localSheetId="29" hidden="1">#REF!</definedName>
    <definedName name="_x17" localSheetId="20" hidden="1">#REF!</definedName>
    <definedName name="_x17" localSheetId="78" hidden="1">#REF!</definedName>
    <definedName name="_x17" localSheetId="17" hidden="1">#REF!</definedName>
    <definedName name="_x17" localSheetId="93" hidden="1">#REF!</definedName>
    <definedName name="_x17" localSheetId="60" hidden="1">#REF!</definedName>
    <definedName name="_x17" localSheetId="48" hidden="1">#REF!</definedName>
    <definedName name="_x17" localSheetId="34" hidden="1">#REF!</definedName>
    <definedName name="_x17" localSheetId="14" hidden="1">#REF!</definedName>
    <definedName name="_x17" localSheetId="2" hidden="1">#REF!</definedName>
    <definedName name="_x17" localSheetId="90" hidden="1">#REF!</definedName>
    <definedName name="_x17" localSheetId="45" hidden="1">#REF!</definedName>
    <definedName name="_x17" localSheetId="87" hidden="1">#REF!</definedName>
    <definedName name="_x17" localSheetId="57" hidden="1">#REF!</definedName>
    <definedName name="_x17" localSheetId="26" hidden="1">#REF!</definedName>
    <definedName name="_x17" localSheetId="11" hidden="1">#REF!</definedName>
    <definedName name="_x17" localSheetId="42" hidden="1">#REF!</definedName>
    <definedName name="_x17" localSheetId="84" hidden="1">#REF!</definedName>
    <definedName name="_x17" localSheetId="54" hidden="1">#REF!</definedName>
    <definedName name="_x17" localSheetId="23" hidden="1">#REF!</definedName>
    <definedName name="_x17" localSheetId="8" hidden="1">#REF!</definedName>
    <definedName name="_x17" localSheetId="99" hidden="1">#REF!</definedName>
    <definedName name="_x17" localSheetId="39" hidden="1">#REF!</definedName>
    <definedName name="_x17" localSheetId="96" hidden="1">#REF!</definedName>
    <definedName name="_x17" localSheetId="81" hidden="1">#REF!</definedName>
    <definedName name="_x17" localSheetId="36" hidden="1">#REF!</definedName>
    <definedName name="_x17" localSheetId="5" hidden="1">#REF!</definedName>
    <definedName name="_x17" localSheetId="138" hidden="1">#REF!</definedName>
    <definedName name="_x17" localSheetId="136" hidden="1">#REF!</definedName>
    <definedName name="_x17" localSheetId="134" hidden="1">#REF!</definedName>
    <definedName name="_x17" localSheetId="140" hidden="1">#REF!</definedName>
    <definedName name="_x17" hidden="1">#REF!</definedName>
    <definedName name="_x2" localSheetId="74" hidden="1">#REF!</definedName>
    <definedName name="_x2" localSheetId="71" hidden="1">#REF!</definedName>
    <definedName name="_x2" localSheetId="68" hidden="1">#REF!</definedName>
    <definedName name="_x2" localSheetId="65" hidden="1">#REF!</definedName>
    <definedName name="_x2" localSheetId="62" hidden="1">#REF!</definedName>
    <definedName name="_x2" localSheetId="28" hidden="1">#REF!</definedName>
    <definedName name="_x2" localSheetId="19" hidden="1">#REF!</definedName>
    <definedName name="_x2" localSheetId="77" hidden="1">#REF!</definedName>
    <definedName name="_x2" localSheetId="107" hidden="1">#REF!</definedName>
    <definedName name="_x2" localSheetId="32" hidden="1">#REF!</definedName>
    <definedName name="_x2" localSheetId="16" hidden="1">#REF!</definedName>
    <definedName name="_x2" localSheetId="131" hidden="1">#REF!</definedName>
    <definedName name="_x2" localSheetId="59" hidden="1">#REF!</definedName>
    <definedName name="_x2" localSheetId="47" hidden="1">#REF!</definedName>
    <definedName name="_x2" localSheetId="31" hidden="1">#REF!</definedName>
    <definedName name="_x2" localSheetId="13" hidden="1">#REF!</definedName>
    <definedName name="_x2" localSheetId="129" hidden="1">#REF!</definedName>
    <definedName name="_x2" localSheetId="119" hidden="1">#REF!</definedName>
    <definedName name="_x2" localSheetId="105" hidden="1">#REF!</definedName>
    <definedName name="_x2" localSheetId="92" hidden="1">#REF!</definedName>
    <definedName name="_x2" localSheetId="0" hidden="1">#REF!</definedName>
    <definedName name="_x2" localSheetId="1" hidden="1">#REF!</definedName>
    <definedName name="_x2" localSheetId="89" hidden="1">#REF!</definedName>
    <definedName name="_x2" localSheetId="44" hidden="1">#REF!</definedName>
    <definedName name="_x2" localSheetId="86" hidden="1">#REF!</definedName>
    <definedName name="_x2" localSheetId="56" hidden="1">#REF!</definedName>
    <definedName name="_x2" localSheetId="25" hidden="1">#REF!</definedName>
    <definedName name="_x2" localSheetId="117" hidden="1">#REF!</definedName>
    <definedName name="_x2" localSheetId="10" hidden="1">#REF!</definedName>
    <definedName name="_x2" localSheetId="127" hidden="1">#REF!</definedName>
    <definedName name="_x2" localSheetId="103" hidden="1">#REF!</definedName>
    <definedName name="_x2" localSheetId="41" hidden="1">#REF!</definedName>
    <definedName name="_x2" localSheetId="115" hidden="1">#REF!</definedName>
    <definedName name="_x2" localSheetId="101" hidden="1">#REF!</definedName>
    <definedName name="_x2" localSheetId="83" hidden="1">#REF!</definedName>
    <definedName name="_x2" localSheetId="53" hidden="1">#REF!</definedName>
    <definedName name="_x2" localSheetId="22" hidden="1">#REF!</definedName>
    <definedName name="_x2" localSheetId="125" hidden="1">#REF!</definedName>
    <definedName name="_x2" localSheetId="7" hidden="1">#REF!</definedName>
    <definedName name="_x2" localSheetId="98" hidden="1">#REF!</definedName>
    <definedName name="_x2" localSheetId="113" hidden="1">#REF!</definedName>
    <definedName name="_x2" localSheetId="111" hidden="1">#REF!</definedName>
    <definedName name="_x2" localSheetId="38" hidden="1">#REF!</definedName>
    <definedName name="_x2" localSheetId="123" hidden="1">#REF!</definedName>
    <definedName name="_x2" localSheetId="80" hidden="1">#REF!</definedName>
    <definedName name="_x2" localSheetId="50" hidden="1">#REF!</definedName>
    <definedName name="_x2" localSheetId="35" hidden="1">#REF!</definedName>
    <definedName name="_x2" localSheetId="121" hidden="1">#REF!</definedName>
    <definedName name="_x2" localSheetId="109" hidden="1">#REF!</definedName>
    <definedName name="_x2" localSheetId="95" hidden="1">#REF!</definedName>
    <definedName name="_x2" localSheetId="4" hidden="1">#REF!</definedName>
    <definedName name="_x2" localSheetId="137" hidden="1">#REF!</definedName>
    <definedName name="_x2" localSheetId="135" hidden="1">#REF!</definedName>
    <definedName name="_x2" localSheetId="141" hidden="1">#REF!</definedName>
    <definedName name="_x2" localSheetId="133" hidden="1">#REF!</definedName>
    <definedName name="_x2" localSheetId="139" hidden="1">#REF!</definedName>
    <definedName name="_x2" localSheetId="108" hidden="1">#REF!</definedName>
    <definedName name="_x2" localSheetId="132" hidden="1">#REF!</definedName>
    <definedName name="_x2" localSheetId="130" hidden="1">#REF!</definedName>
    <definedName name="_x2" localSheetId="120" hidden="1">#REF!</definedName>
    <definedName name="_x2" localSheetId="106" hidden="1">#REF!</definedName>
    <definedName name="_x2" localSheetId="118" hidden="1">#REF!</definedName>
    <definedName name="_x2" localSheetId="128" hidden="1">#REF!</definedName>
    <definedName name="_x2" localSheetId="104" hidden="1">#REF!</definedName>
    <definedName name="_x2" localSheetId="116" hidden="1">#REF!</definedName>
    <definedName name="_x2" localSheetId="102" hidden="1">#REF!</definedName>
    <definedName name="_x2" localSheetId="126" hidden="1">#REF!</definedName>
    <definedName name="_x2" localSheetId="114" hidden="1">#REF!</definedName>
    <definedName name="_x2" localSheetId="112" hidden="1">#REF!</definedName>
    <definedName name="_x2" localSheetId="124" hidden="1">#REF!</definedName>
    <definedName name="_x2" localSheetId="122" hidden="1">#REF!</definedName>
    <definedName name="_x2" localSheetId="110" hidden="1">#REF!</definedName>
    <definedName name="_x2" localSheetId="76" hidden="1">#REF!</definedName>
    <definedName name="_x2" localSheetId="73" hidden="1">#REF!</definedName>
    <definedName name="_x2" localSheetId="70" hidden="1">#REF!</definedName>
    <definedName name="_x2" localSheetId="67" hidden="1">#REF!</definedName>
    <definedName name="_x2" localSheetId="64" hidden="1">#REF!</definedName>
    <definedName name="_x2" localSheetId="30" hidden="1">#REF!</definedName>
    <definedName name="_x2" localSheetId="21" hidden="1">#REF!</definedName>
    <definedName name="_x2" localSheetId="79" hidden="1">#REF!</definedName>
    <definedName name="_x2" localSheetId="18" hidden="1">#REF!</definedName>
    <definedName name="_x2" localSheetId="94" hidden="1">#REF!</definedName>
    <definedName name="_x2" localSheetId="61" hidden="1">#REF!</definedName>
    <definedName name="_x2" localSheetId="49" hidden="1">#REF!</definedName>
    <definedName name="_x2" localSheetId="33" hidden="1">#REF!</definedName>
    <definedName name="_x2" localSheetId="15" hidden="1">#REF!</definedName>
    <definedName name="_x2" localSheetId="3" hidden="1">#REF!</definedName>
    <definedName name="_x2" localSheetId="91" hidden="1">#REF!</definedName>
    <definedName name="_x2" localSheetId="46" hidden="1">#REF!</definedName>
    <definedName name="_x2" localSheetId="88" hidden="1">#REF!</definedName>
    <definedName name="_x2" localSheetId="58" hidden="1">#REF!</definedName>
    <definedName name="_x2" localSheetId="27" hidden="1">#REF!</definedName>
    <definedName name="_x2" localSheetId="12" hidden="1">#REF!</definedName>
    <definedName name="_x2" localSheetId="43" hidden="1">#REF!</definedName>
    <definedName name="_x2" localSheetId="85" hidden="1">#REF!</definedName>
    <definedName name="_x2" localSheetId="55" hidden="1">#REF!</definedName>
    <definedName name="_x2" localSheetId="24" hidden="1">#REF!</definedName>
    <definedName name="_x2" localSheetId="9" hidden="1">#REF!</definedName>
    <definedName name="_x2" localSheetId="100" hidden="1">#REF!</definedName>
    <definedName name="_x2" localSheetId="40" hidden="1">#REF!</definedName>
    <definedName name="_x2" localSheetId="97" hidden="1">#REF!</definedName>
    <definedName name="_x2" localSheetId="82" hidden="1">#REF!</definedName>
    <definedName name="_x2" localSheetId="52" hidden="1">#REF!</definedName>
    <definedName name="_x2" localSheetId="37" hidden="1">#REF!</definedName>
    <definedName name="_x2" localSheetId="6" hidden="1">#REF!</definedName>
    <definedName name="_x2" localSheetId="75" hidden="1">#REF!</definedName>
    <definedName name="_x2" localSheetId="72" hidden="1">#REF!</definedName>
    <definedName name="_x2" localSheetId="69" hidden="1">#REF!</definedName>
    <definedName name="_x2" localSheetId="66" hidden="1">#REF!</definedName>
    <definedName name="_x2" localSheetId="63" hidden="1">#REF!</definedName>
    <definedName name="_x2" localSheetId="51" hidden="1">#REF!</definedName>
    <definedName name="_x2" localSheetId="29" hidden="1">#REF!</definedName>
    <definedName name="_x2" localSheetId="20" hidden="1">#REF!</definedName>
    <definedName name="_x2" localSheetId="78" hidden="1">#REF!</definedName>
    <definedName name="_x2" localSheetId="17" hidden="1">#REF!</definedName>
    <definedName name="_x2" localSheetId="93" hidden="1">#REF!</definedName>
    <definedName name="_x2" localSheetId="60" hidden="1">#REF!</definedName>
    <definedName name="_x2" localSheetId="48" hidden="1">#REF!</definedName>
    <definedName name="_x2" localSheetId="34" hidden="1">#REF!</definedName>
    <definedName name="_x2" localSheetId="14" hidden="1">#REF!</definedName>
    <definedName name="_x2" localSheetId="2" hidden="1">#REF!</definedName>
    <definedName name="_x2" localSheetId="90" hidden="1">#REF!</definedName>
    <definedName name="_x2" localSheetId="45" hidden="1">#REF!</definedName>
    <definedName name="_x2" localSheetId="87" hidden="1">#REF!</definedName>
    <definedName name="_x2" localSheetId="57" hidden="1">#REF!</definedName>
    <definedName name="_x2" localSheetId="26" hidden="1">#REF!</definedName>
    <definedName name="_x2" localSheetId="11" hidden="1">#REF!</definedName>
    <definedName name="_x2" localSheetId="42" hidden="1">#REF!</definedName>
    <definedName name="_x2" localSheetId="84" hidden="1">#REF!</definedName>
    <definedName name="_x2" localSheetId="54" hidden="1">#REF!</definedName>
    <definedName name="_x2" localSheetId="23" hidden="1">#REF!</definedName>
    <definedName name="_x2" localSheetId="8" hidden="1">#REF!</definedName>
    <definedName name="_x2" localSheetId="99" hidden="1">#REF!</definedName>
    <definedName name="_x2" localSheetId="39" hidden="1">#REF!</definedName>
    <definedName name="_x2" localSheetId="96" hidden="1">#REF!</definedName>
    <definedName name="_x2" localSheetId="81" hidden="1">#REF!</definedName>
    <definedName name="_x2" localSheetId="36" hidden="1">#REF!</definedName>
    <definedName name="_x2" localSheetId="5" hidden="1">#REF!</definedName>
    <definedName name="_x2" localSheetId="138" hidden="1">#REF!</definedName>
    <definedName name="_x2" localSheetId="136" hidden="1">#REF!</definedName>
    <definedName name="_x2" localSheetId="134" hidden="1">#REF!</definedName>
    <definedName name="_x2" localSheetId="140" hidden="1">#REF!</definedName>
    <definedName name="_x2" hidden="1">#REF!</definedName>
    <definedName name="_x3" localSheetId="74" hidden="1">#REF!</definedName>
    <definedName name="_x3" localSheetId="71" hidden="1">#REF!</definedName>
    <definedName name="_x3" localSheetId="68" hidden="1">#REF!</definedName>
    <definedName name="_x3" localSheetId="65" hidden="1">#REF!</definedName>
    <definedName name="_x3" localSheetId="62" hidden="1">#REF!</definedName>
    <definedName name="_x3" localSheetId="28" hidden="1">#REF!</definedName>
    <definedName name="_x3" localSheetId="19" hidden="1">#REF!</definedName>
    <definedName name="_x3" localSheetId="77" hidden="1">#REF!</definedName>
    <definedName name="_x3" localSheetId="107" hidden="1">#REF!</definedName>
    <definedName name="_x3" localSheetId="32" hidden="1">#REF!</definedName>
    <definedName name="_x3" localSheetId="16" hidden="1">#REF!</definedName>
    <definedName name="_x3" localSheetId="131" hidden="1">#REF!</definedName>
    <definedName name="_x3" localSheetId="59" hidden="1">#REF!</definedName>
    <definedName name="_x3" localSheetId="47" hidden="1">#REF!</definedName>
    <definedName name="_x3" localSheetId="31" hidden="1">#REF!</definedName>
    <definedName name="_x3" localSheetId="13" hidden="1">#REF!</definedName>
    <definedName name="_x3" localSheetId="129" hidden="1">#REF!</definedName>
    <definedName name="_x3" localSheetId="119" hidden="1">#REF!</definedName>
    <definedName name="_x3" localSheetId="105" hidden="1">#REF!</definedName>
    <definedName name="_x3" localSheetId="92" hidden="1">#REF!</definedName>
    <definedName name="_x3" localSheetId="0" hidden="1">#REF!</definedName>
    <definedName name="_x3" localSheetId="1" hidden="1">#REF!</definedName>
    <definedName name="_x3" localSheetId="89" hidden="1">#REF!</definedName>
    <definedName name="_x3" localSheetId="44" hidden="1">#REF!</definedName>
    <definedName name="_x3" localSheetId="86" hidden="1">#REF!</definedName>
    <definedName name="_x3" localSheetId="56" hidden="1">#REF!</definedName>
    <definedName name="_x3" localSheetId="25" hidden="1">#REF!</definedName>
    <definedName name="_x3" localSheetId="117" hidden="1">#REF!</definedName>
    <definedName name="_x3" localSheetId="10" hidden="1">#REF!</definedName>
    <definedName name="_x3" localSheetId="127" hidden="1">#REF!</definedName>
    <definedName name="_x3" localSheetId="103" hidden="1">#REF!</definedName>
    <definedName name="_x3" localSheetId="41" hidden="1">#REF!</definedName>
    <definedName name="_x3" localSheetId="115" hidden="1">#REF!</definedName>
    <definedName name="_x3" localSheetId="101" hidden="1">#REF!</definedName>
    <definedName name="_x3" localSheetId="83" hidden="1">#REF!</definedName>
    <definedName name="_x3" localSheetId="53" hidden="1">#REF!</definedName>
    <definedName name="_x3" localSheetId="22" hidden="1">#REF!</definedName>
    <definedName name="_x3" localSheetId="125" hidden="1">#REF!</definedName>
    <definedName name="_x3" localSheetId="7" hidden="1">#REF!</definedName>
    <definedName name="_x3" localSheetId="98" hidden="1">#REF!</definedName>
    <definedName name="_x3" localSheetId="113" hidden="1">#REF!</definedName>
    <definedName name="_x3" localSheetId="111" hidden="1">#REF!</definedName>
    <definedName name="_x3" localSheetId="38" hidden="1">#REF!</definedName>
    <definedName name="_x3" localSheetId="123" hidden="1">#REF!</definedName>
    <definedName name="_x3" localSheetId="80" hidden="1">#REF!</definedName>
    <definedName name="_x3" localSheetId="50" hidden="1">#REF!</definedName>
    <definedName name="_x3" localSheetId="35" hidden="1">#REF!</definedName>
    <definedName name="_x3" localSheetId="121" hidden="1">#REF!</definedName>
    <definedName name="_x3" localSheetId="109" hidden="1">#REF!</definedName>
    <definedName name="_x3" localSheetId="95" hidden="1">#REF!</definedName>
    <definedName name="_x3" localSheetId="4" hidden="1">#REF!</definedName>
    <definedName name="_x3" localSheetId="137" hidden="1">#REF!</definedName>
    <definedName name="_x3" localSheetId="135" hidden="1">#REF!</definedName>
    <definedName name="_x3" localSheetId="141" hidden="1">#REF!</definedName>
    <definedName name="_x3" localSheetId="133" hidden="1">#REF!</definedName>
    <definedName name="_x3" localSheetId="139" hidden="1">#REF!</definedName>
    <definedName name="_x3" localSheetId="108" hidden="1">#REF!</definedName>
    <definedName name="_x3" localSheetId="132" hidden="1">#REF!</definedName>
    <definedName name="_x3" localSheetId="130" hidden="1">#REF!</definedName>
    <definedName name="_x3" localSheetId="120" hidden="1">#REF!</definedName>
    <definedName name="_x3" localSheetId="106" hidden="1">#REF!</definedName>
    <definedName name="_x3" localSheetId="118" hidden="1">#REF!</definedName>
    <definedName name="_x3" localSheetId="128" hidden="1">#REF!</definedName>
    <definedName name="_x3" localSheetId="104" hidden="1">#REF!</definedName>
    <definedName name="_x3" localSheetId="116" hidden="1">#REF!</definedName>
    <definedName name="_x3" localSheetId="102" hidden="1">#REF!</definedName>
    <definedName name="_x3" localSheetId="126" hidden="1">#REF!</definedName>
    <definedName name="_x3" localSheetId="114" hidden="1">#REF!</definedName>
    <definedName name="_x3" localSheetId="112" hidden="1">#REF!</definedName>
    <definedName name="_x3" localSheetId="124" hidden="1">#REF!</definedName>
    <definedName name="_x3" localSheetId="122" hidden="1">#REF!</definedName>
    <definedName name="_x3" localSheetId="110" hidden="1">#REF!</definedName>
    <definedName name="_x3" localSheetId="76" hidden="1">#REF!</definedName>
    <definedName name="_x3" localSheetId="73" hidden="1">#REF!</definedName>
    <definedName name="_x3" localSheetId="70" hidden="1">#REF!</definedName>
    <definedName name="_x3" localSheetId="67" hidden="1">#REF!</definedName>
    <definedName name="_x3" localSheetId="64" hidden="1">#REF!</definedName>
    <definedName name="_x3" localSheetId="30" hidden="1">#REF!</definedName>
    <definedName name="_x3" localSheetId="21" hidden="1">#REF!</definedName>
    <definedName name="_x3" localSheetId="79" hidden="1">#REF!</definedName>
    <definedName name="_x3" localSheetId="18" hidden="1">#REF!</definedName>
    <definedName name="_x3" localSheetId="94" hidden="1">#REF!</definedName>
    <definedName name="_x3" localSheetId="61" hidden="1">#REF!</definedName>
    <definedName name="_x3" localSheetId="49" hidden="1">#REF!</definedName>
    <definedName name="_x3" localSheetId="33" hidden="1">#REF!</definedName>
    <definedName name="_x3" localSheetId="15" hidden="1">#REF!</definedName>
    <definedName name="_x3" localSheetId="3" hidden="1">#REF!</definedName>
    <definedName name="_x3" localSheetId="91" hidden="1">#REF!</definedName>
    <definedName name="_x3" localSheetId="46" hidden="1">#REF!</definedName>
    <definedName name="_x3" localSheetId="88" hidden="1">#REF!</definedName>
    <definedName name="_x3" localSheetId="58" hidden="1">#REF!</definedName>
    <definedName name="_x3" localSheetId="27" hidden="1">#REF!</definedName>
    <definedName name="_x3" localSheetId="12" hidden="1">#REF!</definedName>
    <definedName name="_x3" localSheetId="43" hidden="1">#REF!</definedName>
    <definedName name="_x3" localSheetId="85" hidden="1">#REF!</definedName>
    <definedName name="_x3" localSheetId="55" hidden="1">#REF!</definedName>
    <definedName name="_x3" localSheetId="24" hidden="1">#REF!</definedName>
    <definedName name="_x3" localSheetId="9" hidden="1">#REF!</definedName>
    <definedName name="_x3" localSheetId="100" hidden="1">#REF!</definedName>
    <definedName name="_x3" localSheetId="40" hidden="1">#REF!</definedName>
    <definedName name="_x3" localSheetId="97" hidden="1">#REF!</definedName>
    <definedName name="_x3" localSheetId="82" hidden="1">#REF!</definedName>
    <definedName name="_x3" localSheetId="52" hidden="1">#REF!</definedName>
    <definedName name="_x3" localSheetId="37" hidden="1">#REF!</definedName>
    <definedName name="_x3" localSheetId="6" hidden="1">#REF!</definedName>
    <definedName name="_x3" localSheetId="75" hidden="1">#REF!</definedName>
    <definedName name="_x3" localSheetId="72" hidden="1">#REF!</definedName>
    <definedName name="_x3" localSheetId="69" hidden="1">#REF!</definedName>
    <definedName name="_x3" localSheetId="66" hidden="1">#REF!</definedName>
    <definedName name="_x3" localSheetId="63" hidden="1">#REF!</definedName>
    <definedName name="_x3" localSheetId="51" hidden="1">#REF!</definedName>
    <definedName name="_x3" localSheetId="29" hidden="1">#REF!</definedName>
    <definedName name="_x3" localSheetId="20" hidden="1">#REF!</definedName>
    <definedName name="_x3" localSheetId="78" hidden="1">#REF!</definedName>
    <definedName name="_x3" localSheetId="17" hidden="1">#REF!</definedName>
    <definedName name="_x3" localSheetId="93" hidden="1">#REF!</definedName>
    <definedName name="_x3" localSheetId="60" hidden="1">#REF!</definedName>
    <definedName name="_x3" localSheetId="48" hidden="1">#REF!</definedName>
    <definedName name="_x3" localSheetId="34" hidden="1">#REF!</definedName>
    <definedName name="_x3" localSheetId="14" hidden="1">#REF!</definedName>
    <definedName name="_x3" localSheetId="2" hidden="1">#REF!</definedName>
    <definedName name="_x3" localSheetId="90" hidden="1">#REF!</definedName>
    <definedName name="_x3" localSheetId="45" hidden="1">#REF!</definedName>
    <definedName name="_x3" localSheetId="87" hidden="1">#REF!</definedName>
    <definedName name="_x3" localSheetId="57" hidden="1">#REF!</definedName>
    <definedName name="_x3" localSheetId="26" hidden="1">#REF!</definedName>
    <definedName name="_x3" localSheetId="11" hidden="1">#REF!</definedName>
    <definedName name="_x3" localSheetId="42" hidden="1">#REF!</definedName>
    <definedName name="_x3" localSheetId="84" hidden="1">#REF!</definedName>
    <definedName name="_x3" localSheetId="54" hidden="1">#REF!</definedName>
    <definedName name="_x3" localSheetId="23" hidden="1">#REF!</definedName>
    <definedName name="_x3" localSheetId="8" hidden="1">#REF!</definedName>
    <definedName name="_x3" localSheetId="99" hidden="1">#REF!</definedName>
    <definedName name="_x3" localSheetId="39" hidden="1">#REF!</definedName>
    <definedName name="_x3" localSheetId="96" hidden="1">#REF!</definedName>
    <definedName name="_x3" localSheetId="81" hidden="1">#REF!</definedName>
    <definedName name="_x3" localSheetId="36" hidden="1">#REF!</definedName>
    <definedName name="_x3" localSheetId="5" hidden="1">#REF!</definedName>
    <definedName name="_x3" localSheetId="138" hidden="1">#REF!</definedName>
    <definedName name="_x3" localSheetId="136" hidden="1">#REF!</definedName>
    <definedName name="_x3" localSheetId="134" hidden="1">#REF!</definedName>
    <definedName name="_x3" localSheetId="140" hidden="1">#REF!</definedName>
    <definedName name="_x3" hidden="1">#REF!</definedName>
    <definedName name="_x4" localSheetId="74" hidden="1">#REF!</definedName>
    <definedName name="_x4" localSheetId="71" hidden="1">#REF!</definedName>
    <definedName name="_x4" localSheetId="68" hidden="1">#REF!</definedName>
    <definedName name="_x4" localSheetId="65" hidden="1">#REF!</definedName>
    <definedName name="_x4" localSheetId="62" hidden="1">#REF!</definedName>
    <definedName name="_x4" localSheetId="28" hidden="1">#REF!</definedName>
    <definedName name="_x4" localSheetId="19" hidden="1">#REF!</definedName>
    <definedName name="_x4" localSheetId="77" hidden="1">#REF!</definedName>
    <definedName name="_x4" localSheetId="107" hidden="1">#REF!</definedName>
    <definedName name="_x4" localSheetId="32" hidden="1">#REF!</definedName>
    <definedName name="_x4" localSheetId="16" hidden="1">#REF!</definedName>
    <definedName name="_x4" localSheetId="131" hidden="1">#REF!</definedName>
    <definedName name="_x4" localSheetId="59" hidden="1">#REF!</definedName>
    <definedName name="_x4" localSheetId="47" hidden="1">#REF!</definedName>
    <definedName name="_x4" localSheetId="31" hidden="1">#REF!</definedName>
    <definedName name="_x4" localSheetId="13" hidden="1">#REF!</definedName>
    <definedName name="_x4" localSheetId="129" hidden="1">#REF!</definedName>
    <definedName name="_x4" localSheetId="119" hidden="1">#REF!</definedName>
    <definedName name="_x4" localSheetId="105" hidden="1">#REF!</definedName>
    <definedName name="_x4" localSheetId="92" hidden="1">#REF!</definedName>
    <definedName name="_x4" localSheetId="0" hidden="1">#REF!</definedName>
    <definedName name="_x4" localSheetId="1" hidden="1">#REF!</definedName>
    <definedName name="_x4" localSheetId="89" hidden="1">#REF!</definedName>
    <definedName name="_x4" localSheetId="44" hidden="1">#REF!</definedName>
    <definedName name="_x4" localSheetId="86" hidden="1">#REF!</definedName>
    <definedName name="_x4" localSheetId="56" hidden="1">#REF!</definedName>
    <definedName name="_x4" localSheetId="25" hidden="1">#REF!</definedName>
    <definedName name="_x4" localSheetId="117" hidden="1">#REF!</definedName>
    <definedName name="_x4" localSheetId="10" hidden="1">#REF!</definedName>
    <definedName name="_x4" localSheetId="127" hidden="1">#REF!</definedName>
    <definedName name="_x4" localSheetId="103" hidden="1">#REF!</definedName>
    <definedName name="_x4" localSheetId="41" hidden="1">#REF!</definedName>
    <definedName name="_x4" localSheetId="115" hidden="1">#REF!</definedName>
    <definedName name="_x4" localSheetId="101" hidden="1">#REF!</definedName>
    <definedName name="_x4" localSheetId="83" hidden="1">#REF!</definedName>
    <definedName name="_x4" localSheetId="53" hidden="1">#REF!</definedName>
    <definedName name="_x4" localSheetId="22" hidden="1">#REF!</definedName>
    <definedName name="_x4" localSheetId="125" hidden="1">#REF!</definedName>
    <definedName name="_x4" localSheetId="7" hidden="1">#REF!</definedName>
    <definedName name="_x4" localSheetId="98" hidden="1">#REF!</definedName>
    <definedName name="_x4" localSheetId="113" hidden="1">#REF!</definedName>
    <definedName name="_x4" localSheetId="111" hidden="1">#REF!</definedName>
    <definedName name="_x4" localSheetId="38" hidden="1">#REF!</definedName>
    <definedName name="_x4" localSheetId="123" hidden="1">#REF!</definedName>
    <definedName name="_x4" localSheetId="80" hidden="1">#REF!</definedName>
    <definedName name="_x4" localSheetId="50" hidden="1">#REF!</definedName>
    <definedName name="_x4" localSheetId="35" hidden="1">#REF!</definedName>
    <definedName name="_x4" localSheetId="121" hidden="1">#REF!</definedName>
    <definedName name="_x4" localSheetId="109" hidden="1">#REF!</definedName>
    <definedName name="_x4" localSheetId="95" hidden="1">#REF!</definedName>
    <definedName name="_x4" localSheetId="4" hidden="1">#REF!</definedName>
    <definedName name="_x4" localSheetId="137" hidden="1">#REF!</definedName>
    <definedName name="_x4" localSheetId="135" hidden="1">#REF!</definedName>
    <definedName name="_x4" localSheetId="141" hidden="1">#REF!</definedName>
    <definedName name="_x4" localSheetId="133" hidden="1">#REF!</definedName>
    <definedName name="_x4" localSheetId="139" hidden="1">#REF!</definedName>
    <definedName name="_x4" localSheetId="108" hidden="1">#REF!</definedName>
    <definedName name="_x4" localSheetId="132" hidden="1">#REF!</definedName>
    <definedName name="_x4" localSheetId="130" hidden="1">#REF!</definedName>
    <definedName name="_x4" localSheetId="120" hidden="1">#REF!</definedName>
    <definedName name="_x4" localSheetId="106" hidden="1">#REF!</definedName>
    <definedName name="_x4" localSheetId="118" hidden="1">#REF!</definedName>
    <definedName name="_x4" localSheetId="128" hidden="1">#REF!</definedName>
    <definedName name="_x4" localSheetId="104" hidden="1">#REF!</definedName>
    <definedName name="_x4" localSheetId="116" hidden="1">#REF!</definedName>
    <definedName name="_x4" localSheetId="102" hidden="1">#REF!</definedName>
    <definedName name="_x4" localSheetId="126" hidden="1">#REF!</definedName>
    <definedName name="_x4" localSheetId="114" hidden="1">#REF!</definedName>
    <definedName name="_x4" localSheetId="112" hidden="1">#REF!</definedName>
    <definedName name="_x4" localSheetId="124" hidden="1">#REF!</definedName>
    <definedName name="_x4" localSheetId="122" hidden="1">#REF!</definedName>
    <definedName name="_x4" localSheetId="110" hidden="1">#REF!</definedName>
    <definedName name="_x4" localSheetId="76" hidden="1">#REF!</definedName>
    <definedName name="_x4" localSheetId="73" hidden="1">#REF!</definedName>
    <definedName name="_x4" localSheetId="70" hidden="1">#REF!</definedName>
    <definedName name="_x4" localSheetId="67" hidden="1">#REF!</definedName>
    <definedName name="_x4" localSheetId="64" hidden="1">#REF!</definedName>
    <definedName name="_x4" localSheetId="30" hidden="1">#REF!</definedName>
    <definedName name="_x4" localSheetId="21" hidden="1">#REF!</definedName>
    <definedName name="_x4" localSheetId="79" hidden="1">#REF!</definedName>
    <definedName name="_x4" localSheetId="18" hidden="1">#REF!</definedName>
    <definedName name="_x4" localSheetId="94" hidden="1">#REF!</definedName>
    <definedName name="_x4" localSheetId="61" hidden="1">#REF!</definedName>
    <definedName name="_x4" localSheetId="49" hidden="1">#REF!</definedName>
    <definedName name="_x4" localSheetId="33" hidden="1">#REF!</definedName>
    <definedName name="_x4" localSheetId="15" hidden="1">#REF!</definedName>
    <definedName name="_x4" localSheetId="3" hidden="1">#REF!</definedName>
    <definedName name="_x4" localSheetId="91" hidden="1">#REF!</definedName>
    <definedName name="_x4" localSheetId="46" hidden="1">#REF!</definedName>
    <definedName name="_x4" localSheetId="88" hidden="1">#REF!</definedName>
    <definedName name="_x4" localSheetId="58" hidden="1">#REF!</definedName>
    <definedName name="_x4" localSheetId="27" hidden="1">#REF!</definedName>
    <definedName name="_x4" localSheetId="12" hidden="1">#REF!</definedName>
    <definedName name="_x4" localSheetId="43" hidden="1">#REF!</definedName>
    <definedName name="_x4" localSheetId="85" hidden="1">#REF!</definedName>
    <definedName name="_x4" localSheetId="55" hidden="1">#REF!</definedName>
    <definedName name="_x4" localSheetId="24" hidden="1">#REF!</definedName>
    <definedName name="_x4" localSheetId="9" hidden="1">#REF!</definedName>
    <definedName name="_x4" localSheetId="100" hidden="1">#REF!</definedName>
    <definedName name="_x4" localSheetId="40" hidden="1">#REF!</definedName>
    <definedName name="_x4" localSheetId="97" hidden="1">#REF!</definedName>
    <definedName name="_x4" localSheetId="82" hidden="1">#REF!</definedName>
    <definedName name="_x4" localSheetId="52" hidden="1">#REF!</definedName>
    <definedName name="_x4" localSheetId="37" hidden="1">#REF!</definedName>
    <definedName name="_x4" localSheetId="6" hidden="1">#REF!</definedName>
    <definedName name="_x4" localSheetId="75" hidden="1">#REF!</definedName>
    <definedName name="_x4" localSheetId="72" hidden="1">#REF!</definedName>
    <definedName name="_x4" localSheetId="69" hidden="1">#REF!</definedName>
    <definedName name="_x4" localSheetId="66" hidden="1">#REF!</definedName>
    <definedName name="_x4" localSheetId="63" hidden="1">#REF!</definedName>
    <definedName name="_x4" localSheetId="51" hidden="1">#REF!</definedName>
    <definedName name="_x4" localSheetId="29" hidden="1">#REF!</definedName>
    <definedName name="_x4" localSheetId="20" hidden="1">#REF!</definedName>
    <definedName name="_x4" localSheetId="78" hidden="1">#REF!</definedName>
    <definedName name="_x4" localSheetId="17" hidden="1">#REF!</definedName>
    <definedName name="_x4" localSheetId="93" hidden="1">#REF!</definedName>
    <definedName name="_x4" localSheetId="60" hidden="1">#REF!</definedName>
    <definedName name="_x4" localSheetId="48" hidden="1">#REF!</definedName>
    <definedName name="_x4" localSheetId="34" hidden="1">#REF!</definedName>
    <definedName name="_x4" localSheetId="14" hidden="1">#REF!</definedName>
    <definedName name="_x4" localSheetId="2" hidden="1">#REF!</definedName>
    <definedName name="_x4" localSheetId="90" hidden="1">#REF!</definedName>
    <definedName name="_x4" localSheetId="45" hidden="1">#REF!</definedName>
    <definedName name="_x4" localSheetId="87" hidden="1">#REF!</definedName>
    <definedName name="_x4" localSheetId="57" hidden="1">#REF!</definedName>
    <definedName name="_x4" localSheetId="26" hidden="1">#REF!</definedName>
    <definedName name="_x4" localSheetId="11" hidden="1">#REF!</definedName>
    <definedName name="_x4" localSheetId="42" hidden="1">#REF!</definedName>
    <definedName name="_x4" localSheetId="84" hidden="1">#REF!</definedName>
    <definedName name="_x4" localSheetId="54" hidden="1">#REF!</definedName>
    <definedName name="_x4" localSheetId="23" hidden="1">#REF!</definedName>
    <definedName name="_x4" localSheetId="8" hidden="1">#REF!</definedName>
    <definedName name="_x4" localSheetId="99" hidden="1">#REF!</definedName>
    <definedName name="_x4" localSheetId="39" hidden="1">#REF!</definedName>
    <definedName name="_x4" localSheetId="96" hidden="1">#REF!</definedName>
    <definedName name="_x4" localSheetId="81" hidden="1">#REF!</definedName>
    <definedName name="_x4" localSheetId="36" hidden="1">#REF!</definedName>
    <definedName name="_x4" localSheetId="5" hidden="1">#REF!</definedName>
    <definedName name="_x4" localSheetId="138" hidden="1">#REF!</definedName>
    <definedName name="_x4" localSheetId="136" hidden="1">#REF!</definedName>
    <definedName name="_x4" localSheetId="134" hidden="1">#REF!</definedName>
    <definedName name="_x4" localSheetId="140" hidden="1">#REF!</definedName>
    <definedName name="_x4" hidden="1">#REF!</definedName>
    <definedName name="_x5" localSheetId="74" hidden="1">#REF!</definedName>
    <definedName name="_x5" localSheetId="71" hidden="1">#REF!</definedName>
    <definedName name="_x5" localSheetId="68" hidden="1">#REF!</definedName>
    <definedName name="_x5" localSheetId="65" hidden="1">#REF!</definedName>
    <definedName name="_x5" localSheetId="62" hidden="1">#REF!</definedName>
    <definedName name="_x5" localSheetId="28" hidden="1">#REF!</definedName>
    <definedName name="_x5" localSheetId="19" hidden="1">#REF!</definedName>
    <definedName name="_x5" localSheetId="77" hidden="1">#REF!</definedName>
    <definedName name="_x5" localSheetId="107" hidden="1">#REF!</definedName>
    <definedName name="_x5" localSheetId="32" hidden="1">#REF!</definedName>
    <definedName name="_x5" localSheetId="16" hidden="1">#REF!</definedName>
    <definedName name="_x5" localSheetId="131" hidden="1">#REF!</definedName>
    <definedName name="_x5" localSheetId="59" hidden="1">#REF!</definedName>
    <definedName name="_x5" localSheetId="47" hidden="1">#REF!</definedName>
    <definedName name="_x5" localSheetId="31" hidden="1">#REF!</definedName>
    <definedName name="_x5" localSheetId="13" hidden="1">#REF!</definedName>
    <definedName name="_x5" localSheetId="129" hidden="1">#REF!</definedName>
    <definedName name="_x5" localSheetId="119" hidden="1">#REF!</definedName>
    <definedName name="_x5" localSheetId="105" hidden="1">#REF!</definedName>
    <definedName name="_x5" localSheetId="92" hidden="1">#REF!</definedName>
    <definedName name="_x5" localSheetId="0" hidden="1">#REF!</definedName>
    <definedName name="_x5" localSheetId="1" hidden="1">#REF!</definedName>
    <definedName name="_x5" localSheetId="89" hidden="1">#REF!</definedName>
    <definedName name="_x5" localSheetId="44" hidden="1">#REF!</definedName>
    <definedName name="_x5" localSheetId="86" hidden="1">#REF!</definedName>
    <definedName name="_x5" localSheetId="56" hidden="1">#REF!</definedName>
    <definedName name="_x5" localSheetId="25" hidden="1">#REF!</definedName>
    <definedName name="_x5" localSheetId="117" hidden="1">#REF!</definedName>
    <definedName name="_x5" localSheetId="10" hidden="1">#REF!</definedName>
    <definedName name="_x5" localSheetId="127" hidden="1">#REF!</definedName>
    <definedName name="_x5" localSheetId="103" hidden="1">#REF!</definedName>
    <definedName name="_x5" localSheetId="41" hidden="1">#REF!</definedName>
    <definedName name="_x5" localSheetId="115" hidden="1">#REF!</definedName>
    <definedName name="_x5" localSheetId="101" hidden="1">#REF!</definedName>
    <definedName name="_x5" localSheetId="83" hidden="1">#REF!</definedName>
    <definedName name="_x5" localSheetId="53" hidden="1">#REF!</definedName>
    <definedName name="_x5" localSheetId="22" hidden="1">#REF!</definedName>
    <definedName name="_x5" localSheetId="125" hidden="1">#REF!</definedName>
    <definedName name="_x5" localSheetId="7" hidden="1">#REF!</definedName>
    <definedName name="_x5" localSheetId="98" hidden="1">#REF!</definedName>
    <definedName name="_x5" localSheetId="113" hidden="1">#REF!</definedName>
    <definedName name="_x5" localSheetId="111" hidden="1">#REF!</definedName>
    <definedName name="_x5" localSheetId="38" hidden="1">#REF!</definedName>
    <definedName name="_x5" localSheetId="123" hidden="1">#REF!</definedName>
    <definedName name="_x5" localSheetId="80" hidden="1">#REF!</definedName>
    <definedName name="_x5" localSheetId="50" hidden="1">#REF!</definedName>
    <definedName name="_x5" localSheetId="35" hidden="1">#REF!</definedName>
    <definedName name="_x5" localSheetId="121" hidden="1">#REF!</definedName>
    <definedName name="_x5" localSheetId="109" hidden="1">#REF!</definedName>
    <definedName name="_x5" localSheetId="95" hidden="1">#REF!</definedName>
    <definedName name="_x5" localSheetId="4" hidden="1">#REF!</definedName>
    <definedName name="_x5" localSheetId="137" hidden="1">#REF!</definedName>
    <definedName name="_x5" localSheetId="135" hidden="1">#REF!</definedName>
    <definedName name="_x5" localSheetId="141" hidden="1">#REF!</definedName>
    <definedName name="_x5" localSheetId="133" hidden="1">#REF!</definedName>
    <definedName name="_x5" localSheetId="139" hidden="1">#REF!</definedName>
    <definedName name="_x5" localSheetId="108" hidden="1">#REF!</definedName>
    <definedName name="_x5" localSheetId="132" hidden="1">#REF!</definedName>
    <definedName name="_x5" localSheetId="130" hidden="1">#REF!</definedName>
    <definedName name="_x5" localSheetId="120" hidden="1">#REF!</definedName>
    <definedName name="_x5" localSheetId="106" hidden="1">#REF!</definedName>
    <definedName name="_x5" localSheetId="118" hidden="1">#REF!</definedName>
    <definedName name="_x5" localSheetId="128" hidden="1">#REF!</definedName>
    <definedName name="_x5" localSheetId="104" hidden="1">#REF!</definedName>
    <definedName name="_x5" localSheetId="116" hidden="1">#REF!</definedName>
    <definedName name="_x5" localSheetId="102" hidden="1">#REF!</definedName>
    <definedName name="_x5" localSheetId="126" hidden="1">#REF!</definedName>
    <definedName name="_x5" localSheetId="114" hidden="1">#REF!</definedName>
    <definedName name="_x5" localSheetId="112" hidden="1">#REF!</definedName>
    <definedName name="_x5" localSheetId="124" hidden="1">#REF!</definedName>
    <definedName name="_x5" localSheetId="122" hidden="1">#REF!</definedName>
    <definedName name="_x5" localSheetId="110" hidden="1">#REF!</definedName>
    <definedName name="_x5" localSheetId="76" hidden="1">#REF!</definedName>
    <definedName name="_x5" localSheetId="73" hidden="1">#REF!</definedName>
    <definedName name="_x5" localSheetId="70" hidden="1">#REF!</definedName>
    <definedName name="_x5" localSheetId="67" hidden="1">#REF!</definedName>
    <definedName name="_x5" localSheetId="64" hidden="1">#REF!</definedName>
    <definedName name="_x5" localSheetId="30" hidden="1">#REF!</definedName>
    <definedName name="_x5" localSheetId="21" hidden="1">#REF!</definedName>
    <definedName name="_x5" localSheetId="79" hidden="1">#REF!</definedName>
    <definedName name="_x5" localSheetId="18" hidden="1">#REF!</definedName>
    <definedName name="_x5" localSheetId="94" hidden="1">#REF!</definedName>
    <definedName name="_x5" localSheetId="61" hidden="1">#REF!</definedName>
    <definedName name="_x5" localSheetId="49" hidden="1">#REF!</definedName>
    <definedName name="_x5" localSheetId="33" hidden="1">#REF!</definedName>
    <definedName name="_x5" localSheetId="15" hidden="1">#REF!</definedName>
    <definedName name="_x5" localSheetId="3" hidden="1">#REF!</definedName>
    <definedName name="_x5" localSheetId="91" hidden="1">#REF!</definedName>
    <definedName name="_x5" localSheetId="46" hidden="1">#REF!</definedName>
    <definedName name="_x5" localSheetId="88" hidden="1">#REF!</definedName>
    <definedName name="_x5" localSheetId="58" hidden="1">#REF!</definedName>
    <definedName name="_x5" localSheetId="27" hidden="1">#REF!</definedName>
    <definedName name="_x5" localSheetId="12" hidden="1">#REF!</definedName>
    <definedName name="_x5" localSheetId="43" hidden="1">#REF!</definedName>
    <definedName name="_x5" localSheetId="85" hidden="1">#REF!</definedName>
    <definedName name="_x5" localSheetId="55" hidden="1">#REF!</definedName>
    <definedName name="_x5" localSheetId="24" hidden="1">#REF!</definedName>
    <definedName name="_x5" localSheetId="9" hidden="1">#REF!</definedName>
    <definedName name="_x5" localSheetId="100" hidden="1">#REF!</definedName>
    <definedName name="_x5" localSheetId="40" hidden="1">#REF!</definedName>
    <definedName name="_x5" localSheetId="97" hidden="1">#REF!</definedName>
    <definedName name="_x5" localSheetId="82" hidden="1">#REF!</definedName>
    <definedName name="_x5" localSheetId="52" hidden="1">#REF!</definedName>
    <definedName name="_x5" localSheetId="37" hidden="1">#REF!</definedName>
    <definedName name="_x5" localSheetId="6" hidden="1">#REF!</definedName>
    <definedName name="_x5" localSheetId="75" hidden="1">#REF!</definedName>
    <definedName name="_x5" localSheetId="72" hidden="1">#REF!</definedName>
    <definedName name="_x5" localSheetId="69" hidden="1">#REF!</definedName>
    <definedName name="_x5" localSheetId="66" hidden="1">#REF!</definedName>
    <definedName name="_x5" localSheetId="63" hidden="1">#REF!</definedName>
    <definedName name="_x5" localSheetId="51" hidden="1">#REF!</definedName>
    <definedName name="_x5" localSheetId="29" hidden="1">#REF!</definedName>
    <definedName name="_x5" localSheetId="20" hidden="1">#REF!</definedName>
    <definedName name="_x5" localSheetId="78" hidden="1">#REF!</definedName>
    <definedName name="_x5" localSheetId="17" hidden="1">#REF!</definedName>
    <definedName name="_x5" localSheetId="93" hidden="1">#REF!</definedName>
    <definedName name="_x5" localSheetId="60" hidden="1">#REF!</definedName>
    <definedName name="_x5" localSheetId="48" hidden="1">#REF!</definedName>
    <definedName name="_x5" localSheetId="34" hidden="1">#REF!</definedName>
    <definedName name="_x5" localSheetId="14" hidden="1">#REF!</definedName>
    <definedName name="_x5" localSheetId="2" hidden="1">#REF!</definedName>
    <definedName name="_x5" localSheetId="90" hidden="1">#REF!</definedName>
    <definedName name="_x5" localSheetId="45" hidden="1">#REF!</definedName>
    <definedName name="_x5" localSheetId="87" hidden="1">#REF!</definedName>
    <definedName name="_x5" localSheetId="57" hidden="1">#REF!</definedName>
    <definedName name="_x5" localSheetId="26" hidden="1">#REF!</definedName>
    <definedName name="_x5" localSheetId="11" hidden="1">#REF!</definedName>
    <definedName name="_x5" localSheetId="42" hidden="1">#REF!</definedName>
    <definedName name="_x5" localSheetId="84" hidden="1">#REF!</definedName>
    <definedName name="_x5" localSheetId="54" hidden="1">#REF!</definedName>
    <definedName name="_x5" localSheetId="23" hidden="1">#REF!</definedName>
    <definedName name="_x5" localSheetId="8" hidden="1">#REF!</definedName>
    <definedName name="_x5" localSheetId="99" hidden="1">#REF!</definedName>
    <definedName name="_x5" localSheetId="39" hidden="1">#REF!</definedName>
    <definedName name="_x5" localSheetId="96" hidden="1">#REF!</definedName>
    <definedName name="_x5" localSheetId="81" hidden="1">#REF!</definedName>
    <definedName name="_x5" localSheetId="36" hidden="1">#REF!</definedName>
    <definedName name="_x5" localSheetId="5" hidden="1">#REF!</definedName>
    <definedName name="_x5" localSheetId="138" hidden="1">#REF!</definedName>
    <definedName name="_x5" localSheetId="136" hidden="1">#REF!</definedName>
    <definedName name="_x5" localSheetId="134" hidden="1">#REF!</definedName>
    <definedName name="_x5" localSheetId="140" hidden="1">#REF!</definedName>
    <definedName name="_x5" hidden="1">#REF!</definedName>
    <definedName name="_x6" localSheetId="74" hidden="1">#REF!</definedName>
    <definedName name="_x6" localSheetId="71" hidden="1">#REF!</definedName>
    <definedName name="_x6" localSheetId="68" hidden="1">#REF!</definedName>
    <definedName name="_x6" localSheetId="65" hidden="1">#REF!</definedName>
    <definedName name="_x6" localSheetId="62" hidden="1">#REF!</definedName>
    <definedName name="_x6" localSheetId="28" hidden="1">#REF!</definedName>
    <definedName name="_x6" localSheetId="19" hidden="1">#REF!</definedName>
    <definedName name="_x6" localSheetId="77" hidden="1">#REF!</definedName>
    <definedName name="_x6" localSheetId="107" hidden="1">#REF!</definedName>
    <definedName name="_x6" localSheetId="32" hidden="1">#REF!</definedName>
    <definedName name="_x6" localSheetId="16" hidden="1">#REF!</definedName>
    <definedName name="_x6" localSheetId="131" hidden="1">#REF!</definedName>
    <definedName name="_x6" localSheetId="59" hidden="1">#REF!</definedName>
    <definedName name="_x6" localSheetId="47" hidden="1">#REF!</definedName>
    <definedName name="_x6" localSheetId="31" hidden="1">#REF!</definedName>
    <definedName name="_x6" localSheetId="13" hidden="1">#REF!</definedName>
    <definedName name="_x6" localSheetId="129" hidden="1">#REF!</definedName>
    <definedName name="_x6" localSheetId="119" hidden="1">#REF!</definedName>
    <definedName name="_x6" localSheetId="105" hidden="1">#REF!</definedName>
    <definedName name="_x6" localSheetId="92" hidden="1">#REF!</definedName>
    <definedName name="_x6" localSheetId="0" hidden="1">#REF!</definedName>
    <definedName name="_x6" localSheetId="1" hidden="1">#REF!</definedName>
    <definedName name="_x6" localSheetId="89" hidden="1">#REF!</definedName>
    <definedName name="_x6" localSheetId="44" hidden="1">#REF!</definedName>
    <definedName name="_x6" localSheetId="86" hidden="1">#REF!</definedName>
    <definedName name="_x6" localSheetId="56" hidden="1">#REF!</definedName>
    <definedName name="_x6" localSheetId="25" hidden="1">#REF!</definedName>
    <definedName name="_x6" localSheetId="117" hidden="1">#REF!</definedName>
    <definedName name="_x6" localSheetId="10" hidden="1">#REF!</definedName>
    <definedName name="_x6" localSheetId="127" hidden="1">#REF!</definedName>
    <definedName name="_x6" localSheetId="103" hidden="1">#REF!</definedName>
    <definedName name="_x6" localSheetId="41" hidden="1">#REF!</definedName>
    <definedName name="_x6" localSheetId="115" hidden="1">#REF!</definedName>
    <definedName name="_x6" localSheetId="101" hidden="1">#REF!</definedName>
    <definedName name="_x6" localSheetId="83" hidden="1">#REF!</definedName>
    <definedName name="_x6" localSheetId="53" hidden="1">#REF!</definedName>
    <definedName name="_x6" localSheetId="22" hidden="1">#REF!</definedName>
    <definedName name="_x6" localSheetId="125" hidden="1">#REF!</definedName>
    <definedName name="_x6" localSheetId="7" hidden="1">#REF!</definedName>
    <definedName name="_x6" localSheetId="98" hidden="1">#REF!</definedName>
    <definedName name="_x6" localSheetId="113" hidden="1">#REF!</definedName>
    <definedName name="_x6" localSheetId="111" hidden="1">#REF!</definedName>
    <definedName name="_x6" localSheetId="38" hidden="1">#REF!</definedName>
    <definedName name="_x6" localSheetId="123" hidden="1">#REF!</definedName>
    <definedName name="_x6" localSheetId="80" hidden="1">#REF!</definedName>
    <definedName name="_x6" localSheetId="50" hidden="1">#REF!</definedName>
    <definedName name="_x6" localSheetId="35" hidden="1">#REF!</definedName>
    <definedName name="_x6" localSheetId="121" hidden="1">#REF!</definedName>
    <definedName name="_x6" localSheetId="109" hidden="1">#REF!</definedName>
    <definedName name="_x6" localSheetId="95" hidden="1">#REF!</definedName>
    <definedName name="_x6" localSheetId="4" hidden="1">#REF!</definedName>
    <definedName name="_x6" localSheetId="137" hidden="1">#REF!</definedName>
    <definedName name="_x6" localSheetId="135" hidden="1">#REF!</definedName>
    <definedName name="_x6" localSheetId="141" hidden="1">#REF!</definedName>
    <definedName name="_x6" localSheetId="133" hidden="1">#REF!</definedName>
    <definedName name="_x6" localSheetId="139" hidden="1">#REF!</definedName>
    <definedName name="_x6" localSheetId="108" hidden="1">#REF!</definedName>
    <definedName name="_x6" localSheetId="132" hidden="1">#REF!</definedName>
    <definedName name="_x6" localSheetId="130" hidden="1">#REF!</definedName>
    <definedName name="_x6" localSheetId="120" hidden="1">#REF!</definedName>
    <definedName name="_x6" localSheetId="106" hidden="1">#REF!</definedName>
    <definedName name="_x6" localSheetId="118" hidden="1">#REF!</definedName>
    <definedName name="_x6" localSheetId="128" hidden="1">#REF!</definedName>
    <definedName name="_x6" localSheetId="104" hidden="1">#REF!</definedName>
    <definedName name="_x6" localSheetId="116" hidden="1">#REF!</definedName>
    <definedName name="_x6" localSheetId="102" hidden="1">#REF!</definedName>
    <definedName name="_x6" localSheetId="126" hidden="1">#REF!</definedName>
    <definedName name="_x6" localSheetId="114" hidden="1">#REF!</definedName>
    <definedName name="_x6" localSheetId="112" hidden="1">#REF!</definedName>
    <definedName name="_x6" localSheetId="124" hidden="1">#REF!</definedName>
    <definedName name="_x6" localSheetId="122" hidden="1">#REF!</definedName>
    <definedName name="_x6" localSheetId="110" hidden="1">#REF!</definedName>
    <definedName name="_x6" localSheetId="76" hidden="1">#REF!</definedName>
    <definedName name="_x6" localSheetId="73" hidden="1">#REF!</definedName>
    <definedName name="_x6" localSheetId="70" hidden="1">#REF!</definedName>
    <definedName name="_x6" localSheetId="67" hidden="1">#REF!</definedName>
    <definedName name="_x6" localSheetId="64" hidden="1">#REF!</definedName>
    <definedName name="_x6" localSheetId="30" hidden="1">#REF!</definedName>
    <definedName name="_x6" localSheetId="21" hidden="1">#REF!</definedName>
    <definedName name="_x6" localSheetId="79" hidden="1">#REF!</definedName>
    <definedName name="_x6" localSheetId="18" hidden="1">#REF!</definedName>
    <definedName name="_x6" localSheetId="94" hidden="1">#REF!</definedName>
    <definedName name="_x6" localSheetId="61" hidden="1">#REF!</definedName>
    <definedName name="_x6" localSheetId="49" hidden="1">#REF!</definedName>
    <definedName name="_x6" localSheetId="33" hidden="1">#REF!</definedName>
    <definedName name="_x6" localSheetId="15" hidden="1">#REF!</definedName>
    <definedName name="_x6" localSheetId="3" hidden="1">#REF!</definedName>
    <definedName name="_x6" localSheetId="91" hidden="1">#REF!</definedName>
    <definedName name="_x6" localSheetId="46" hidden="1">#REF!</definedName>
    <definedName name="_x6" localSheetId="88" hidden="1">#REF!</definedName>
    <definedName name="_x6" localSheetId="58" hidden="1">#REF!</definedName>
    <definedName name="_x6" localSheetId="27" hidden="1">#REF!</definedName>
    <definedName name="_x6" localSheetId="12" hidden="1">#REF!</definedName>
    <definedName name="_x6" localSheetId="43" hidden="1">#REF!</definedName>
    <definedName name="_x6" localSheetId="85" hidden="1">#REF!</definedName>
    <definedName name="_x6" localSheetId="55" hidden="1">#REF!</definedName>
    <definedName name="_x6" localSheetId="24" hidden="1">#REF!</definedName>
    <definedName name="_x6" localSheetId="9" hidden="1">#REF!</definedName>
    <definedName name="_x6" localSheetId="100" hidden="1">#REF!</definedName>
    <definedName name="_x6" localSheetId="40" hidden="1">#REF!</definedName>
    <definedName name="_x6" localSheetId="97" hidden="1">#REF!</definedName>
    <definedName name="_x6" localSheetId="82" hidden="1">#REF!</definedName>
    <definedName name="_x6" localSheetId="52" hidden="1">#REF!</definedName>
    <definedName name="_x6" localSheetId="37" hidden="1">#REF!</definedName>
    <definedName name="_x6" localSheetId="6" hidden="1">#REF!</definedName>
    <definedName name="_x6" localSheetId="75" hidden="1">#REF!</definedName>
    <definedName name="_x6" localSheetId="72" hidden="1">#REF!</definedName>
    <definedName name="_x6" localSheetId="69" hidden="1">#REF!</definedName>
    <definedName name="_x6" localSheetId="66" hidden="1">#REF!</definedName>
    <definedName name="_x6" localSheetId="63" hidden="1">#REF!</definedName>
    <definedName name="_x6" localSheetId="51" hidden="1">#REF!</definedName>
    <definedName name="_x6" localSheetId="29" hidden="1">#REF!</definedName>
    <definedName name="_x6" localSheetId="20" hidden="1">#REF!</definedName>
    <definedName name="_x6" localSheetId="78" hidden="1">#REF!</definedName>
    <definedName name="_x6" localSheetId="17" hidden="1">#REF!</definedName>
    <definedName name="_x6" localSheetId="93" hidden="1">#REF!</definedName>
    <definedName name="_x6" localSheetId="60" hidden="1">#REF!</definedName>
    <definedName name="_x6" localSheetId="48" hidden="1">#REF!</definedName>
    <definedName name="_x6" localSheetId="34" hidden="1">#REF!</definedName>
    <definedName name="_x6" localSheetId="14" hidden="1">#REF!</definedName>
    <definedName name="_x6" localSheetId="2" hidden="1">#REF!</definedName>
    <definedName name="_x6" localSheetId="90" hidden="1">#REF!</definedName>
    <definedName name="_x6" localSheetId="45" hidden="1">#REF!</definedName>
    <definedName name="_x6" localSheetId="87" hidden="1">#REF!</definedName>
    <definedName name="_x6" localSheetId="57" hidden="1">#REF!</definedName>
    <definedName name="_x6" localSheetId="26" hidden="1">#REF!</definedName>
    <definedName name="_x6" localSheetId="11" hidden="1">#REF!</definedName>
    <definedName name="_x6" localSheetId="42" hidden="1">#REF!</definedName>
    <definedName name="_x6" localSheetId="84" hidden="1">#REF!</definedName>
    <definedName name="_x6" localSheetId="54" hidden="1">#REF!</definedName>
    <definedName name="_x6" localSheetId="23" hidden="1">#REF!</definedName>
    <definedName name="_x6" localSheetId="8" hidden="1">#REF!</definedName>
    <definedName name="_x6" localSheetId="99" hidden="1">#REF!</definedName>
    <definedName name="_x6" localSheetId="39" hidden="1">#REF!</definedName>
    <definedName name="_x6" localSheetId="96" hidden="1">#REF!</definedName>
    <definedName name="_x6" localSheetId="81" hidden="1">#REF!</definedName>
    <definedName name="_x6" localSheetId="36" hidden="1">#REF!</definedName>
    <definedName name="_x6" localSheetId="5" hidden="1">#REF!</definedName>
    <definedName name="_x6" localSheetId="138" hidden="1">#REF!</definedName>
    <definedName name="_x6" localSheetId="136" hidden="1">#REF!</definedName>
    <definedName name="_x6" localSheetId="134" hidden="1">#REF!</definedName>
    <definedName name="_x6" localSheetId="140" hidden="1">#REF!</definedName>
    <definedName name="_x6" hidden="1">#REF!</definedName>
    <definedName name="_x7" localSheetId="74" hidden="1">#REF!</definedName>
    <definedName name="_x7" localSheetId="71" hidden="1">#REF!</definedName>
    <definedName name="_x7" localSheetId="68" hidden="1">#REF!</definedName>
    <definedName name="_x7" localSheetId="65" hidden="1">#REF!</definedName>
    <definedName name="_x7" localSheetId="62" hidden="1">#REF!</definedName>
    <definedName name="_x7" localSheetId="28" hidden="1">#REF!</definedName>
    <definedName name="_x7" localSheetId="19" hidden="1">#REF!</definedName>
    <definedName name="_x7" localSheetId="77" hidden="1">#REF!</definedName>
    <definedName name="_x7" localSheetId="107" hidden="1">#REF!</definedName>
    <definedName name="_x7" localSheetId="32" hidden="1">#REF!</definedName>
    <definedName name="_x7" localSheetId="16" hidden="1">#REF!</definedName>
    <definedName name="_x7" localSheetId="131" hidden="1">#REF!</definedName>
    <definedName name="_x7" localSheetId="59" hidden="1">#REF!</definedName>
    <definedName name="_x7" localSheetId="47" hidden="1">#REF!</definedName>
    <definedName name="_x7" localSheetId="31" hidden="1">#REF!</definedName>
    <definedName name="_x7" localSheetId="13" hidden="1">#REF!</definedName>
    <definedName name="_x7" localSheetId="129" hidden="1">#REF!</definedName>
    <definedName name="_x7" localSheetId="119" hidden="1">#REF!</definedName>
    <definedName name="_x7" localSheetId="105" hidden="1">#REF!</definedName>
    <definedName name="_x7" localSheetId="92" hidden="1">#REF!</definedName>
    <definedName name="_x7" localSheetId="0" hidden="1">#REF!</definedName>
    <definedName name="_x7" localSheetId="1" hidden="1">#REF!</definedName>
    <definedName name="_x7" localSheetId="89" hidden="1">#REF!</definedName>
    <definedName name="_x7" localSheetId="44" hidden="1">#REF!</definedName>
    <definedName name="_x7" localSheetId="86" hidden="1">#REF!</definedName>
    <definedName name="_x7" localSheetId="56" hidden="1">#REF!</definedName>
    <definedName name="_x7" localSheetId="25" hidden="1">#REF!</definedName>
    <definedName name="_x7" localSheetId="117" hidden="1">#REF!</definedName>
    <definedName name="_x7" localSheetId="10" hidden="1">#REF!</definedName>
    <definedName name="_x7" localSheetId="127" hidden="1">#REF!</definedName>
    <definedName name="_x7" localSheetId="103" hidden="1">#REF!</definedName>
    <definedName name="_x7" localSheetId="41" hidden="1">#REF!</definedName>
    <definedName name="_x7" localSheetId="115" hidden="1">#REF!</definedName>
    <definedName name="_x7" localSheetId="101" hidden="1">#REF!</definedName>
    <definedName name="_x7" localSheetId="83" hidden="1">#REF!</definedName>
    <definedName name="_x7" localSheetId="53" hidden="1">#REF!</definedName>
    <definedName name="_x7" localSheetId="22" hidden="1">#REF!</definedName>
    <definedName name="_x7" localSheetId="125" hidden="1">#REF!</definedName>
    <definedName name="_x7" localSheetId="7" hidden="1">#REF!</definedName>
    <definedName name="_x7" localSheetId="98" hidden="1">#REF!</definedName>
    <definedName name="_x7" localSheetId="113" hidden="1">#REF!</definedName>
    <definedName name="_x7" localSheetId="111" hidden="1">#REF!</definedName>
    <definedName name="_x7" localSheetId="38" hidden="1">#REF!</definedName>
    <definedName name="_x7" localSheetId="123" hidden="1">#REF!</definedName>
    <definedName name="_x7" localSheetId="80" hidden="1">#REF!</definedName>
    <definedName name="_x7" localSheetId="50" hidden="1">#REF!</definedName>
    <definedName name="_x7" localSheetId="35" hidden="1">#REF!</definedName>
    <definedName name="_x7" localSheetId="121" hidden="1">#REF!</definedName>
    <definedName name="_x7" localSheetId="109" hidden="1">#REF!</definedName>
    <definedName name="_x7" localSheetId="95" hidden="1">#REF!</definedName>
    <definedName name="_x7" localSheetId="4" hidden="1">#REF!</definedName>
    <definedName name="_x7" localSheetId="137" hidden="1">#REF!</definedName>
    <definedName name="_x7" localSheetId="135" hidden="1">#REF!</definedName>
    <definedName name="_x7" localSheetId="141" hidden="1">#REF!</definedName>
    <definedName name="_x7" localSheetId="133" hidden="1">#REF!</definedName>
    <definedName name="_x7" localSheetId="139" hidden="1">#REF!</definedName>
    <definedName name="_x7" localSheetId="108" hidden="1">#REF!</definedName>
    <definedName name="_x7" localSheetId="132" hidden="1">#REF!</definedName>
    <definedName name="_x7" localSheetId="130" hidden="1">#REF!</definedName>
    <definedName name="_x7" localSheetId="120" hidden="1">#REF!</definedName>
    <definedName name="_x7" localSheetId="106" hidden="1">#REF!</definedName>
    <definedName name="_x7" localSheetId="118" hidden="1">#REF!</definedName>
    <definedName name="_x7" localSheetId="128" hidden="1">#REF!</definedName>
    <definedName name="_x7" localSheetId="104" hidden="1">#REF!</definedName>
    <definedName name="_x7" localSheetId="116" hidden="1">#REF!</definedName>
    <definedName name="_x7" localSheetId="102" hidden="1">#REF!</definedName>
    <definedName name="_x7" localSheetId="126" hidden="1">#REF!</definedName>
    <definedName name="_x7" localSheetId="114" hidden="1">#REF!</definedName>
    <definedName name="_x7" localSheetId="112" hidden="1">#REF!</definedName>
    <definedName name="_x7" localSheetId="124" hidden="1">#REF!</definedName>
    <definedName name="_x7" localSheetId="122" hidden="1">#REF!</definedName>
    <definedName name="_x7" localSheetId="110" hidden="1">#REF!</definedName>
    <definedName name="_x7" localSheetId="76" hidden="1">#REF!</definedName>
    <definedName name="_x7" localSheetId="73" hidden="1">#REF!</definedName>
    <definedName name="_x7" localSheetId="70" hidden="1">#REF!</definedName>
    <definedName name="_x7" localSheetId="67" hidden="1">#REF!</definedName>
    <definedName name="_x7" localSheetId="64" hidden="1">#REF!</definedName>
    <definedName name="_x7" localSheetId="30" hidden="1">#REF!</definedName>
    <definedName name="_x7" localSheetId="21" hidden="1">#REF!</definedName>
    <definedName name="_x7" localSheetId="79" hidden="1">#REF!</definedName>
    <definedName name="_x7" localSheetId="18" hidden="1">#REF!</definedName>
    <definedName name="_x7" localSheetId="94" hidden="1">#REF!</definedName>
    <definedName name="_x7" localSheetId="61" hidden="1">#REF!</definedName>
    <definedName name="_x7" localSheetId="49" hidden="1">#REF!</definedName>
    <definedName name="_x7" localSheetId="33" hidden="1">#REF!</definedName>
    <definedName name="_x7" localSheetId="15" hidden="1">#REF!</definedName>
    <definedName name="_x7" localSheetId="3" hidden="1">#REF!</definedName>
    <definedName name="_x7" localSheetId="91" hidden="1">#REF!</definedName>
    <definedName name="_x7" localSheetId="46" hidden="1">#REF!</definedName>
    <definedName name="_x7" localSheetId="88" hidden="1">#REF!</definedName>
    <definedName name="_x7" localSheetId="58" hidden="1">#REF!</definedName>
    <definedName name="_x7" localSheetId="27" hidden="1">#REF!</definedName>
    <definedName name="_x7" localSheetId="12" hidden="1">#REF!</definedName>
    <definedName name="_x7" localSheetId="43" hidden="1">#REF!</definedName>
    <definedName name="_x7" localSheetId="85" hidden="1">#REF!</definedName>
    <definedName name="_x7" localSheetId="55" hidden="1">#REF!</definedName>
    <definedName name="_x7" localSheetId="24" hidden="1">#REF!</definedName>
    <definedName name="_x7" localSheetId="9" hidden="1">#REF!</definedName>
    <definedName name="_x7" localSheetId="100" hidden="1">#REF!</definedName>
    <definedName name="_x7" localSheetId="40" hidden="1">#REF!</definedName>
    <definedName name="_x7" localSheetId="97" hidden="1">#REF!</definedName>
    <definedName name="_x7" localSheetId="82" hidden="1">#REF!</definedName>
    <definedName name="_x7" localSheetId="52" hidden="1">#REF!</definedName>
    <definedName name="_x7" localSheetId="37" hidden="1">#REF!</definedName>
    <definedName name="_x7" localSheetId="6" hidden="1">#REF!</definedName>
    <definedName name="_x7" localSheetId="75" hidden="1">#REF!</definedName>
    <definedName name="_x7" localSheetId="72" hidden="1">#REF!</definedName>
    <definedName name="_x7" localSheetId="69" hidden="1">#REF!</definedName>
    <definedName name="_x7" localSheetId="66" hidden="1">#REF!</definedName>
    <definedName name="_x7" localSheetId="63" hidden="1">#REF!</definedName>
    <definedName name="_x7" localSheetId="51" hidden="1">#REF!</definedName>
    <definedName name="_x7" localSheetId="29" hidden="1">#REF!</definedName>
    <definedName name="_x7" localSheetId="20" hidden="1">#REF!</definedName>
    <definedName name="_x7" localSheetId="78" hidden="1">#REF!</definedName>
    <definedName name="_x7" localSheetId="17" hidden="1">#REF!</definedName>
    <definedName name="_x7" localSheetId="93" hidden="1">#REF!</definedName>
    <definedName name="_x7" localSheetId="60" hidden="1">#REF!</definedName>
    <definedName name="_x7" localSheetId="48" hidden="1">#REF!</definedName>
    <definedName name="_x7" localSheetId="34" hidden="1">#REF!</definedName>
    <definedName name="_x7" localSheetId="14" hidden="1">#REF!</definedName>
    <definedName name="_x7" localSheetId="2" hidden="1">#REF!</definedName>
    <definedName name="_x7" localSheetId="90" hidden="1">#REF!</definedName>
    <definedName name="_x7" localSheetId="45" hidden="1">#REF!</definedName>
    <definedName name="_x7" localSheetId="87" hidden="1">#REF!</definedName>
    <definedName name="_x7" localSheetId="57" hidden="1">#REF!</definedName>
    <definedName name="_x7" localSheetId="26" hidden="1">#REF!</definedName>
    <definedName name="_x7" localSheetId="11" hidden="1">#REF!</definedName>
    <definedName name="_x7" localSheetId="42" hidden="1">#REF!</definedName>
    <definedName name="_x7" localSheetId="84" hidden="1">#REF!</definedName>
    <definedName name="_x7" localSheetId="54" hidden="1">#REF!</definedName>
    <definedName name="_x7" localSheetId="23" hidden="1">#REF!</definedName>
    <definedName name="_x7" localSheetId="8" hidden="1">#REF!</definedName>
    <definedName name="_x7" localSheetId="99" hidden="1">#REF!</definedName>
    <definedName name="_x7" localSheetId="39" hidden="1">#REF!</definedName>
    <definedName name="_x7" localSheetId="96" hidden="1">#REF!</definedName>
    <definedName name="_x7" localSheetId="81" hidden="1">#REF!</definedName>
    <definedName name="_x7" localSheetId="36" hidden="1">#REF!</definedName>
    <definedName name="_x7" localSheetId="5" hidden="1">#REF!</definedName>
    <definedName name="_x7" localSheetId="138" hidden="1">#REF!</definedName>
    <definedName name="_x7" localSheetId="136" hidden="1">#REF!</definedName>
    <definedName name="_x7" localSheetId="134" hidden="1">#REF!</definedName>
    <definedName name="_x7" localSheetId="140" hidden="1">#REF!</definedName>
    <definedName name="_x7" hidden="1">#REF!</definedName>
    <definedName name="_x8" localSheetId="74" hidden="1">#REF!</definedName>
    <definedName name="_x8" localSheetId="71" hidden="1">#REF!</definedName>
    <definedName name="_x8" localSheetId="68" hidden="1">#REF!</definedName>
    <definedName name="_x8" localSheetId="65" hidden="1">#REF!</definedName>
    <definedName name="_x8" localSheetId="62" hidden="1">#REF!</definedName>
    <definedName name="_x8" localSheetId="28" hidden="1">#REF!</definedName>
    <definedName name="_x8" localSheetId="19" hidden="1">#REF!</definedName>
    <definedName name="_x8" localSheetId="77" hidden="1">#REF!</definedName>
    <definedName name="_x8" localSheetId="107" hidden="1">#REF!</definedName>
    <definedName name="_x8" localSheetId="32" hidden="1">#REF!</definedName>
    <definedName name="_x8" localSheetId="16" hidden="1">#REF!</definedName>
    <definedName name="_x8" localSheetId="131" hidden="1">#REF!</definedName>
    <definedName name="_x8" localSheetId="59" hidden="1">#REF!</definedName>
    <definedName name="_x8" localSheetId="47" hidden="1">#REF!</definedName>
    <definedName name="_x8" localSheetId="31" hidden="1">#REF!</definedName>
    <definedName name="_x8" localSheetId="13" hidden="1">#REF!</definedName>
    <definedName name="_x8" localSheetId="129" hidden="1">#REF!</definedName>
    <definedName name="_x8" localSheetId="119" hidden="1">#REF!</definedName>
    <definedName name="_x8" localSheetId="105" hidden="1">#REF!</definedName>
    <definedName name="_x8" localSheetId="92" hidden="1">#REF!</definedName>
    <definedName name="_x8" localSheetId="0" hidden="1">#REF!</definedName>
    <definedName name="_x8" localSheetId="1" hidden="1">#REF!</definedName>
    <definedName name="_x8" localSheetId="89" hidden="1">#REF!</definedName>
    <definedName name="_x8" localSheetId="44" hidden="1">#REF!</definedName>
    <definedName name="_x8" localSheetId="86" hidden="1">#REF!</definedName>
    <definedName name="_x8" localSheetId="56" hidden="1">#REF!</definedName>
    <definedName name="_x8" localSheetId="25" hidden="1">#REF!</definedName>
    <definedName name="_x8" localSheetId="117" hidden="1">#REF!</definedName>
    <definedName name="_x8" localSheetId="10" hidden="1">#REF!</definedName>
    <definedName name="_x8" localSheetId="127" hidden="1">#REF!</definedName>
    <definedName name="_x8" localSheetId="103" hidden="1">#REF!</definedName>
    <definedName name="_x8" localSheetId="41" hidden="1">#REF!</definedName>
    <definedName name="_x8" localSheetId="115" hidden="1">#REF!</definedName>
    <definedName name="_x8" localSheetId="101" hidden="1">#REF!</definedName>
    <definedName name="_x8" localSheetId="83" hidden="1">#REF!</definedName>
    <definedName name="_x8" localSheetId="53" hidden="1">#REF!</definedName>
    <definedName name="_x8" localSheetId="22" hidden="1">#REF!</definedName>
    <definedName name="_x8" localSheetId="125" hidden="1">#REF!</definedName>
    <definedName name="_x8" localSheetId="7" hidden="1">#REF!</definedName>
    <definedName name="_x8" localSheetId="98" hidden="1">#REF!</definedName>
    <definedName name="_x8" localSheetId="113" hidden="1">#REF!</definedName>
    <definedName name="_x8" localSheetId="111" hidden="1">#REF!</definedName>
    <definedName name="_x8" localSheetId="38" hidden="1">#REF!</definedName>
    <definedName name="_x8" localSheetId="123" hidden="1">#REF!</definedName>
    <definedName name="_x8" localSheetId="80" hidden="1">#REF!</definedName>
    <definedName name="_x8" localSheetId="50" hidden="1">#REF!</definedName>
    <definedName name="_x8" localSheetId="35" hidden="1">#REF!</definedName>
    <definedName name="_x8" localSheetId="121" hidden="1">#REF!</definedName>
    <definedName name="_x8" localSheetId="109" hidden="1">#REF!</definedName>
    <definedName name="_x8" localSheetId="95" hidden="1">#REF!</definedName>
    <definedName name="_x8" localSheetId="4" hidden="1">#REF!</definedName>
    <definedName name="_x8" localSheetId="137" hidden="1">#REF!</definedName>
    <definedName name="_x8" localSheetId="135" hidden="1">#REF!</definedName>
    <definedName name="_x8" localSheetId="141" hidden="1">#REF!</definedName>
    <definedName name="_x8" localSheetId="133" hidden="1">#REF!</definedName>
    <definedName name="_x8" localSheetId="139" hidden="1">#REF!</definedName>
    <definedName name="_x8" localSheetId="108" hidden="1">#REF!</definedName>
    <definedName name="_x8" localSheetId="132" hidden="1">#REF!</definedName>
    <definedName name="_x8" localSheetId="130" hidden="1">#REF!</definedName>
    <definedName name="_x8" localSheetId="120" hidden="1">#REF!</definedName>
    <definedName name="_x8" localSheetId="106" hidden="1">#REF!</definedName>
    <definedName name="_x8" localSheetId="118" hidden="1">#REF!</definedName>
    <definedName name="_x8" localSheetId="128" hidden="1">#REF!</definedName>
    <definedName name="_x8" localSheetId="104" hidden="1">#REF!</definedName>
    <definedName name="_x8" localSheetId="116" hidden="1">#REF!</definedName>
    <definedName name="_x8" localSheetId="102" hidden="1">#REF!</definedName>
    <definedName name="_x8" localSheetId="126" hidden="1">#REF!</definedName>
    <definedName name="_x8" localSheetId="114" hidden="1">#REF!</definedName>
    <definedName name="_x8" localSheetId="112" hidden="1">#REF!</definedName>
    <definedName name="_x8" localSheetId="124" hidden="1">#REF!</definedName>
    <definedName name="_x8" localSheetId="122" hidden="1">#REF!</definedName>
    <definedName name="_x8" localSheetId="110" hidden="1">#REF!</definedName>
    <definedName name="_x8" localSheetId="76" hidden="1">#REF!</definedName>
    <definedName name="_x8" localSheetId="73" hidden="1">#REF!</definedName>
    <definedName name="_x8" localSheetId="70" hidden="1">#REF!</definedName>
    <definedName name="_x8" localSheetId="67" hidden="1">#REF!</definedName>
    <definedName name="_x8" localSheetId="64" hidden="1">#REF!</definedName>
    <definedName name="_x8" localSheetId="30" hidden="1">#REF!</definedName>
    <definedName name="_x8" localSheetId="21" hidden="1">#REF!</definedName>
    <definedName name="_x8" localSheetId="79" hidden="1">#REF!</definedName>
    <definedName name="_x8" localSheetId="18" hidden="1">#REF!</definedName>
    <definedName name="_x8" localSheetId="94" hidden="1">#REF!</definedName>
    <definedName name="_x8" localSheetId="61" hidden="1">#REF!</definedName>
    <definedName name="_x8" localSheetId="49" hidden="1">#REF!</definedName>
    <definedName name="_x8" localSheetId="33" hidden="1">#REF!</definedName>
    <definedName name="_x8" localSheetId="15" hidden="1">#REF!</definedName>
    <definedName name="_x8" localSheetId="3" hidden="1">#REF!</definedName>
    <definedName name="_x8" localSheetId="91" hidden="1">#REF!</definedName>
    <definedName name="_x8" localSheetId="46" hidden="1">#REF!</definedName>
    <definedName name="_x8" localSheetId="88" hidden="1">#REF!</definedName>
    <definedName name="_x8" localSheetId="58" hidden="1">#REF!</definedName>
    <definedName name="_x8" localSheetId="27" hidden="1">#REF!</definedName>
    <definedName name="_x8" localSheetId="12" hidden="1">#REF!</definedName>
    <definedName name="_x8" localSheetId="43" hidden="1">#REF!</definedName>
    <definedName name="_x8" localSheetId="85" hidden="1">#REF!</definedName>
    <definedName name="_x8" localSheetId="55" hidden="1">#REF!</definedName>
    <definedName name="_x8" localSheetId="24" hidden="1">#REF!</definedName>
    <definedName name="_x8" localSheetId="9" hidden="1">#REF!</definedName>
    <definedName name="_x8" localSheetId="100" hidden="1">#REF!</definedName>
    <definedName name="_x8" localSheetId="40" hidden="1">#REF!</definedName>
    <definedName name="_x8" localSheetId="97" hidden="1">#REF!</definedName>
    <definedName name="_x8" localSheetId="82" hidden="1">#REF!</definedName>
    <definedName name="_x8" localSheetId="52" hidden="1">#REF!</definedName>
    <definedName name="_x8" localSheetId="37" hidden="1">#REF!</definedName>
    <definedName name="_x8" localSheetId="6" hidden="1">#REF!</definedName>
    <definedName name="_x8" localSheetId="75" hidden="1">#REF!</definedName>
    <definedName name="_x8" localSheetId="72" hidden="1">#REF!</definedName>
    <definedName name="_x8" localSheetId="69" hidden="1">#REF!</definedName>
    <definedName name="_x8" localSheetId="66" hidden="1">#REF!</definedName>
    <definedName name="_x8" localSheetId="63" hidden="1">#REF!</definedName>
    <definedName name="_x8" localSheetId="51" hidden="1">#REF!</definedName>
    <definedName name="_x8" localSheetId="29" hidden="1">#REF!</definedName>
    <definedName name="_x8" localSheetId="20" hidden="1">#REF!</definedName>
    <definedName name="_x8" localSheetId="78" hidden="1">#REF!</definedName>
    <definedName name="_x8" localSheetId="17" hidden="1">#REF!</definedName>
    <definedName name="_x8" localSheetId="93" hidden="1">#REF!</definedName>
    <definedName name="_x8" localSheetId="60" hidden="1">#REF!</definedName>
    <definedName name="_x8" localSheetId="48" hidden="1">#REF!</definedName>
    <definedName name="_x8" localSheetId="34" hidden="1">#REF!</definedName>
    <definedName name="_x8" localSheetId="14" hidden="1">#REF!</definedName>
    <definedName name="_x8" localSheetId="2" hidden="1">#REF!</definedName>
    <definedName name="_x8" localSheetId="90" hidden="1">#REF!</definedName>
    <definedName name="_x8" localSheetId="45" hidden="1">#REF!</definedName>
    <definedName name="_x8" localSheetId="87" hidden="1">#REF!</definedName>
    <definedName name="_x8" localSheetId="57" hidden="1">#REF!</definedName>
    <definedName name="_x8" localSheetId="26" hidden="1">#REF!</definedName>
    <definedName name="_x8" localSheetId="11" hidden="1">#REF!</definedName>
    <definedName name="_x8" localSheetId="42" hidden="1">#REF!</definedName>
    <definedName name="_x8" localSheetId="84" hidden="1">#REF!</definedName>
    <definedName name="_x8" localSheetId="54" hidden="1">#REF!</definedName>
    <definedName name="_x8" localSheetId="23" hidden="1">#REF!</definedName>
    <definedName name="_x8" localSheetId="8" hidden="1">#REF!</definedName>
    <definedName name="_x8" localSheetId="99" hidden="1">#REF!</definedName>
    <definedName name="_x8" localSheetId="39" hidden="1">#REF!</definedName>
    <definedName name="_x8" localSheetId="96" hidden="1">#REF!</definedName>
    <definedName name="_x8" localSheetId="81" hidden="1">#REF!</definedName>
    <definedName name="_x8" localSheetId="36" hidden="1">#REF!</definedName>
    <definedName name="_x8" localSheetId="5" hidden="1">#REF!</definedName>
    <definedName name="_x8" localSheetId="138" hidden="1">#REF!</definedName>
    <definedName name="_x8" localSheetId="136" hidden="1">#REF!</definedName>
    <definedName name="_x8" localSheetId="134" hidden="1">#REF!</definedName>
    <definedName name="_x8" localSheetId="140" hidden="1">#REF!</definedName>
    <definedName name="_x8" hidden="1">#REF!</definedName>
    <definedName name="_x9" localSheetId="74" hidden="1">#REF!</definedName>
    <definedName name="_x9" localSheetId="71" hidden="1">#REF!</definedName>
    <definedName name="_x9" localSheetId="68" hidden="1">#REF!</definedName>
    <definedName name="_x9" localSheetId="65" hidden="1">#REF!</definedName>
    <definedName name="_x9" localSheetId="62" hidden="1">#REF!</definedName>
    <definedName name="_x9" localSheetId="28" hidden="1">#REF!</definedName>
    <definedName name="_x9" localSheetId="19" hidden="1">#REF!</definedName>
    <definedName name="_x9" localSheetId="77" hidden="1">#REF!</definedName>
    <definedName name="_x9" localSheetId="107" hidden="1">#REF!</definedName>
    <definedName name="_x9" localSheetId="32" hidden="1">#REF!</definedName>
    <definedName name="_x9" localSheetId="16" hidden="1">#REF!</definedName>
    <definedName name="_x9" localSheetId="131" hidden="1">#REF!</definedName>
    <definedName name="_x9" localSheetId="59" hidden="1">#REF!</definedName>
    <definedName name="_x9" localSheetId="47" hidden="1">#REF!</definedName>
    <definedName name="_x9" localSheetId="31" hidden="1">#REF!</definedName>
    <definedName name="_x9" localSheetId="13" hidden="1">#REF!</definedName>
    <definedName name="_x9" localSheetId="129" hidden="1">#REF!</definedName>
    <definedName name="_x9" localSheetId="119" hidden="1">#REF!</definedName>
    <definedName name="_x9" localSheetId="105" hidden="1">#REF!</definedName>
    <definedName name="_x9" localSheetId="92" hidden="1">#REF!</definedName>
    <definedName name="_x9" localSheetId="0" hidden="1">#REF!</definedName>
    <definedName name="_x9" localSheetId="1" hidden="1">#REF!</definedName>
    <definedName name="_x9" localSheetId="89" hidden="1">#REF!</definedName>
    <definedName name="_x9" localSheetId="44" hidden="1">#REF!</definedName>
    <definedName name="_x9" localSheetId="86" hidden="1">#REF!</definedName>
    <definedName name="_x9" localSheetId="56" hidden="1">#REF!</definedName>
    <definedName name="_x9" localSheetId="25" hidden="1">#REF!</definedName>
    <definedName name="_x9" localSheetId="117" hidden="1">#REF!</definedName>
    <definedName name="_x9" localSheetId="10" hidden="1">#REF!</definedName>
    <definedName name="_x9" localSheetId="127" hidden="1">#REF!</definedName>
    <definedName name="_x9" localSheetId="103" hidden="1">#REF!</definedName>
    <definedName name="_x9" localSheetId="41" hidden="1">#REF!</definedName>
    <definedName name="_x9" localSheetId="115" hidden="1">#REF!</definedName>
    <definedName name="_x9" localSheetId="101" hidden="1">#REF!</definedName>
    <definedName name="_x9" localSheetId="83" hidden="1">#REF!</definedName>
    <definedName name="_x9" localSheetId="53" hidden="1">#REF!</definedName>
    <definedName name="_x9" localSheetId="22" hidden="1">#REF!</definedName>
    <definedName name="_x9" localSheetId="125" hidden="1">#REF!</definedName>
    <definedName name="_x9" localSheetId="7" hidden="1">#REF!</definedName>
    <definedName name="_x9" localSheetId="98" hidden="1">#REF!</definedName>
    <definedName name="_x9" localSheetId="113" hidden="1">#REF!</definedName>
    <definedName name="_x9" localSheetId="111" hidden="1">#REF!</definedName>
    <definedName name="_x9" localSheetId="38" hidden="1">#REF!</definedName>
    <definedName name="_x9" localSheetId="123" hidden="1">#REF!</definedName>
    <definedName name="_x9" localSheetId="80" hidden="1">#REF!</definedName>
    <definedName name="_x9" localSheetId="50" hidden="1">#REF!</definedName>
    <definedName name="_x9" localSheetId="35" hidden="1">#REF!</definedName>
    <definedName name="_x9" localSheetId="121" hidden="1">#REF!</definedName>
    <definedName name="_x9" localSheetId="109" hidden="1">#REF!</definedName>
    <definedName name="_x9" localSheetId="95" hidden="1">#REF!</definedName>
    <definedName name="_x9" localSheetId="4" hidden="1">#REF!</definedName>
    <definedName name="_x9" localSheetId="137" hidden="1">#REF!</definedName>
    <definedName name="_x9" localSheetId="135" hidden="1">#REF!</definedName>
    <definedName name="_x9" localSheetId="141" hidden="1">#REF!</definedName>
    <definedName name="_x9" localSheetId="133" hidden="1">#REF!</definedName>
    <definedName name="_x9" localSheetId="139" hidden="1">#REF!</definedName>
    <definedName name="_x9" localSheetId="108" hidden="1">#REF!</definedName>
    <definedName name="_x9" localSheetId="132" hidden="1">#REF!</definedName>
    <definedName name="_x9" localSheetId="130" hidden="1">#REF!</definedName>
    <definedName name="_x9" localSheetId="120" hidden="1">#REF!</definedName>
    <definedName name="_x9" localSheetId="106" hidden="1">#REF!</definedName>
    <definedName name="_x9" localSheetId="118" hidden="1">#REF!</definedName>
    <definedName name="_x9" localSheetId="128" hidden="1">#REF!</definedName>
    <definedName name="_x9" localSheetId="104" hidden="1">#REF!</definedName>
    <definedName name="_x9" localSheetId="116" hidden="1">#REF!</definedName>
    <definedName name="_x9" localSheetId="102" hidden="1">#REF!</definedName>
    <definedName name="_x9" localSheetId="126" hidden="1">#REF!</definedName>
    <definedName name="_x9" localSheetId="114" hidden="1">#REF!</definedName>
    <definedName name="_x9" localSheetId="112" hidden="1">#REF!</definedName>
    <definedName name="_x9" localSheetId="124" hidden="1">#REF!</definedName>
    <definedName name="_x9" localSheetId="122" hidden="1">#REF!</definedName>
    <definedName name="_x9" localSheetId="110" hidden="1">#REF!</definedName>
    <definedName name="_x9" localSheetId="76" hidden="1">#REF!</definedName>
    <definedName name="_x9" localSheetId="73" hidden="1">#REF!</definedName>
    <definedName name="_x9" localSheetId="70" hidden="1">#REF!</definedName>
    <definedName name="_x9" localSheetId="67" hidden="1">#REF!</definedName>
    <definedName name="_x9" localSheetId="64" hidden="1">#REF!</definedName>
    <definedName name="_x9" localSheetId="30" hidden="1">#REF!</definedName>
    <definedName name="_x9" localSheetId="21" hidden="1">#REF!</definedName>
    <definedName name="_x9" localSheetId="79" hidden="1">#REF!</definedName>
    <definedName name="_x9" localSheetId="18" hidden="1">#REF!</definedName>
    <definedName name="_x9" localSheetId="94" hidden="1">#REF!</definedName>
    <definedName name="_x9" localSheetId="61" hidden="1">#REF!</definedName>
    <definedName name="_x9" localSheetId="49" hidden="1">#REF!</definedName>
    <definedName name="_x9" localSheetId="33" hidden="1">#REF!</definedName>
    <definedName name="_x9" localSheetId="15" hidden="1">#REF!</definedName>
    <definedName name="_x9" localSheetId="3" hidden="1">#REF!</definedName>
    <definedName name="_x9" localSheetId="91" hidden="1">#REF!</definedName>
    <definedName name="_x9" localSheetId="46" hidden="1">#REF!</definedName>
    <definedName name="_x9" localSheetId="88" hidden="1">#REF!</definedName>
    <definedName name="_x9" localSheetId="58" hidden="1">#REF!</definedName>
    <definedName name="_x9" localSheetId="27" hidden="1">#REF!</definedName>
    <definedName name="_x9" localSheetId="12" hidden="1">#REF!</definedName>
    <definedName name="_x9" localSheetId="43" hidden="1">#REF!</definedName>
    <definedName name="_x9" localSheetId="85" hidden="1">#REF!</definedName>
    <definedName name="_x9" localSheetId="55" hidden="1">#REF!</definedName>
    <definedName name="_x9" localSheetId="24" hidden="1">#REF!</definedName>
    <definedName name="_x9" localSheetId="9" hidden="1">#REF!</definedName>
    <definedName name="_x9" localSheetId="100" hidden="1">#REF!</definedName>
    <definedName name="_x9" localSheetId="40" hidden="1">#REF!</definedName>
    <definedName name="_x9" localSheetId="97" hidden="1">#REF!</definedName>
    <definedName name="_x9" localSheetId="82" hidden="1">#REF!</definedName>
    <definedName name="_x9" localSheetId="52" hidden="1">#REF!</definedName>
    <definedName name="_x9" localSheetId="37" hidden="1">#REF!</definedName>
    <definedName name="_x9" localSheetId="6" hidden="1">#REF!</definedName>
    <definedName name="_x9" localSheetId="75" hidden="1">#REF!</definedName>
    <definedName name="_x9" localSheetId="72" hidden="1">#REF!</definedName>
    <definedName name="_x9" localSheetId="69" hidden="1">#REF!</definedName>
    <definedName name="_x9" localSheetId="66" hidden="1">#REF!</definedName>
    <definedName name="_x9" localSheetId="63" hidden="1">#REF!</definedName>
    <definedName name="_x9" localSheetId="51" hidden="1">#REF!</definedName>
    <definedName name="_x9" localSheetId="29" hidden="1">#REF!</definedName>
    <definedName name="_x9" localSheetId="20" hidden="1">#REF!</definedName>
    <definedName name="_x9" localSheetId="78" hidden="1">#REF!</definedName>
    <definedName name="_x9" localSheetId="17" hidden="1">#REF!</definedName>
    <definedName name="_x9" localSheetId="93" hidden="1">#REF!</definedName>
    <definedName name="_x9" localSheetId="60" hidden="1">#REF!</definedName>
    <definedName name="_x9" localSheetId="48" hidden="1">#REF!</definedName>
    <definedName name="_x9" localSheetId="34" hidden="1">#REF!</definedName>
    <definedName name="_x9" localSheetId="14" hidden="1">#REF!</definedName>
    <definedName name="_x9" localSheetId="2" hidden="1">#REF!</definedName>
    <definedName name="_x9" localSheetId="90" hidden="1">#REF!</definedName>
    <definedName name="_x9" localSheetId="45" hidden="1">#REF!</definedName>
    <definedName name="_x9" localSheetId="87" hidden="1">#REF!</definedName>
    <definedName name="_x9" localSheetId="57" hidden="1">#REF!</definedName>
    <definedName name="_x9" localSheetId="26" hidden="1">#REF!</definedName>
    <definedName name="_x9" localSheetId="11" hidden="1">#REF!</definedName>
    <definedName name="_x9" localSheetId="42" hidden="1">#REF!</definedName>
    <definedName name="_x9" localSheetId="84" hidden="1">#REF!</definedName>
    <definedName name="_x9" localSheetId="54" hidden="1">#REF!</definedName>
    <definedName name="_x9" localSheetId="23" hidden="1">#REF!</definedName>
    <definedName name="_x9" localSheetId="8" hidden="1">#REF!</definedName>
    <definedName name="_x9" localSheetId="99" hidden="1">#REF!</definedName>
    <definedName name="_x9" localSheetId="39" hidden="1">#REF!</definedName>
    <definedName name="_x9" localSheetId="96" hidden="1">#REF!</definedName>
    <definedName name="_x9" localSheetId="81" hidden="1">#REF!</definedName>
    <definedName name="_x9" localSheetId="36" hidden="1">#REF!</definedName>
    <definedName name="_x9" localSheetId="5" hidden="1">#REF!</definedName>
    <definedName name="_x9" localSheetId="138" hidden="1">#REF!</definedName>
    <definedName name="_x9" localSheetId="136" hidden="1">#REF!</definedName>
    <definedName name="_x9" localSheetId="134" hidden="1">#REF!</definedName>
    <definedName name="_x9" localSheetId="140" hidden="1">#REF!</definedName>
    <definedName name="_x9" hidden="1">#REF!</definedName>
    <definedName name="_xx2" localSheetId="74" hidden="1">#REF!</definedName>
    <definedName name="_xx2" localSheetId="71" hidden="1">#REF!</definedName>
    <definedName name="_xx2" localSheetId="68" hidden="1">#REF!</definedName>
    <definedName name="_xx2" localSheetId="65" hidden="1">#REF!</definedName>
    <definedName name="_xx2" localSheetId="62" hidden="1">#REF!</definedName>
    <definedName name="_xx2" localSheetId="28" hidden="1">#REF!</definedName>
    <definedName name="_xx2" localSheetId="19" hidden="1">#REF!</definedName>
    <definedName name="_xx2" localSheetId="77" hidden="1">#REF!</definedName>
    <definedName name="_xx2" localSheetId="107" hidden="1">#REF!</definedName>
    <definedName name="_xx2" localSheetId="32" hidden="1">#REF!</definedName>
    <definedName name="_xx2" localSheetId="16" hidden="1">#REF!</definedName>
    <definedName name="_xx2" localSheetId="131" hidden="1">#REF!</definedName>
    <definedName name="_xx2" localSheetId="59" hidden="1">#REF!</definedName>
    <definedName name="_xx2" localSheetId="47" hidden="1">#REF!</definedName>
    <definedName name="_xx2" localSheetId="31" hidden="1">#REF!</definedName>
    <definedName name="_xx2" localSheetId="13" hidden="1">#REF!</definedName>
    <definedName name="_xx2" localSheetId="129" hidden="1">#REF!</definedName>
    <definedName name="_xx2" localSheetId="119" hidden="1">#REF!</definedName>
    <definedName name="_xx2" localSheetId="105" hidden="1">#REF!</definedName>
    <definedName name="_xx2" localSheetId="92" hidden="1">#REF!</definedName>
    <definedName name="_xx2" localSheetId="0" hidden="1">#REF!</definedName>
    <definedName name="_xx2" localSheetId="1" hidden="1">#REF!</definedName>
    <definedName name="_xx2" localSheetId="89" hidden="1">#REF!</definedName>
    <definedName name="_xx2" localSheetId="44" hidden="1">#REF!</definedName>
    <definedName name="_xx2" localSheetId="86" hidden="1">#REF!</definedName>
    <definedName name="_xx2" localSheetId="56" hidden="1">#REF!</definedName>
    <definedName name="_xx2" localSheetId="25" hidden="1">#REF!</definedName>
    <definedName name="_xx2" localSheetId="117" hidden="1">#REF!</definedName>
    <definedName name="_xx2" localSheetId="10" hidden="1">#REF!</definedName>
    <definedName name="_xx2" localSheetId="127" hidden="1">#REF!</definedName>
    <definedName name="_xx2" localSheetId="103" hidden="1">#REF!</definedName>
    <definedName name="_xx2" localSheetId="41" hidden="1">#REF!</definedName>
    <definedName name="_xx2" localSheetId="115" hidden="1">#REF!</definedName>
    <definedName name="_xx2" localSheetId="101" hidden="1">#REF!</definedName>
    <definedName name="_xx2" localSheetId="83" hidden="1">#REF!</definedName>
    <definedName name="_xx2" localSheetId="53" hidden="1">#REF!</definedName>
    <definedName name="_xx2" localSheetId="22" hidden="1">#REF!</definedName>
    <definedName name="_xx2" localSheetId="125" hidden="1">#REF!</definedName>
    <definedName name="_xx2" localSheetId="7" hidden="1">#REF!</definedName>
    <definedName name="_xx2" localSheetId="98" hidden="1">#REF!</definedName>
    <definedName name="_xx2" localSheetId="113" hidden="1">#REF!</definedName>
    <definedName name="_xx2" localSheetId="111" hidden="1">#REF!</definedName>
    <definedName name="_xx2" localSheetId="38" hidden="1">#REF!</definedName>
    <definedName name="_xx2" localSheetId="123" hidden="1">#REF!</definedName>
    <definedName name="_xx2" localSheetId="80" hidden="1">#REF!</definedName>
    <definedName name="_xx2" localSheetId="50" hidden="1">#REF!</definedName>
    <definedName name="_xx2" localSheetId="35" hidden="1">#REF!</definedName>
    <definedName name="_xx2" localSheetId="121" hidden="1">#REF!</definedName>
    <definedName name="_xx2" localSheetId="109" hidden="1">#REF!</definedName>
    <definedName name="_xx2" localSheetId="95" hidden="1">#REF!</definedName>
    <definedName name="_xx2" localSheetId="4" hidden="1">#REF!</definedName>
    <definedName name="_xx2" localSheetId="137" hidden="1">#REF!</definedName>
    <definedName name="_xx2" localSheetId="135" hidden="1">#REF!</definedName>
    <definedName name="_xx2" localSheetId="141" hidden="1">#REF!</definedName>
    <definedName name="_xx2" localSheetId="133" hidden="1">#REF!</definedName>
    <definedName name="_xx2" localSheetId="139" hidden="1">#REF!</definedName>
    <definedName name="_xx2" localSheetId="108" hidden="1">#REF!</definedName>
    <definedName name="_xx2" localSheetId="132" hidden="1">#REF!</definedName>
    <definedName name="_xx2" localSheetId="130" hidden="1">#REF!</definedName>
    <definedName name="_xx2" localSheetId="120" hidden="1">#REF!</definedName>
    <definedName name="_xx2" localSheetId="106" hidden="1">#REF!</definedName>
    <definedName name="_xx2" localSheetId="118" hidden="1">#REF!</definedName>
    <definedName name="_xx2" localSheetId="128" hidden="1">#REF!</definedName>
    <definedName name="_xx2" localSheetId="104" hidden="1">#REF!</definedName>
    <definedName name="_xx2" localSheetId="116" hidden="1">#REF!</definedName>
    <definedName name="_xx2" localSheetId="102" hidden="1">#REF!</definedName>
    <definedName name="_xx2" localSheetId="126" hidden="1">#REF!</definedName>
    <definedName name="_xx2" localSheetId="114" hidden="1">#REF!</definedName>
    <definedName name="_xx2" localSheetId="112" hidden="1">#REF!</definedName>
    <definedName name="_xx2" localSheetId="124" hidden="1">#REF!</definedName>
    <definedName name="_xx2" localSheetId="122" hidden="1">#REF!</definedName>
    <definedName name="_xx2" localSheetId="110" hidden="1">#REF!</definedName>
    <definedName name="_xx2" localSheetId="76" hidden="1">#REF!</definedName>
    <definedName name="_xx2" localSheetId="73" hidden="1">#REF!</definedName>
    <definedName name="_xx2" localSheetId="70" hidden="1">#REF!</definedName>
    <definedName name="_xx2" localSheetId="67" hidden="1">#REF!</definedName>
    <definedName name="_xx2" localSheetId="64" hidden="1">#REF!</definedName>
    <definedName name="_xx2" localSheetId="30" hidden="1">#REF!</definedName>
    <definedName name="_xx2" localSheetId="21" hidden="1">#REF!</definedName>
    <definedName name="_xx2" localSheetId="79" hidden="1">#REF!</definedName>
    <definedName name="_xx2" localSheetId="18" hidden="1">#REF!</definedName>
    <definedName name="_xx2" localSheetId="94" hidden="1">#REF!</definedName>
    <definedName name="_xx2" localSheetId="61" hidden="1">#REF!</definedName>
    <definedName name="_xx2" localSheetId="49" hidden="1">#REF!</definedName>
    <definedName name="_xx2" localSheetId="33" hidden="1">#REF!</definedName>
    <definedName name="_xx2" localSheetId="15" hidden="1">#REF!</definedName>
    <definedName name="_xx2" localSheetId="3" hidden="1">#REF!</definedName>
    <definedName name="_xx2" localSheetId="91" hidden="1">#REF!</definedName>
    <definedName name="_xx2" localSheetId="46" hidden="1">#REF!</definedName>
    <definedName name="_xx2" localSheetId="88" hidden="1">#REF!</definedName>
    <definedName name="_xx2" localSheetId="58" hidden="1">#REF!</definedName>
    <definedName name="_xx2" localSheetId="27" hidden="1">#REF!</definedName>
    <definedName name="_xx2" localSheetId="12" hidden="1">#REF!</definedName>
    <definedName name="_xx2" localSheetId="43" hidden="1">#REF!</definedName>
    <definedName name="_xx2" localSheetId="85" hidden="1">#REF!</definedName>
    <definedName name="_xx2" localSheetId="55" hidden="1">#REF!</definedName>
    <definedName name="_xx2" localSheetId="24" hidden="1">#REF!</definedName>
    <definedName name="_xx2" localSheetId="9" hidden="1">#REF!</definedName>
    <definedName name="_xx2" localSheetId="100" hidden="1">#REF!</definedName>
    <definedName name="_xx2" localSheetId="40" hidden="1">#REF!</definedName>
    <definedName name="_xx2" localSheetId="97" hidden="1">#REF!</definedName>
    <definedName name="_xx2" localSheetId="82" hidden="1">#REF!</definedName>
    <definedName name="_xx2" localSheetId="52" hidden="1">#REF!</definedName>
    <definedName name="_xx2" localSheetId="37" hidden="1">#REF!</definedName>
    <definedName name="_xx2" localSheetId="6" hidden="1">#REF!</definedName>
    <definedName name="_xx2" localSheetId="75" hidden="1">#REF!</definedName>
    <definedName name="_xx2" localSheetId="72" hidden="1">#REF!</definedName>
    <definedName name="_xx2" localSheetId="69" hidden="1">#REF!</definedName>
    <definedName name="_xx2" localSheetId="66" hidden="1">#REF!</definedName>
    <definedName name="_xx2" localSheetId="63" hidden="1">#REF!</definedName>
    <definedName name="_xx2" localSheetId="51" hidden="1">#REF!</definedName>
    <definedName name="_xx2" localSheetId="29" hidden="1">#REF!</definedName>
    <definedName name="_xx2" localSheetId="20" hidden="1">#REF!</definedName>
    <definedName name="_xx2" localSheetId="78" hidden="1">#REF!</definedName>
    <definedName name="_xx2" localSheetId="17" hidden="1">#REF!</definedName>
    <definedName name="_xx2" localSheetId="93" hidden="1">#REF!</definedName>
    <definedName name="_xx2" localSheetId="60" hidden="1">#REF!</definedName>
    <definedName name="_xx2" localSheetId="48" hidden="1">#REF!</definedName>
    <definedName name="_xx2" localSheetId="34" hidden="1">#REF!</definedName>
    <definedName name="_xx2" localSheetId="14" hidden="1">#REF!</definedName>
    <definedName name="_xx2" localSheetId="2" hidden="1">#REF!</definedName>
    <definedName name="_xx2" localSheetId="90" hidden="1">#REF!</definedName>
    <definedName name="_xx2" localSheetId="45" hidden="1">#REF!</definedName>
    <definedName name="_xx2" localSheetId="87" hidden="1">#REF!</definedName>
    <definedName name="_xx2" localSheetId="57" hidden="1">#REF!</definedName>
    <definedName name="_xx2" localSheetId="26" hidden="1">#REF!</definedName>
    <definedName name="_xx2" localSheetId="11" hidden="1">#REF!</definedName>
    <definedName name="_xx2" localSheetId="42" hidden="1">#REF!</definedName>
    <definedName name="_xx2" localSheetId="84" hidden="1">#REF!</definedName>
    <definedName name="_xx2" localSheetId="54" hidden="1">#REF!</definedName>
    <definedName name="_xx2" localSheetId="23" hidden="1">#REF!</definedName>
    <definedName name="_xx2" localSheetId="8" hidden="1">#REF!</definedName>
    <definedName name="_xx2" localSheetId="99" hidden="1">#REF!</definedName>
    <definedName name="_xx2" localSheetId="39" hidden="1">#REF!</definedName>
    <definedName name="_xx2" localSheetId="96" hidden="1">#REF!</definedName>
    <definedName name="_xx2" localSheetId="81" hidden="1">#REF!</definedName>
    <definedName name="_xx2" localSheetId="36" hidden="1">#REF!</definedName>
    <definedName name="_xx2" localSheetId="5" hidden="1">#REF!</definedName>
    <definedName name="_xx2" localSheetId="138" hidden="1">#REF!</definedName>
    <definedName name="_xx2" localSheetId="136" hidden="1">#REF!</definedName>
    <definedName name="_xx2" localSheetId="134" hidden="1">#REF!</definedName>
    <definedName name="_xx2" localSheetId="140" hidden="1">#REF!</definedName>
    <definedName name="_xx2" hidden="1">#REF!</definedName>
    <definedName name="A" localSheetId="74">#REF!</definedName>
    <definedName name="A" localSheetId="71">#REF!</definedName>
    <definedName name="A" localSheetId="68">#REF!</definedName>
    <definedName name="A" localSheetId="65">#REF!</definedName>
    <definedName name="A" localSheetId="62">#REF!</definedName>
    <definedName name="A" localSheetId="28">#REF!</definedName>
    <definedName name="A" localSheetId="19">#REF!</definedName>
    <definedName name="A" localSheetId="77">#REF!</definedName>
    <definedName name="A" localSheetId="107">#REF!</definedName>
    <definedName name="A" localSheetId="32">#REF!</definedName>
    <definedName name="A" localSheetId="16">#REF!</definedName>
    <definedName name="A" localSheetId="131">#REF!</definedName>
    <definedName name="A" localSheetId="59">#REF!</definedName>
    <definedName name="A" localSheetId="47">#REF!</definedName>
    <definedName name="A" localSheetId="31">#REF!</definedName>
    <definedName name="A" localSheetId="13">#REF!</definedName>
    <definedName name="A" localSheetId="129">#REF!</definedName>
    <definedName name="A" localSheetId="119">#REF!</definedName>
    <definedName name="A" localSheetId="105">#REF!</definedName>
    <definedName name="A" localSheetId="92">#REF!</definedName>
    <definedName name="A" localSheetId="0">#REF!</definedName>
    <definedName name="A" localSheetId="1">#REF!</definedName>
    <definedName name="A" localSheetId="89">#REF!</definedName>
    <definedName name="A" localSheetId="44">#REF!</definedName>
    <definedName name="A" localSheetId="86">#REF!</definedName>
    <definedName name="A" localSheetId="56">#REF!</definedName>
    <definedName name="A" localSheetId="25">#REF!</definedName>
    <definedName name="A" localSheetId="117">#REF!</definedName>
    <definedName name="A" localSheetId="10">#REF!</definedName>
    <definedName name="A" localSheetId="127">#REF!</definedName>
    <definedName name="A" localSheetId="103">#REF!</definedName>
    <definedName name="A" localSheetId="41">#REF!</definedName>
    <definedName name="A" localSheetId="115">#REF!</definedName>
    <definedName name="A" localSheetId="101">#REF!</definedName>
    <definedName name="A" localSheetId="83">#REF!</definedName>
    <definedName name="A" localSheetId="53">#REF!</definedName>
    <definedName name="A" localSheetId="22">#REF!</definedName>
    <definedName name="A" localSheetId="125">#REF!</definedName>
    <definedName name="A" localSheetId="7">#REF!</definedName>
    <definedName name="A" localSheetId="98">#REF!</definedName>
    <definedName name="A" localSheetId="113">#REF!</definedName>
    <definedName name="A" localSheetId="111">#REF!</definedName>
    <definedName name="A" localSheetId="38">#REF!</definedName>
    <definedName name="A" localSheetId="123">#REF!</definedName>
    <definedName name="A" localSheetId="80">#REF!</definedName>
    <definedName name="A" localSheetId="50">#REF!</definedName>
    <definedName name="A" localSheetId="35">#REF!</definedName>
    <definedName name="A" localSheetId="121">#REF!</definedName>
    <definedName name="A" localSheetId="109">#REF!</definedName>
    <definedName name="A" localSheetId="95">#REF!</definedName>
    <definedName name="A" localSheetId="4">#REF!</definedName>
    <definedName name="A" localSheetId="137">#REF!</definedName>
    <definedName name="A" localSheetId="135">#REF!</definedName>
    <definedName name="A" localSheetId="141">#REF!</definedName>
    <definedName name="A" localSheetId="133">#REF!</definedName>
    <definedName name="A" localSheetId="139">#REF!</definedName>
    <definedName name="A" localSheetId="108">#REF!</definedName>
    <definedName name="A" localSheetId="132">#REF!</definedName>
    <definedName name="A" localSheetId="130">#REF!</definedName>
    <definedName name="A" localSheetId="120">#REF!</definedName>
    <definedName name="A" localSheetId="106">#REF!</definedName>
    <definedName name="A" localSheetId="118">#REF!</definedName>
    <definedName name="A" localSheetId="128">#REF!</definedName>
    <definedName name="A" localSheetId="104">#REF!</definedName>
    <definedName name="A" localSheetId="116">#REF!</definedName>
    <definedName name="A" localSheetId="102">#REF!</definedName>
    <definedName name="A" localSheetId="126">#REF!</definedName>
    <definedName name="A" localSheetId="114">#REF!</definedName>
    <definedName name="A" localSheetId="112">#REF!</definedName>
    <definedName name="A" localSheetId="124">#REF!</definedName>
    <definedName name="A" localSheetId="122">#REF!</definedName>
    <definedName name="A" localSheetId="110">#REF!</definedName>
    <definedName name="A" localSheetId="76">#REF!</definedName>
    <definedName name="A" localSheetId="73">#REF!</definedName>
    <definedName name="A" localSheetId="70">#REF!</definedName>
    <definedName name="A" localSheetId="67">#REF!</definedName>
    <definedName name="A" localSheetId="64">#REF!</definedName>
    <definedName name="A" localSheetId="30">#REF!</definedName>
    <definedName name="A" localSheetId="21">#REF!</definedName>
    <definedName name="A" localSheetId="79">#REF!</definedName>
    <definedName name="A" localSheetId="18">#REF!</definedName>
    <definedName name="A" localSheetId="94">#REF!</definedName>
    <definedName name="A" localSheetId="61">#REF!</definedName>
    <definedName name="A" localSheetId="49">#REF!</definedName>
    <definedName name="A" localSheetId="33">#REF!</definedName>
    <definedName name="A" localSheetId="15">#REF!</definedName>
    <definedName name="A" localSheetId="3">#REF!</definedName>
    <definedName name="A" localSheetId="91">#REF!</definedName>
    <definedName name="A" localSheetId="46">#REF!</definedName>
    <definedName name="A" localSheetId="88">#REF!</definedName>
    <definedName name="A" localSheetId="58">#REF!</definedName>
    <definedName name="A" localSheetId="27">#REF!</definedName>
    <definedName name="A" localSheetId="12">#REF!</definedName>
    <definedName name="A" localSheetId="43">#REF!</definedName>
    <definedName name="A" localSheetId="85">#REF!</definedName>
    <definedName name="A" localSheetId="55">#REF!</definedName>
    <definedName name="A" localSheetId="24">#REF!</definedName>
    <definedName name="A" localSheetId="9">#REF!</definedName>
    <definedName name="A" localSheetId="100">#REF!</definedName>
    <definedName name="A" localSheetId="40">#REF!</definedName>
    <definedName name="A" localSheetId="97">#REF!</definedName>
    <definedName name="A" localSheetId="82">#REF!</definedName>
    <definedName name="A" localSheetId="52">#REF!</definedName>
    <definedName name="A" localSheetId="37">#REF!</definedName>
    <definedName name="A" localSheetId="6">#REF!</definedName>
    <definedName name="A" localSheetId="75">#REF!</definedName>
    <definedName name="A" localSheetId="72">#REF!</definedName>
    <definedName name="A" localSheetId="69">#REF!</definedName>
    <definedName name="A" localSheetId="66">#REF!</definedName>
    <definedName name="A" localSheetId="63">#REF!</definedName>
    <definedName name="A" localSheetId="51">#REF!</definedName>
    <definedName name="A" localSheetId="29">#REF!</definedName>
    <definedName name="A" localSheetId="20">#REF!</definedName>
    <definedName name="A" localSheetId="78">#REF!</definedName>
    <definedName name="A" localSheetId="17">#REF!</definedName>
    <definedName name="A" localSheetId="93">#REF!</definedName>
    <definedName name="A" localSheetId="60">#REF!</definedName>
    <definedName name="A" localSheetId="48">#REF!</definedName>
    <definedName name="A" localSheetId="34">#REF!</definedName>
    <definedName name="A" localSheetId="14">#REF!</definedName>
    <definedName name="A" localSheetId="2">#REF!</definedName>
    <definedName name="A" localSheetId="90">#REF!</definedName>
    <definedName name="A" localSheetId="45">#REF!</definedName>
    <definedName name="A" localSheetId="87">#REF!</definedName>
    <definedName name="A" localSheetId="57">#REF!</definedName>
    <definedName name="A" localSheetId="26">#REF!</definedName>
    <definedName name="A" localSheetId="11">#REF!</definedName>
    <definedName name="A" localSheetId="42">#REF!</definedName>
    <definedName name="A" localSheetId="84">#REF!</definedName>
    <definedName name="A" localSheetId="54">#REF!</definedName>
    <definedName name="A" localSheetId="23">#REF!</definedName>
    <definedName name="A" localSheetId="8">#REF!</definedName>
    <definedName name="A" localSheetId="99">#REF!</definedName>
    <definedName name="A" localSheetId="39">#REF!</definedName>
    <definedName name="A" localSheetId="96">#REF!</definedName>
    <definedName name="A" localSheetId="81">#REF!</definedName>
    <definedName name="A" localSheetId="36">#REF!</definedName>
    <definedName name="A" localSheetId="5">#REF!</definedName>
    <definedName name="A" localSheetId="138">#REF!</definedName>
    <definedName name="A" localSheetId="136">#REF!</definedName>
    <definedName name="A" localSheetId="134">#REF!</definedName>
    <definedName name="A" localSheetId="140">#REF!</definedName>
    <definedName name="A">#REF!</definedName>
    <definedName name="Acadia" localSheetId="149" hidden="1">{"calspreads",#N/A,FALSE,"Sheet1";"curves",#N/A,FALSE,"Sheet1";"libor",#N/A,FALSE,"Sheet1"}</definedName>
    <definedName name="Acadia" localSheetId="10" hidden="1">{"calspreads",#N/A,FALSE,"Sheet1";"curves",#N/A,FALSE,"Sheet1";"libor",#N/A,FALSE,"Sheet1"}</definedName>
    <definedName name="Acadia" localSheetId="145" hidden="1">{"calspreads",#N/A,FALSE,"Sheet1";"curves",#N/A,FALSE,"Sheet1";"libor",#N/A,FALSE,"Sheet1"}</definedName>
    <definedName name="Acadia" localSheetId="147" hidden="1">{"calspreads",#N/A,FALSE,"Sheet1";"curves",#N/A,FALSE,"Sheet1";"libor",#N/A,FALSE,"Sheet1"}</definedName>
    <definedName name="Acadia" localSheetId="150" hidden="1">{"calspreads",#N/A,FALSE,"Sheet1";"curves",#N/A,FALSE,"Sheet1";"libor",#N/A,FALSE,"Sheet1"}</definedName>
    <definedName name="Acadia" localSheetId="148" hidden="1">{"calspreads",#N/A,FALSE,"Sheet1";"curves",#N/A,FALSE,"Sheet1";"libor",#N/A,FALSE,"Sheet1"}</definedName>
    <definedName name="Acadia" hidden="1">{"calspreads",#N/A,FALSE,"Sheet1";"curves",#N/A,FALSE,"Sheet1";"libor",#N/A,FALSE,"Sheet1"}</definedName>
    <definedName name="ACDADD" localSheetId="74">#REF!</definedName>
    <definedName name="ACDADD" localSheetId="71">#REF!</definedName>
    <definedName name="ACDADD" localSheetId="68">#REF!</definedName>
    <definedName name="ACDADD" localSheetId="65">#REF!</definedName>
    <definedName name="ACDADD" localSheetId="62">#REF!</definedName>
    <definedName name="ACDADD" localSheetId="28">#REF!</definedName>
    <definedName name="ACDADD" localSheetId="19">#REF!</definedName>
    <definedName name="ACDADD" localSheetId="77">#REF!</definedName>
    <definedName name="ACDADD" localSheetId="107">#REF!</definedName>
    <definedName name="ACDADD" localSheetId="32">#REF!</definedName>
    <definedName name="ACDADD" localSheetId="16">#REF!</definedName>
    <definedName name="ACDADD" localSheetId="131">#REF!</definedName>
    <definedName name="ACDADD" localSheetId="59">#REF!</definedName>
    <definedName name="ACDADD" localSheetId="47">#REF!</definedName>
    <definedName name="ACDADD" localSheetId="31">#REF!</definedName>
    <definedName name="ACDADD" localSheetId="13">#REF!</definedName>
    <definedName name="ACDADD" localSheetId="129">#REF!</definedName>
    <definedName name="ACDADD" localSheetId="119">#REF!</definedName>
    <definedName name="ACDADD" localSheetId="105">#REF!</definedName>
    <definedName name="ACDADD" localSheetId="92">#REF!</definedName>
    <definedName name="ACDADD" localSheetId="0">#REF!</definedName>
    <definedName name="ACDADD" localSheetId="1">#REF!</definedName>
    <definedName name="ACDADD" localSheetId="89">#REF!</definedName>
    <definedName name="ACDADD" localSheetId="44">#REF!</definedName>
    <definedName name="ACDADD" localSheetId="86">#REF!</definedName>
    <definedName name="ACDADD" localSheetId="56">#REF!</definedName>
    <definedName name="ACDADD" localSheetId="25">#REF!</definedName>
    <definedName name="ACDADD" localSheetId="117">#REF!</definedName>
    <definedName name="ACDADD" localSheetId="10">#REF!</definedName>
    <definedName name="ACDADD" localSheetId="127">#REF!</definedName>
    <definedName name="ACDADD" localSheetId="103">#REF!</definedName>
    <definedName name="ACDADD" localSheetId="41">#REF!</definedName>
    <definedName name="ACDADD" localSheetId="115">#REF!</definedName>
    <definedName name="ACDADD" localSheetId="101">#REF!</definedName>
    <definedName name="ACDADD" localSheetId="83">#REF!</definedName>
    <definedName name="ACDADD" localSheetId="53">#REF!</definedName>
    <definedName name="ACDADD" localSheetId="22">#REF!</definedName>
    <definedName name="ACDADD" localSheetId="125">#REF!</definedName>
    <definedName name="ACDADD" localSheetId="7">#REF!</definedName>
    <definedName name="ACDADD" localSheetId="98">#REF!</definedName>
    <definedName name="ACDADD" localSheetId="113">#REF!</definedName>
    <definedName name="ACDADD" localSheetId="111">#REF!</definedName>
    <definedName name="ACDADD" localSheetId="38">#REF!</definedName>
    <definedName name="ACDADD" localSheetId="123">#REF!</definedName>
    <definedName name="ACDADD" localSheetId="80">#REF!</definedName>
    <definedName name="ACDADD" localSheetId="50">#REF!</definedName>
    <definedName name="ACDADD" localSheetId="35">#REF!</definedName>
    <definedName name="ACDADD" localSheetId="121">#REF!</definedName>
    <definedName name="ACDADD" localSheetId="109">#REF!</definedName>
    <definedName name="ACDADD" localSheetId="95">#REF!</definedName>
    <definedName name="ACDADD" localSheetId="4">#REF!</definedName>
    <definedName name="ACDADD" localSheetId="137">#REF!</definedName>
    <definedName name="ACDADD" localSheetId="135">#REF!</definedName>
    <definedName name="ACDADD" localSheetId="141">#REF!</definedName>
    <definedName name="ACDADD" localSheetId="133">#REF!</definedName>
    <definedName name="ACDADD" localSheetId="139">#REF!</definedName>
    <definedName name="ACDADD" localSheetId="108">#REF!</definedName>
    <definedName name="ACDADD" localSheetId="132">#REF!</definedName>
    <definedName name="ACDADD" localSheetId="130">#REF!</definedName>
    <definedName name="ACDADD" localSheetId="120">#REF!</definedName>
    <definedName name="ACDADD" localSheetId="106">#REF!</definedName>
    <definedName name="ACDADD" localSheetId="118">#REF!</definedName>
    <definedName name="ACDADD" localSheetId="128">#REF!</definedName>
    <definedName name="ACDADD" localSheetId="104">#REF!</definedName>
    <definedName name="ACDADD" localSheetId="116">#REF!</definedName>
    <definedName name="ACDADD" localSheetId="102">#REF!</definedName>
    <definedName name="ACDADD" localSheetId="126">#REF!</definedName>
    <definedName name="ACDADD" localSheetId="114">#REF!</definedName>
    <definedName name="ACDADD" localSheetId="112">#REF!</definedName>
    <definedName name="ACDADD" localSheetId="124">#REF!</definedName>
    <definedName name="ACDADD" localSheetId="122">#REF!</definedName>
    <definedName name="ACDADD" localSheetId="110">#REF!</definedName>
    <definedName name="ACDADD" localSheetId="76">#REF!</definedName>
    <definedName name="ACDADD" localSheetId="73">#REF!</definedName>
    <definedName name="ACDADD" localSheetId="70">#REF!</definedName>
    <definedName name="ACDADD" localSheetId="67">#REF!</definedName>
    <definedName name="ACDADD" localSheetId="64">#REF!</definedName>
    <definedName name="ACDADD" localSheetId="30">#REF!</definedName>
    <definedName name="ACDADD" localSheetId="21">#REF!</definedName>
    <definedName name="ACDADD" localSheetId="79">#REF!</definedName>
    <definedName name="ACDADD" localSheetId="18">#REF!</definedName>
    <definedName name="ACDADD" localSheetId="94">#REF!</definedName>
    <definedName name="ACDADD" localSheetId="61">#REF!</definedName>
    <definedName name="ACDADD" localSheetId="49">#REF!</definedName>
    <definedName name="ACDADD" localSheetId="33">#REF!</definedName>
    <definedName name="ACDADD" localSheetId="15">#REF!</definedName>
    <definedName name="ACDADD" localSheetId="3">#REF!</definedName>
    <definedName name="ACDADD" localSheetId="91">#REF!</definedName>
    <definedName name="ACDADD" localSheetId="46">#REF!</definedName>
    <definedName name="ACDADD" localSheetId="88">#REF!</definedName>
    <definedName name="ACDADD" localSheetId="58">#REF!</definedName>
    <definedName name="ACDADD" localSheetId="27">#REF!</definedName>
    <definedName name="ACDADD" localSheetId="12">#REF!</definedName>
    <definedName name="ACDADD" localSheetId="43">#REF!</definedName>
    <definedName name="ACDADD" localSheetId="85">#REF!</definedName>
    <definedName name="ACDADD" localSheetId="55">#REF!</definedName>
    <definedName name="ACDADD" localSheetId="24">#REF!</definedName>
    <definedName name="ACDADD" localSheetId="9">#REF!</definedName>
    <definedName name="ACDADD" localSheetId="100">#REF!</definedName>
    <definedName name="ACDADD" localSheetId="40">#REF!</definedName>
    <definedName name="ACDADD" localSheetId="97">#REF!</definedName>
    <definedName name="ACDADD" localSheetId="82">#REF!</definedName>
    <definedName name="ACDADD" localSheetId="52">#REF!</definedName>
    <definedName name="ACDADD" localSheetId="37">#REF!</definedName>
    <definedName name="ACDADD" localSheetId="6">#REF!</definedName>
    <definedName name="ACDADD" localSheetId="75">#REF!</definedName>
    <definedName name="ACDADD" localSheetId="72">#REF!</definedName>
    <definedName name="ACDADD" localSheetId="69">#REF!</definedName>
    <definedName name="ACDADD" localSheetId="66">#REF!</definedName>
    <definedName name="ACDADD" localSheetId="63">#REF!</definedName>
    <definedName name="ACDADD" localSheetId="51">#REF!</definedName>
    <definedName name="ACDADD" localSheetId="29">#REF!</definedName>
    <definedName name="ACDADD" localSheetId="20">#REF!</definedName>
    <definedName name="ACDADD" localSheetId="78">#REF!</definedName>
    <definedName name="ACDADD" localSheetId="17">#REF!</definedName>
    <definedName name="ACDADD" localSheetId="93">#REF!</definedName>
    <definedName name="ACDADD" localSheetId="60">#REF!</definedName>
    <definedName name="ACDADD" localSheetId="48">#REF!</definedName>
    <definedName name="ACDADD" localSheetId="34">#REF!</definedName>
    <definedName name="ACDADD" localSheetId="14">#REF!</definedName>
    <definedName name="ACDADD" localSheetId="2">#REF!</definedName>
    <definedName name="ACDADD" localSheetId="90">#REF!</definedName>
    <definedName name="ACDADD" localSheetId="45">#REF!</definedName>
    <definedName name="ACDADD" localSheetId="87">#REF!</definedName>
    <definedName name="ACDADD" localSheetId="57">#REF!</definedName>
    <definedName name="ACDADD" localSheetId="26">#REF!</definedName>
    <definedName name="ACDADD" localSheetId="11">#REF!</definedName>
    <definedName name="ACDADD" localSheetId="42">#REF!</definedName>
    <definedName name="ACDADD" localSheetId="84">#REF!</definedName>
    <definedName name="ACDADD" localSheetId="54">#REF!</definedName>
    <definedName name="ACDADD" localSheetId="23">#REF!</definedName>
    <definedName name="ACDADD" localSheetId="8">#REF!</definedName>
    <definedName name="ACDADD" localSheetId="99">#REF!</definedName>
    <definedName name="ACDADD" localSheetId="39">#REF!</definedName>
    <definedName name="ACDADD" localSheetId="96">#REF!</definedName>
    <definedName name="ACDADD" localSheetId="81">#REF!</definedName>
    <definedName name="ACDADD" localSheetId="36">#REF!</definedName>
    <definedName name="ACDADD" localSheetId="5">#REF!</definedName>
    <definedName name="ACDADD" localSheetId="138">#REF!</definedName>
    <definedName name="ACDADD" localSheetId="136">#REF!</definedName>
    <definedName name="ACDADD" localSheetId="134">#REF!</definedName>
    <definedName name="ACDADD" localSheetId="140">#REF!</definedName>
    <definedName name="ACDADD">#REF!</definedName>
    <definedName name="ACIP" localSheetId="74">#REF!</definedName>
    <definedName name="ACIP" localSheetId="71">#REF!</definedName>
    <definedName name="ACIP" localSheetId="68">#REF!</definedName>
    <definedName name="ACIP" localSheetId="65">#REF!</definedName>
    <definedName name="ACIP" localSheetId="62">#REF!</definedName>
    <definedName name="ACIP" localSheetId="28">#REF!</definedName>
    <definedName name="ACIP" localSheetId="19">#REF!</definedName>
    <definedName name="ACIP" localSheetId="77">#REF!</definedName>
    <definedName name="ACIP" localSheetId="107">#REF!</definedName>
    <definedName name="ACIP" localSheetId="32">#REF!</definedName>
    <definedName name="ACIP" localSheetId="16">#REF!</definedName>
    <definedName name="ACIP" localSheetId="131">#REF!</definedName>
    <definedName name="ACIP" localSheetId="59">#REF!</definedName>
    <definedName name="ACIP" localSheetId="47">#REF!</definedName>
    <definedName name="ACIP" localSheetId="31">#REF!</definedName>
    <definedName name="ACIP" localSheetId="13">#REF!</definedName>
    <definedName name="ACIP" localSheetId="129">#REF!</definedName>
    <definedName name="ACIP" localSheetId="119">#REF!</definedName>
    <definedName name="ACIP" localSheetId="105">#REF!</definedName>
    <definedName name="ACIP" localSheetId="92">#REF!</definedName>
    <definedName name="ACIP" localSheetId="0">#REF!</definedName>
    <definedName name="ACIP" localSheetId="1">#REF!</definedName>
    <definedName name="ACIP" localSheetId="89">#REF!</definedName>
    <definedName name="ACIP" localSheetId="44">#REF!</definedName>
    <definedName name="ACIP" localSheetId="86">#REF!</definedName>
    <definedName name="ACIP" localSheetId="56">#REF!</definedName>
    <definedName name="ACIP" localSheetId="25">#REF!</definedName>
    <definedName name="ACIP" localSheetId="117">#REF!</definedName>
    <definedName name="ACIP" localSheetId="10">#REF!</definedName>
    <definedName name="ACIP" localSheetId="127">#REF!</definedName>
    <definedName name="ACIP" localSheetId="103">#REF!</definedName>
    <definedName name="ACIP" localSheetId="41">#REF!</definedName>
    <definedName name="ACIP" localSheetId="115">#REF!</definedName>
    <definedName name="ACIP" localSheetId="101">#REF!</definedName>
    <definedName name="ACIP" localSheetId="83">#REF!</definedName>
    <definedName name="ACIP" localSheetId="53">#REF!</definedName>
    <definedName name="ACIP" localSheetId="22">#REF!</definedName>
    <definedName name="ACIP" localSheetId="125">#REF!</definedName>
    <definedName name="ACIP" localSheetId="7">#REF!</definedName>
    <definedName name="ACIP" localSheetId="98">#REF!</definedName>
    <definedName name="ACIP" localSheetId="113">#REF!</definedName>
    <definedName name="ACIP" localSheetId="111">#REF!</definedName>
    <definedName name="ACIP" localSheetId="38">#REF!</definedName>
    <definedName name="ACIP" localSheetId="123">#REF!</definedName>
    <definedName name="ACIP" localSheetId="80">#REF!</definedName>
    <definedName name="ACIP" localSheetId="50">#REF!</definedName>
    <definedName name="ACIP" localSheetId="35">#REF!</definedName>
    <definedName name="ACIP" localSheetId="121">#REF!</definedName>
    <definedName name="ACIP" localSheetId="109">#REF!</definedName>
    <definedName name="ACIP" localSheetId="95">#REF!</definedName>
    <definedName name="ACIP" localSheetId="4">#REF!</definedName>
    <definedName name="ACIP" localSheetId="137">#REF!</definedName>
    <definedName name="ACIP" localSheetId="135">#REF!</definedName>
    <definedName name="ACIP" localSheetId="141">#REF!</definedName>
    <definedName name="ACIP" localSheetId="133">#REF!</definedName>
    <definedName name="ACIP" localSheetId="139">#REF!</definedName>
    <definedName name="ACIP" localSheetId="108">#REF!</definedName>
    <definedName name="ACIP" localSheetId="132">#REF!</definedName>
    <definedName name="ACIP" localSheetId="130">#REF!</definedName>
    <definedName name="ACIP" localSheetId="120">#REF!</definedName>
    <definedName name="ACIP" localSheetId="106">#REF!</definedName>
    <definedName name="ACIP" localSheetId="118">#REF!</definedName>
    <definedName name="ACIP" localSheetId="128">#REF!</definedName>
    <definedName name="ACIP" localSheetId="104">#REF!</definedName>
    <definedName name="ACIP" localSheetId="116">#REF!</definedName>
    <definedName name="ACIP" localSheetId="102">#REF!</definedName>
    <definedName name="ACIP" localSheetId="126">#REF!</definedName>
    <definedName name="ACIP" localSheetId="114">#REF!</definedName>
    <definedName name="ACIP" localSheetId="112">#REF!</definedName>
    <definedName name="ACIP" localSheetId="124">#REF!</definedName>
    <definedName name="ACIP" localSheetId="122">#REF!</definedName>
    <definedName name="ACIP" localSheetId="110">#REF!</definedName>
    <definedName name="ACIP" localSheetId="76">#REF!</definedName>
    <definedName name="ACIP" localSheetId="73">#REF!</definedName>
    <definedName name="ACIP" localSheetId="70">#REF!</definedName>
    <definedName name="ACIP" localSheetId="67">#REF!</definedName>
    <definedName name="ACIP" localSheetId="64">#REF!</definedName>
    <definedName name="ACIP" localSheetId="30">#REF!</definedName>
    <definedName name="ACIP" localSheetId="21">#REF!</definedName>
    <definedName name="ACIP" localSheetId="79">#REF!</definedName>
    <definedName name="ACIP" localSheetId="18">#REF!</definedName>
    <definedName name="ACIP" localSheetId="94">#REF!</definedName>
    <definedName name="ACIP" localSheetId="61">#REF!</definedName>
    <definedName name="ACIP" localSheetId="49">#REF!</definedName>
    <definedName name="ACIP" localSheetId="33">#REF!</definedName>
    <definedName name="ACIP" localSheetId="15">#REF!</definedName>
    <definedName name="ACIP" localSheetId="3">#REF!</definedName>
    <definedName name="ACIP" localSheetId="91">#REF!</definedName>
    <definedName name="ACIP" localSheetId="46">#REF!</definedName>
    <definedName name="ACIP" localSheetId="88">#REF!</definedName>
    <definedName name="ACIP" localSheetId="58">#REF!</definedName>
    <definedName name="ACIP" localSheetId="27">#REF!</definedName>
    <definedName name="ACIP" localSheetId="12">#REF!</definedName>
    <definedName name="ACIP" localSheetId="43">#REF!</definedName>
    <definedName name="ACIP" localSheetId="85">#REF!</definedName>
    <definedName name="ACIP" localSheetId="55">#REF!</definedName>
    <definedName name="ACIP" localSheetId="24">#REF!</definedName>
    <definedName name="ACIP" localSheetId="9">#REF!</definedName>
    <definedName name="ACIP" localSheetId="100">#REF!</definedName>
    <definedName name="ACIP" localSheetId="40">#REF!</definedName>
    <definedName name="ACIP" localSheetId="97">#REF!</definedName>
    <definedName name="ACIP" localSheetId="82">#REF!</definedName>
    <definedName name="ACIP" localSheetId="52">#REF!</definedName>
    <definedName name="ACIP" localSheetId="37">#REF!</definedName>
    <definedName name="ACIP" localSheetId="6">#REF!</definedName>
    <definedName name="ACIP" localSheetId="75">#REF!</definedName>
    <definedName name="ACIP" localSheetId="72">#REF!</definedName>
    <definedName name="ACIP" localSheetId="69">#REF!</definedName>
    <definedName name="ACIP" localSheetId="66">#REF!</definedName>
    <definedName name="ACIP" localSheetId="63">#REF!</definedName>
    <definedName name="ACIP" localSheetId="51">#REF!</definedName>
    <definedName name="ACIP" localSheetId="29">#REF!</definedName>
    <definedName name="ACIP" localSheetId="20">#REF!</definedName>
    <definedName name="ACIP" localSheetId="78">#REF!</definedName>
    <definedName name="ACIP" localSheetId="17">#REF!</definedName>
    <definedName name="ACIP" localSheetId="93">#REF!</definedName>
    <definedName name="ACIP" localSheetId="60">#REF!</definedName>
    <definedName name="ACIP" localSheetId="48">#REF!</definedName>
    <definedName name="ACIP" localSheetId="34">#REF!</definedName>
    <definedName name="ACIP" localSheetId="14">#REF!</definedName>
    <definedName name="ACIP" localSheetId="2">#REF!</definedName>
    <definedName name="ACIP" localSheetId="90">#REF!</definedName>
    <definedName name="ACIP" localSheetId="45">#REF!</definedName>
    <definedName name="ACIP" localSheetId="87">#REF!</definedName>
    <definedName name="ACIP" localSheetId="57">#REF!</definedName>
    <definedName name="ACIP" localSheetId="26">#REF!</definedName>
    <definedName name="ACIP" localSheetId="11">#REF!</definedName>
    <definedName name="ACIP" localSheetId="42">#REF!</definedName>
    <definedName name="ACIP" localSheetId="84">#REF!</definedName>
    <definedName name="ACIP" localSheetId="54">#REF!</definedName>
    <definedName name="ACIP" localSheetId="23">#REF!</definedName>
    <definedName name="ACIP" localSheetId="8">#REF!</definedName>
    <definedName name="ACIP" localSheetId="99">#REF!</definedName>
    <definedName name="ACIP" localSheetId="39">#REF!</definedName>
    <definedName name="ACIP" localSheetId="96">#REF!</definedName>
    <definedName name="ACIP" localSheetId="81">#REF!</definedName>
    <definedName name="ACIP" localSheetId="36">#REF!</definedName>
    <definedName name="ACIP" localSheetId="5">#REF!</definedName>
    <definedName name="ACIP" localSheetId="138">#REF!</definedName>
    <definedName name="ACIP" localSheetId="136">#REF!</definedName>
    <definedName name="ACIP" localSheetId="134">#REF!</definedName>
    <definedName name="ACIP" localSheetId="140">#REF!</definedName>
    <definedName name="ACIP">#REF!</definedName>
    <definedName name="ActivePlant" localSheetId="74">#REF!</definedName>
    <definedName name="ActivePlant" localSheetId="71">#REF!</definedName>
    <definedName name="ActivePlant" localSheetId="68">#REF!</definedName>
    <definedName name="ActivePlant" localSheetId="65">#REF!</definedName>
    <definedName name="ActivePlant" localSheetId="62">#REF!</definedName>
    <definedName name="ActivePlant" localSheetId="28">#REF!</definedName>
    <definedName name="ActivePlant" localSheetId="19">#REF!</definedName>
    <definedName name="ActivePlant" localSheetId="77">#REF!</definedName>
    <definedName name="ActivePlant" localSheetId="107">#REF!</definedName>
    <definedName name="ActivePlant" localSheetId="32">#REF!</definedName>
    <definedName name="ActivePlant" localSheetId="16">#REF!</definedName>
    <definedName name="ActivePlant" localSheetId="131">#REF!</definedName>
    <definedName name="ActivePlant" localSheetId="59">#REF!</definedName>
    <definedName name="ActivePlant" localSheetId="47">#REF!</definedName>
    <definedName name="ActivePlant" localSheetId="31">#REF!</definedName>
    <definedName name="ActivePlant" localSheetId="13">#REF!</definedName>
    <definedName name="ActivePlant" localSheetId="129">#REF!</definedName>
    <definedName name="ActivePlant" localSheetId="119">#REF!</definedName>
    <definedName name="ActivePlant" localSheetId="105">#REF!</definedName>
    <definedName name="ActivePlant" localSheetId="92">#REF!</definedName>
    <definedName name="ActivePlant" localSheetId="0">#REF!</definedName>
    <definedName name="ActivePlant" localSheetId="1">#REF!</definedName>
    <definedName name="ActivePlant" localSheetId="89">#REF!</definedName>
    <definedName name="ActivePlant" localSheetId="44">#REF!</definedName>
    <definedName name="ActivePlant" localSheetId="86">#REF!</definedName>
    <definedName name="ActivePlant" localSheetId="56">#REF!</definedName>
    <definedName name="ActivePlant" localSheetId="25">#REF!</definedName>
    <definedName name="ActivePlant" localSheetId="117">#REF!</definedName>
    <definedName name="ActivePlant" localSheetId="10">#REF!</definedName>
    <definedName name="ActivePlant" localSheetId="127">#REF!</definedName>
    <definedName name="ActivePlant" localSheetId="103">#REF!</definedName>
    <definedName name="ActivePlant" localSheetId="41">#REF!</definedName>
    <definedName name="ActivePlant" localSheetId="115">#REF!</definedName>
    <definedName name="ActivePlant" localSheetId="101">#REF!</definedName>
    <definedName name="ActivePlant" localSheetId="83">#REF!</definedName>
    <definedName name="ActivePlant" localSheetId="53">#REF!</definedName>
    <definedName name="ActivePlant" localSheetId="22">#REF!</definedName>
    <definedName name="ActivePlant" localSheetId="125">#REF!</definedName>
    <definedName name="ActivePlant" localSheetId="7">#REF!</definedName>
    <definedName name="ActivePlant" localSheetId="98">#REF!</definedName>
    <definedName name="ActivePlant" localSheetId="113">#REF!</definedName>
    <definedName name="ActivePlant" localSheetId="111">#REF!</definedName>
    <definedName name="ActivePlant" localSheetId="38">#REF!</definedName>
    <definedName name="ActivePlant" localSheetId="123">#REF!</definedName>
    <definedName name="ActivePlant" localSheetId="80">#REF!</definedName>
    <definedName name="ActivePlant" localSheetId="50">#REF!</definedName>
    <definedName name="ActivePlant" localSheetId="35">#REF!</definedName>
    <definedName name="ActivePlant" localSheetId="121">#REF!</definedName>
    <definedName name="ActivePlant" localSheetId="109">#REF!</definedName>
    <definedName name="ActivePlant" localSheetId="95">#REF!</definedName>
    <definedName name="ActivePlant" localSheetId="4">#REF!</definedName>
    <definedName name="ActivePlant" localSheetId="137">#REF!</definedName>
    <definedName name="ActivePlant" localSheetId="135">#REF!</definedName>
    <definedName name="ActivePlant" localSheetId="141">#REF!</definedName>
    <definedName name="ActivePlant" localSheetId="133">#REF!</definedName>
    <definedName name="ActivePlant" localSheetId="139">#REF!</definedName>
    <definedName name="ActivePlant" localSheetId="108">#REF!</definedName>
    <definedName name="ActivePlant" localSheetId="132">#REF!</definedName>
    <definedName name="ActivePlant" localSheetId="130">#REF!</definedName>
    <definedName name="ActivePlant" localSheetId="120">#REF!</definedName>
    <definedName name="ActivePlant" localSheetId="106">#REF!</definedName>
    <definedName name="ActivePlant" localSheetId="118">#REF!</definedName>
    <definedName name="ActivePlant" localSheetId="128">#REF!</definedName>
    <definedName name="ActivePlant" localSheetId="104">#REF!</definedName>
    <definedName name="ActivePlant" localSheetId="116">#REF!</definedName>
    <definedName name="ActivePlant" localSheetId="102">#REF!</definedName>
    <definedName name="ActivePlant" localSheetId="126">#REF!</definedName>
    <definedName name="ActivePlant" localSheetId="114">#REF!</definedName>
    <definedName name="ActivePlant" localSheetId="112">#REF!</definedName>
    <definedName name="ActivePlant" localSheetId="124">#REF!</definedName>
    <definedName name="ActivePlant" localSheetId="122">#REF!</definedName>
    <definedName name="ActivePlant" localSheetId="110">#REF!</definedName>
    <definedName name="ActivePlant" localSheetId="76">#REF!</definedName>
    <definedName name="ActivePlant" localSheetId="73">#REF!</definedName>
    <definedName name="ActivePlant" localSheetId="70">#REF!</definedName>
    <definedName name="ActivePlant" localSheetId="67">#REF!</definedName>
    <definedName name="ActivePlant" localSheetId="64">#REF!</definedName>
    <definedName name="ActivePlant" localSheetId="30">#REF!</definedName>
    <definedName name="ActivePlant" localSheetId="21">#REF!</definedName>
    <definedName name="ActivePlant" localSheetId="79">#REF!</definedName>
    <definedName name="ActivePlant" localSheetId="18">#REF!</definedName>
    <definedName name="ActivePlant" localSheetId="94">#REF!</definedName>
    <definedName name="ActivePlant" localSheetId="61">#REF!</definedName>
    <definedName name="ActivePlant" localSheetId="49">#REF!</definedName>
    <definedName name="ActivePlant" localSheetId="33">#REF!</definedName>
    <definedName name="ActivePlant" localSheetId="15">#REF!</definedName>
    <definedName name="ActivePlant" localSheetId="3">#REF!</definedName>
    <definedName name="ActivePlant" localSheetId="91">#REF!</definedName>
    <definedName name="ActivePlant" localSheetId="46">#REF!</definedName>
    <definedName name="ActivePlant" localSheetId="88">#REF!</definedName>
    <definedName name="ActivePlant" localSheetId="58">#REF!</definedName>
    <definedName name="ActivePlant" localSheetId="27">#REF!</definedName>
    <definedName name="ActivePlant" localSheetId="12">#REF!</definedName>
    <definedName name="ActivePlant" localSheetId="43">#REF!</definedName>
    <definedName name="ActivePlant" localSheetId="85">#REF!</definedName>
    <definedName name="ActivePlant" localSheetId="55">#REF!</definedName>
    <definedName name="ActivePlant" localSheetId="24">#REF!</definedName>
    <definedName name="ActivePlant" localSheetId="9">#REF!</definedName>
    <definedName name="ActivePlant" localSheetId="100">#REF!</definedName>
    <definedName name="ActivePlant" localSheetId="40">#REF!</definedName>
    <definedName name="ActivePlant" localSheetId="97">#REF!</definedName>
    <definedName name="ActivePlant" localSheetId="82">#REF!</definedName>
    <definedName name="ActivePlant" localSheetId="52">#REF!</definedName>
    <definedName name="ActivePlant" localSheetId="37">#REF!</definedName>
    <definedName name="ActivePlant" localSheetId="6">#REF!</definedName>
    <definedName name="ActivePlant" localSheetId="75">#REF!</definedName>
    <definedName name="ActivePlant" localSheetId="72">#REF!</definedName>
    <definedName name="ActivePlant" localSheetId="69">#REF!</definedName>
    <definedName name="ActivePlant" localSheetId="66">#REF!</definedName>
    <definedName name="ActivePlant" localSheetId="63">#REF!</definedName>
    <definedName name="ActivePlant" localSheetId="51">#REF!</definedName>
    <definedName name="ActivePlant" localSheetId="29">#REF!</definedName>
    <definedName name="ActivePlant" localSheetId="20">#REF!</definedName>
    <definedName name="ActivePlant" localSheetId="78">#REF!</definedName>
    <definedName name="ActivePlant" localSheetId="17">#REF!</definedName>
    <definedName name="ActivePlant" localSheetId="93">#REF!</definedName>
    <definedName name="ActivePlant" localSheetId="60">#REF!</definedName>
    <definedName name="ActivePlant" localSheetId="48">#REF!</definedName>
    <definedName name="ActivePlant" localSheetId="34">#REF!</definedName>
    <definedName name="ActivePlant" localSheetId="14">#REF!</definedName>
    <definedName name="ActivePlant" localSheetId="2">#REF!</definedName>
    <definedName name="ActivePlant" localSheetId="90">#REF!</definedName>
    <definedName name="ActivePlant" localSheetId="45">#REF!</definedName>
    <definedName name="ActivePlant" localSheetId="87">#REF!</definedName>
    <definedName name="ActivePlant" localSheetId="57">#REF!</definedName>
    <definedName name="ActivePlant" localSheetId="26">#REF!</definedName>
    <definedName name="ActivePlant" localSheetId="11">#REF!</definedName>
    <definedName name="ActivePlant" localSheetId="42">#REF!</definedName>
    <definedName name="ActivePlant" localSheetId="84">#REF!</definedName>
    <definedName name="ActivePlant" localSheetId="54">#REF!</definedName>
    <definedName name="ActivePlant" localSheetId="23">#REF!</definedName>
    <definedName name="ActivePlant" localSheetId="8">#REF!</definedName>
    <definedName name="ActivePlant" localSheetId="99">#REF!</definedName>
    <definedName name="ActivePlant" localSheetId="39">#REF!</definedName>
    <definedName name="ActivePlant" localSheetId="96">#REF!</definedName>
    <definedName name="ActivePlant" localSheetId="81">#REF!</definedName>
    <definedName name="ActivePlant" localSheetId="36">#REF!</definedName>
    <definedName name="ActivePlant" localSheetId="5">#REF!</definedName>
    <definedName name="ActivePlant" localSheetId="138">#REF!</definedName>
    <definedName name="ActivePlant" localSheetId="136">#REF!</definedName>
    <definedName name="ActivePlant" localSheetId="134">#REF!</definedName>
    <definedName name="ActivePlant" localSheetId="140">#REF!</definedName>
    <definedName name="ActivePlant">#REF!</definedName>
    <definedName name="ad" localSheetId="149" hidden="1">{"calspreads",#N/A,FALSE,"Sheet1";"curves",#N/A,FALSE,"Sheet1";"libor",#N/A,FALSE,"Sheet1"}</definedName>
    <definedName name="ad" localSheetId="10" hidden="1">{"calspreads",#N/A,FALSE,"Sheet1";"curves",#N/A,FALSE,"Sheet1";"libor",#N/A,FALSE,"Sheet1"}</definedName>
    <definedName name="ad" localSheetId="145" hidden="1">{"calspreads",#N/A,FALSE,"Sheet1";"curves",#N/A,FALSE,"Sheet1";"libor",#N/A,FALSE,"Sheet1"}</definedName>
    <definedName name="ad" localSheetId="147" hidden="1">{"calspreads",#N/A,FALSE,"Sheet1";"curves",#N/A,FALSE,"Sheet1";"libor",#N/A,FALSE,"Sheet1"}</definedName>
    <definedName name="ad" localSheetId="150" hidden="1">{"calspreads",#N/A,FALSE,"Sheet1";"curves",#N/A,FALSE,"Sheet1";"libor",#N/A,FALSE,"Sheet1"}</definedName>
    <definedName name="ad" localSheetId="148" hidden="1">{"calspreads",#N/A,FALSE,"Sheet1";"curves",#N/A,FALSE,"Sheet1";"libor",#N/A,FALSE,"Sheet1"}</definedName>
    <definedName name="ad" hidden="1">{"calspreads",#N/A,FALSE,"Sheet1";"curves",#N/A,FALSE,"Sheet1";"libor",#N/A,FALSE,"Sheet1"}</definedName>
    <definedName name="AGIS">#REF!</definedName>
    <definedName name="Air_Emission_Reduction_Credits__ERCs__Paid_after_Closing_Input">#REF!</definedName>
    <definedName name="ALKADD" localSheetId="74">#REF!</definedName>
    <definedName name="ALKADD" localSheetId="71">#REF!</definedName>
    <definedName name="ALKADD" localSheetId="68">#REF!</definedName>
    <definedName name="ALKADD" localSheetId="65">#REF!</definedName>
    <definedName name="ALKADD" localSheetId="62">#REF!</definedName>
    <definedName name="ALKADD" localSheetId="28">#REF!</definedName>
    <definedName name="ALKADD" localSheetId="19">#REF!</definedName>
    <definedName name="ALKADD" localSheetId="77">#REF!</definedName>
    <definedName name="ALKADD" localSheetId="107">#REF!</definedName>
    <definedName name="ALKADD" localSheetId="32">#REF!</definedName>
    <definedName name="ALKADD" localSheetId="16">#REF!</definedName>
    <definedName name="ALKADD" localSheetId="131">#REF!</definedName>
    <definedName name="ALKADD" localSheetId="59">#REF!</definedName>
    <definedName name="ALKADD" localSheetId="47">#REF!</definedName>
    <definedName name="ALKADD" localSheetId="31">#REF!</definedName>
    <definedName name="ALKADD" localSheetId="13">#REF!</definedName>
    <definedName name="ALKADD" localSheetId="129">#REF!</definedName>
    <definedName name="ALKADD" localSheetId="119">#REF!</definedName>
    <definedName name="ALKADD" localSheetId="105">#REF!</definedName>
    <definedName name="ALKADD" localSheetId="92">#REF!</definedName>
    <definedName name="ALKADD" localSheetId="0">#REF!</definedName>
    <definedName name="ALKADD" localSheetId="1">#REF!</definedName>
    <definedName name="ALKADD" localSheetId="89">#REF!</definedName>
    <definedName name="ALKADD" localSheetId="44">#REF!</definedName>
    <definedName name="ALKADD" localSheetId="86">#REF!</definedName>
    <definedName name="ALKADD" localSheetId="56">#REF!</definedName>
    <definedName name="ALKADD" localSheetId="25">#REF!</definedName>
    <definedName name="ALKADD" localSheetId="117">#REF!</definedName>
    <definedName name="ALKADD" localSheetId="10">#REF!</definedName>
    <definedName name="ALKADD" localSheetId="127">#REF!</definedName>
    <definedName name="ALKADD" localSheetId="103">#REF!</definedName>
    <definedName name="ALKADD" localSheetId="41">#REF!</definedName>
    <definedName name="ALKADD" localSheetId="115">#REF!</definedName>
    <definedName name="ALKADD" localSheetId="101">#REF!</definedName>
    <definedName name="ALKADD" localSheetId="83">#REF!</definedName>
    <definedName name="ALKADD" localSheetId="53">#REF!</definedName>
    <definedName name="ALKADD" localSheetId="22">#REF!</definedName>
    <definedName name="ALKADD" localSheetId="125">#REF!</definedName>
    <definedName name="ALKADD" localSheetId="7">#REF!</definedName>
    <definedName name="ALKADD" localSheetId="98">#REF!</definedName>
    <definedName name="ALKADD" localSheetId="113">#REF!</definedName>
    <definedName name="ALKADD" localSheetId="111">#REF!</definedName>
    <definedName name="ALKADD" localSheetId="38">#REF!</definedName>
    <definedName name="ALKADD" localSheetId="123">#REF!</definedName>
    <definedName name="ALKADD" localSheetId="80">#REF!</definedName>
    <definedName name="ALKADD" localSheetId="50">#REF!</definedName>
    <definedName name="ALKADD" localSheetId="35">#REF!</definedName>
    <definedName name="ALKADD" localSheetId="121">#REF!</definedName>
    <definedName name="ALKADD" localSheetId="109">#REF!</definedName>
    <definedName name="ALKADD" localSheetId="95">#REF!</definedName>
    <definedName name="ALKADD" localSheetId="4">#REF!</definedName>
    <definedName name="ALKADD" localSheetId="137">#REF!</definedName>
    <definedName name="ALKADD" localSheetId="135">#REF!</definedName>
    <definedName name="ALKADD" localSheetId="141">#REF!</definedName>
    <definedName name="ALKADD" localSheetId="133">#REF!</definedName>
    <definedName name="ALKADD" localSheetId="139">#REF!</definedName>
    <definedName name="ALKADD" localSheetId="108">#REF!</definedName>
    <definedName name="ALKADD" localSheetId="132">#REF!</definedName>
    <definedName name="ALKADD" localSheetId="130">#REF!</definedName>
    <definedName name="ALKADD" localSheetId="120">#REF!</definedName>
    <definedName name="ALKADD" localSheetId="106">#REF!</definedName>
    <definedName name="ALKADD" localSheetId="118">#REF!</definedName>
    <definedName name="ALKADD" localSheetId="128">#REF!</definedName>
    <definedName name="ALKADD" localSheetId="104">#REF!</definedName>
    <definedName name="ALKADD" localSheetId="116">#REF!</definedName>
    <definedName name="ALKADD" localSheetId="102">#REF!</definedName>
    <definedName name="ALKADD" localSheetId="126">#REF!</definedName>
    <definedName name="ALKADD" localSheetId="114">#REF!</definedName>
    <definedName name="ALKADD" localSheetId="112">#REF!</definedName>
    <definedName name="ALKADD" localSheetId="124">#REF!</definedName>
    <definedName name="ALKADD" localSheetId="122">#REF!</definedName>
    <definedName name="ALKADD" localSheetId="110">#REF!</definedName>
    <definedName name="ALKADD" localSheetId="76">#REF!</definedName>
    <definedName name="ALKADD" localSheetId="73">#REF!</definedName>
    <definedName name="ALKADD" localSheetId="70">#REF!</definedName>
    <definedName name="ALKADD" localSheetId="67">#REF!</definedName>
    <definedName name="ALKADD" localSheetId="64">#REF!</definedName>
    <definedName name="ALKADD" localSheetId="30">#REF!</definedName>
    <definedName name="ALKADD" localSheetId="21">#REF!</definedName>
    <definedName name="ALKADD" localSheetId="79">#REF!</definedName>
    <definedName name="ALKADD" localSheetId="18">#REF!</definedName>
    <definedName name="ALKADD" localSheetId="94">#REF!</definedName>
    <definedName name="ALKADD" localSheetId="61">#REF!</definedName>
    <definedName name="ALKADD" localSheetId="49">#REF!</definedName>
    <definedName name="ALKADD" localSheetId="33">#REF!</definedName>
    <definedName name="ALKADD" localSheetId="15">#REF!</definedName>
    <definedName name="ALKADD" localSheetId="3">#REF!</definedName>
    <definedName name="ALKADD" localSheetId="91">#REF!</definedName>
    <definedName name="ALKADD" localSheetId="46">#REF!</definedName>
    <definedName name="ALKADD" localSheetId="88">#REF!</definedName>
    <definedName name="ALKADD" localSheetId="58">#REF!</definedName>
    <definedName name="ALKADD" localSheetId="27">#REF!</definedName>
    <definedName name="ALKADD" localSheetId="12">#REF!</definedName>
    <definedName name="ALKADD" localSheetId="43">#REF!</definedName>
    <definedName name="ALKADD" localSheetId="85">#REF!</definedName>
    <definedName name="ALKADD" localSheetId="55">#REF!</definedName>
    <definedName name="ALKADD" localSheetId="24">#REF!</definedName>
    <definedName name="ALKADD" localSheetId="9">#REF!</definedName>
    <definedName name="ALKADD" localSheetId="100">#REF!</definedName>
    <definedName name="ALKADD" localSheetId="40">#REF!</definedName>
    <definedName name="ALKADD" localSheetId="97">#REF!</definedName>
    <definedName name="ALKADD" localSheetId="82">#REF!</definedName>
    <definedName name="ALKADD" localSheetId="52">#REF!</definedName>
    <definedName name="ALKADD" localSheetId="37">#REF!</definedName>
    <definedName name="ALKADD" localSheetId="6">#REF!</definedName>
    <definedName name="ALKADD" localSheetId="75">#REF!</definedName>
    <definedName name="ALKADD" localSheetId="72">#REF!</definedName>
    <definedName name="ALKADD" localSheetId="69">#REF!</definedName>
    <definedName name="ALKADD" localSheetId="66">#REF!</definedName>
    <definedName name="ALKADD" localSheetId="63">#REF!</definedName>
    <definedName name="ALKADD" localSheetId="51">#REF!</definedName>
    <definedName name="ALKADD" localSheetId="29">#REF!</definedName>
    <definedName name="ALKADD" localSheetId="20">#REF!</definedName>
    <definedName name="ALKADD" localSheetId="78">#REF!</definedName>
    <definedName name="ALKADD" localSheetId="17">#REF!</definedName>
    <definedName name="ALKADD" localSheetId="93">#REF!</definedName>
    <definedName name="ALKADD" localSheetId="60">#REF!</definedName>
    <definedName name="ALKADD" localSheetId="48">#REF!</definedName>
    <definedName name="ALKADD" localSheetId="34">#REF!</definedName>
    <definedName name="ALKADD" localSheetId="14">#REF!</definedName>
    <definedName name="ALKADD" localSheetId="2">#REF!</definedName>
    <definedName name="ALKADD" localSheetId="90">#REF!</definedName>
    <definedName name="ALKADD" localSheetId="45">#REF!</definedName>
    <definedName name="ALKADD" localSheetId="87">#REF!</definedName>
    <definedName name="ALKADD" localSheetId="57">#REF!</definedName>
    <definedName name="ALKADD" localSheetId="26">#REF!</definedName>
    <definedName name="ALKADD" localSheetId="11">#REF!</definedName>
    <definedName name="ALKADD" localSheetId="42">#REF!</definedName>
    <definedName name="ALKADD" localSheetId="84">#REF!</definedName>
    <definedName name="ALKADD" localSheetId="54">#REF!</definedName>
    <definedName name="ALKADD" localSheetId="23">#REF!</definedName>
    <definedName name="ALKADD" localSheetId="8">#REF!</definedName>
    <definedName name="ALKADD" localSheetId="99">#REF!</definedName>
    <definedName name="ALKADD" localSheetId="39">#REF!</definedName>
    <definedName name="ALKADD" localSheetId="96">#REF!</definedName>
    <definedName name="ALKADD" localSheetId="81">#REF!</definedName>
    <definedName name="ALKADD" localSheetId="36">#REF!</definedName>
    <definedName name="ALKADD" localSheetId="5">#REF!</definedName>
    <definedName name="ALKADD" localSheetId="138">#REF!</definedName>
    <definedName name="ALKADD" localSheetId="136">#REF!</definedName>
    <definedName name="ALKADD" localSheetId="134">#REF!</definedName>
    <definedName name="ALKADD" localSheetId="140">#REF!</definedName>
    <definedName name="ALKADD">#REF!</definedName>
    <definedName name="ALKF" localSheetId="74">#REF!</definedName>
    <definedName name="ALKF" localSheetId="71">#REF!</definedName>
    <definedName name="ALKF" localSheetId="68">#REF!</definedName>
    <definedName name="ALKF" localSheetId="65">#REF!</definedName>
    <definedName name="ALKF" localSheetId="62">#REF!</definedName>
    <definedName name="ALKF" localSheetId="28">#REF!</definedName>
    <definedName name="ALKF" localSheetId="19">#REF!</definedName>
    <definedName name="ALKF" localSheetId="77">#REF!</definedName>
    <definedName name="ALKF" localSheetId="107">#REF!</definedName>
    <definedName name="ALKF" localSheetId="32">#REF!</definedName>
    <definedName name="ALKF" localSheetId="16">#REF!</definedName>
    <definedName name="ALKF" localSheetId="131">#REF!</definedName>
    <definedName name="ALKF" localSheetId="59">#REF!</definedName>
    <definedName name="ALKF" localSheetId="47">#REF!</definedName>
    <definedName name="ALKF" localSheetId="31">#REF!</definedName>
    <definedName name="ALKF" localSheetId="13">#REF!</definedName>
    <definedName name="ALKF" localSheetId="129">#REF!</definedName>
    <definedName name="ALKF" localSheetId="119">#REF!</definedName>
    <definedName name="ALKF" localSheetId="105">#REF!</definedName>
    <definedName name="ALKF" localSheetId="92">#REF!</definedName>
    <definedName name="ALKF" localSheetId="0">#REF!</definedName>
    <definedName name="ALKF" localSheetId="1">#REF!</definedName>
    <definedName name="ALKF" localSheetId="89">#REF!</definedName>
    <definedName name="ALKF" localSheetId="44">#REF!</definedName>
    <definedName name="ALKF" localSheetId="86">#REF!</definedName>
    <definedName name="ALKF" localSheetId="56">#REF!</definedName>
    <definedName name="ALKF" localSheetId="25">#REF!</definedName>
    <definedName name="ALKF" localSheetId="117">#REF!</definedName>
    <definedName name="ALKF" localSheetId="10">#REF!</definedName>
    <definedName name="ALKF" localSheetId="127">#REF!</definedName>
    <definedName name="ALKF" localSheetId="103">#REF!</definedName>
    <definedName name="ALKF" localSheetId="41">#REF!</definedName>
    <definedName name="ALKF" localSheetId="115">#REF!</definedName>
    <definedName name="ALKF" localSheetId="101">#REF!</definedName>
    <definedName name="ALKF" localSheetId="83">#REF!</definedName>
    <definedName name="ALKF" localSheetId="53">#REF!</definedName>
    <definedName name="ALKF" localSheetId="22">#REF!</definedName>
    <definedName name="ALKF" localSheetId="125">#REF!</definedName>
    <definedName name="ALKF" localSheetId="7">#REF!</definedName>
    <definedName name="ALKF" localSheetId="98">#REF!</definedName>
    <definedName name="ALKF" localSheetId="113">#REF!</definedName>
    <definedName name="ALKF" localSheetId="111">#REF!</definedName>
    <definedName name="ALKF" localSheetId="38">#REF!</definedName>
    <definedName name="ALKF" localSheetId="123">#REF!</definedName>
    <definedName name="ALKF" localSheetId="80">#REF!</definedName>
    <definedName name="ALKF" localSheetId="50">#REF!</definedName>
    <definedName name="ALKF" localSheetId="35">#REF!</definedName>
    <definedName name="ALKF" localSheetId="121">#REF!</definedName>
    <definedName name="ALKF" localSheetId="109">#REF!</definedName>
    <definedName name="ALKF" localSheetId="95">#REF!</definedName>
    <definedName name="ALKF" localSheetId="4">#REF!</definedName>
    <definedName name="ALKF" localSheetId="137">#REF!</definedName>
    <definedName name="ALKF" localSheetId="135">#REF!</definedName>
    <definedName name="ALKF" localSheetId="141">#REF!</definedName>
    <definedName name="ALKF" localSheetId="133">#REF!</definedName>
    <definedName name="ALKF" localSheetId="139">#REF!</definedName>
    <definedName name="ALKF" localSheetId="108">#REF!</definedName>
    <definedName name="ALKF" localSheetId="132">#REF!</definedName>
    <definedName name="ALKF" localSheetId="130">#REF!</definedName>
    <definedName name="ALKF" localSheetId="120">#REF!</definedName>
    <definedName name="ALKF" localSheetId="106">#REF!</definedName>
    <definedName name="ALKF" localSheetId="118">#REF!</definedName>
    <definedName name="ALKF" localSheetId="128">#REF!</definedName>
    <definedName name="ALKF" localSheetId="104">#REF!</definedName>
    <definedName name="ALKF" localSheetId="116">#REF!</definedName>
    <definedName name="ALKF" localSheetId="102">#REF!</definedName>
    <definedName name="ALKF" localSheetId="126">#REF!</definedName>
    <definedName name="ALKF" localSheetId="114">#REF!</definedName>
    <definedName name="ALKF" localSheetId="112">#REF!</definedName>
    <definedName name="ALKF" localSheetId="124">#REF!</definedName>
    <definedName name="ALKF" localSheetId="122">#REF!</definedName>
    <definedName name="ALKF" localSheetId="110">#REF!</definedName>
    <definedName name="ALKF" localSheetId="76">#REF!</definedName>
    <definedName name="ALKF" localSheetId="73">#REF!</definedName>
    <definedName name="ALKF" localSheetId="70">#REF!</definedName>
    <definedName name="ALKF" localSheetId="67">#REF!</definedName>
    <definedName name="ALKF" localSheetId="64">#REF!</definedName>
    <definedName name="ALKF" localSheetId="30">#REF!</definedName>
    <definedName name="ALKF" localSheetId="21">#REF!</definedName>
    <definedName name="ALKF" localSheetId="79">#REF!</definedName>
    <definedName name="ALKF" localSheetId="18">#REF!</definedName>
    <definedName name="ALKF" localSheetId="94">#REF!</definedName>
    <definedName name="ALKF" localSheetId="61">#REF!</definedName>
    <definedName name="ALKF" localSheetId="49">#REF!</definedName>
    <definedName name="ALKF" localSheetId="33">#REF!</definedName>
    <definedName name="ALKF" localSheetId="15">#REF!</definedName>
    <definedName name="ALKF" localSheetId="3">#REF!</definedName>
    <definedName name="ALKF" localSheetId="91">#REF!</definedName>
    <definedName name="ALKF" localSheetId="46">#REF!</definedName>
    <definedName name="ALKF" localSheetId="88">#REF!</definedName>
    <definedName name="ALKF" localSheetId="58">#REF!</definedName>
    <definedName name="ALKF" localSheetId="27">#REF!</definedName>
    <definedName name="ALKF" localSheetId="12">#REF!</definedName>
    <definedName name="ALKF" localSheetId="43">#REF!</definedName>
    <definedName name="ALKF" localSheetId="85">#REF!</definedName>
    <definedName name="ALKF" localSheetId="55">#REF!</definedName>
    <definedName name="ALKF" localSheetId="24">#REF!</definedName>
    <definedName name="ALKF" localSheetId="9">#REF!</definedName>
    <definedName name="ALKF" localSheetId="100">#REF!</definedName>
    <definedName name="ALKF" localSheetId="40">#REF!</definedName>
    <definedName name="ALKF" localSheetId="97">#REF!</definedName>
    <definedName name="ALKF" localSheetId="82">#REF!</definedName>
    <definedName name="ALKF" localSheetId="52">#REF!</definedName>
    <definedName name="ALKF" localSheetId="37">#REF!</definedName>
    <definedName name="ALKF" localSheetId="6">#REF!</definedName>
    <definedName name="ALKF" localSheetId="75">#REF!</definedName>
    <definedName name="ALKF" localSheetId="72">#REF!</definedName>
    <definedName name="ALKF" localSheetId="69">#REF!</definedName>
    <definedName name="ALKF" localSheetId="66">#REF!</definedName>
    <definedName name="ALKF" localSheetId="63">#REF!</definedName>
    <definedName name="ALKF" localSheetId="51">#REF!</definedName>
    <definedName name="ALKF" localSheetId="29">#REF!</definedName>
    <definedName name="ALKF" localSheetId="20">#REF!</definedName>
    <definedName name="ALKF" localSheetId="78">#REF!</definedName>
    <definedName name="ALKF" localSheetId="17">#REF!</definedName>
    <definedName name="ALKF" localSheetId="93">#REF!</definedName>
    <definedName name="ALKF" localSheetId="60">#REF!</definedName>
    <definedName name="ALKF" localSheetId="48">#REF!</definedName>
    <definedName name="ALKF" localSheetId="34">#REF!</definedName>
    <definedName name="ALKF" localSheetId="14">#REF!</definedName>
    <definedName name="ALKF" localSheetId="2">#REF!</definedName>
    <definedName name="ALKF" localSheetId="90">#REF!</definedName>
    <definedName name="ALKF" localSheetId="45">#REF!</definedName>
    <definedName name="ALKF" localSheetId="87">#REF!</definedName>
    <definedName name="ALKF" localSheetId="57">#REF!</definedName>
    <definedName name="ALKF" localSheetId="26">#REF!</definedName>
    <definedName name="ALKF" localSheetId="11">#REF!</definedName>
    <definedName name="ALKF" localSheetId="42">#REF!</definedName>
    <definedName name="ALKF" localSheetId="84">#REF!</definedName>
    <definedName name="ALKF" localSheetId="54">#REF!</definedName>
    <definedName name="ALKF" localSheetId="23">#REF!</definedName>
    <definedName name="ALKF" localSheetId="8">#REF!</definedName>
    <definedName name="ALKF" localSheetId="99">#REF!</definedName>
    <definedName name="ALKF" localSheetId="39">#REF!</definedName>
    <definedName name="ALKF" localSheetId="96">#REF!</definedName>
    <definedName name="ALKF" localSheetId="81">#REF!</definedName>
    <definedName name="ALKF" localSheetId="36">#REF!</definedName>
    <definedName name="ALKF" localSheetId="5">#REF!</definedName>
    <definedName name="ALKF" localSheetId="138">#REF!</definedName>
    <definedName name="ALKF" localSheetId="136">#REF!</definedName>
    <definedName name="ALKF" localSheetId="134">#REF!</definedName>
    <definedName name="ALKF" localSheetId="140">#REF!</definedName>
    <definedName name="ALKF">#REF!</definedName>
    <definedName name="All">#REF!</definedName>
    <definedName name="AllPlants" localSheetId="74">#REF!</definedName>
    <definedName name="AllPlants" localSheetId="71">#REF!</definedName>
    <definedName name="AllPlants" localSheetId="68">#REF!</definedName>
    <definedName name="AllPlants" localSheetId="65">#REF!</definedName>
    <definedName name="AllPlants" localSheetId="62">#REF!</definedName>
    <definedName name="AllPlants" localSheetId="28">#REF!</definedName>
    <definedName name="AllPlants" localSheetId="19">#REF!</definedName>
    <definedName name="AllPlants" localSheetId="77">#REF!</definedName>
    <definedName name="AllPlants" localSheetId="107">#REF!</definedName>
    <definedName name="AllPlants" localSheetId="32">#REF!</definedName>
    <definedName name="AllPlants" localSheetId="16">#REF!</definedName>
    <definedName name="AllPlants" localSheetId="131">#REF!</definedName>
    <definedName name="AllPlants" localSheetId="59">#REF!</definedName>
    <definedName name="AllPlants" localSheetId="47">#REF!</definedName>
    <definedName name="AllPlants" localSheetId="31">#REF!</definedName>
    <definedName name="AllPlants" localSheetId="13">#REF!</definedName>
    <definedName name="AllPlants" localSheetId="129">#REF!</definedName>
    <definedName name="AllPlants" localSheetId="119">#REF!</definedName>
    <definedName name="AllPlants" localSheetId="105">#REF!</definedName>
    <definedName name="AllPlants" localSheetId="92">#REF!</definedName>
    <definedName name="AllPlants" localSheetId="0">#REF!</definedName>
    <definedName name="AllPlants" localSheetId="1">#REF!</definedName>
    <definedName name="AllPlants" localSheetId="89">#REF!</definedName>
    <definedName name="AllPlants" localSheetId="44">#REF!</definedName>
    <definedName name="AllPlants" localSheetId="86">#REF!</definedName>
    <definedName name="AllPlants" localSheetId="56">#REF!</definedName>
    <definedName name="AllPlants" localSheetId="25">#REF!</definedName>
    <definedName name="AllPlants" localSheetId="117">#REF!</definedName>
    <definedName name="AllPlants" localSheetId="10">#REF!</definedName>
    <definedName name="AllPlants" localSheetId="127">#REF!</definedName>
    <definedName name="AllPlants" localSheetId="103">#REF!</definedName>
    <definedName name="AllPlants" localSheetId="41">#REF!</definedName>
    <definedName name="AllPlants" localSheetId="115">#REF!</definedName>
    <definedName name="AllPlants" localSheetId="101">#REF!</definedName>
    <definedName name="AllPlants" localSheetId="83">#REF!</definedName>
    <definedName name="AllPlants" localSheetId="53">#REF!</definedName>
    <definedName name="AllPlants" localSheetId="22">#REF!</definedName>
    <definedName name="AllPlants" localSheetId="125">#REF!</definedName>
    <definedName name="AllPlants" localSheetId="7">#REF!</definedName>
    <definedName name="AllPlants" localSheetId="98">#REF!</definedName>
    <definedName name="AllPlants" localSheetId="113">#REF!</definedName>
    <definedName name="AllPlants" localSheetId="111">#REF!</definedName>
    <definedName name="AllPlants" localSheetId="38">#REF!</definedName>
    <definedName name="AllPlants" localSheetId="123">#REF!</definedName>
    <definedName name="AllPlants" localSheetId="80">#REF!</definedName>
    <definedName name="AllPlants" localSheetId="50">#REF!</definedName>
    <definedName name="AllPlants" localSheetId="35">#REF!</definedName>
    <definedName name="AllPlants" localSheetId="121">#REF!</definedName>
    <definedName name="AllPlants" localSheetId="109">#REF!</definedName>
    <definedName name="AllPlants" localSheetId="95">#REF!</definedName>
    <definedName name="AllPlants" localSheetId="4">#REF!</definedName>
    <definedName name="AllPlants" localSheetId="137">#REF!</definedName>
    <definedName name="AllPlants" localSheetId="135">#REF!</definedName>
    <definedName name="AllPlants" localSheetId="141">#REF!</definedName>
    <definedName name="AllPlants" localSheetId="133">#REF!</definedName>
    <definedName name="AllPlants" localSheetId="139">#REF!</definedName>
    <definedName name="AllPlants" localSheetId="108">#REF!</definedName>
    <definedName name="AllPlants" localSheetId="132">#REF!</definedName>
    <definedName name="AllPlants" localSheetId="130">#REF!</definedName>
    <definedName name="AllPlants" localSheetId="120">#REF!</definedName>
    <definedName name="AllPlants" localSheetId="106">#REF!</definedName>
    <definedName name="AllPlants" localSheetId="118">#REF!</definedName>
    <definedName name="AllPlants" localSheetId="128">#REF!</definedName>
    <definedName name="AllPlants" localSheetId="104">#REF!</definedName>
    <definedName name="AllPlants" localSheetId="116">#REF!</definedName>
    <definedName name="AllPlants" localSheetId="102">#REF!</definedName>
    <definedName name="AllPlants" localSheetId="126">#REF!</definedName>
    <definedName name="AllPlants" localSheetId="114">#REF!</definedName>
    <definedName name="AllPlants" localSheetId="112">#REF!</definedName>
    <definedName name="AllPlants" localSheetId="124">#REF!</definedName>
    <definedName name="AllPlants" localSheetId="122">#REF!</definedName>
    <definedName name="AllPlants" localSheetId="110">#REF!</definedName>
    <definedName name="AllPlants" localSheetId="76">#REF!</definedName>
    <definedName name="AllPlants" localSheetId="73">#REF!</definedName>
    <definedName name="AllPlants" localSheetId="70">#REF!</definedName>
    <definedName name="AllPlants" localSheetId="67">#REF!</definedName>
    <definedName name="AllPlants" localSheetId="64">#REF!</definedName>
    <definedName name="AllPlants" localSheetId="30">#REF!</definedName>
    <definedName name="AllPlants" localSheetId="21">#REF!</definedName>
    <definedName name="AllPlants" localSheetId="79">#REF!</definedName>
    <definedName name="AllPlants" localSheetId="18">#REF!</definedName>
    <definedName name="AllPlants" localSheetId="94">#REF!</definedName>
    <definedName name="AllPlants" localSheetId="61">#REF!</definedName>
    <definedName name="AllPlants" localSheetId="49">#REF!</definedName>
    <definedName name="AllPlants" localSheetId="33">#REF!</definedName>
    <definedName name="AllPlants" localSheetId="15">#REF!</definedName>
    <definedName name="AllPlants" localSheetId="3">#REF!</definedName>
    <definedName name="AllPlants" localSheetId="91">#REF!</definedName>
    <definedName name="AllPlants" localSheetId="46">#REF!</definedName>
    <definedName name="AllPlants" localSheetId="88">#REF!</definedName>
    <definedName name="AllPlants" localSheetId="58">#REF!</definedName>
    <definedName name="AllPlants" localSheetId="27">#REF!</definedName>
    <definedName name="AllPlants" localSheetId="12">#REF!</definedName>
    <definedName name="AllPlants" localSheetId="43">#REF!</definedName>
    <definedName name="AllPlants" localSheetId="85">#REF!</definedName>
    <definedName name="AllPlants" localSheetId="55">#REF!</definedName>
    <definedName name="AllPlants" localSheetId="24">#REF!</definedName>
    <definedName name="AllPlants" localSheetId="9">#REF!</definedName>
    <definedName name="AllPlants" localSheetId="100">#REF!</definedName>
    <definedName name="AllPlants" localSheetId="40">#REF!</definedName>
    <definedName name="AllPlants" localSheetId="97">#REF!</definedName>
    <definedName name="AllPlants" localSheetId="82">#REF!</definedName>
    <definedName name="AllPlants" localSheetId="52">#REF!</definedName>
    <definedName name="AllPlants" localSheetId="37">#REF!</definedName>
    <definedName name="AllPlants" localSheetId="6">#REF!</definedName>
    <definedName name="AllPlants" localSheetId="75">#REF!</definedName>
    <definedName name="AllPlants" localSheetId="72">#REF!</definedName>
    <definedName name="AllPlants" localSheetId="69">#REF!</definedName>
    <definedName name="AllPlants" localSheetId="66">#REF!</definedName>
    <definedName name="AllPlants" localSheetId="63">#REF!</definedName>
    <definedName name="AllPlants" localSheetId="51">#REF!</definedName>
    <definedName name="AllPlants" localSheetId="29">#REF!</definedName>
    <definedName name="AllPlants" localSheetId="20">#REF!</definedName>
    <definedName name="AllPlants" localSheetId="78">#REF!</definedName>
    <definedName name="AllPlants" localSheetId="17">#REF!</definedName>
    <definedName name="AllPlants" localSheetId="93">#REF!</definedName>
    <definedName name="AllPlants" localSheetId="60">#REF!</definedName>
    <definedName name="AllPlants" localSheetId="48">#REF!</definedName>
    <definedName name="AllPlants" localSheetId="34">#REF!</definedName>
    <definedName name="AllPlants" localSheetId="14">#REF!</definedName>
    <definedName name="AllPlants" localSheetId="2">#REF!</definedName>
    <definedName name="AllPlants" localSheetId="90">#REF!</definedName>
    <definedName name="AllPlants" localSheetId="45">#REF!</definedName>
    <definedName name="AllPlants" localSheetId="87">#REF!</definedName>
    <definedName name="AllPlants" localSheetId="57">#REF!</definedName>
    <definedName name="AllPlants" localSheetId="26">#REF!</definedName>
    <definedName name="AllPlants" localSheetId="11">#REF!</definedName>
    <definedName name="AllPlants" localSheetId="42">#REF!</definedName>
    <definedName name="AllPlants" localSheetId="84">#REF!</definedName>
    <definedName name="AllPlants" localSheetId="54">#REF!</definedName>
    <definedName name="AllPlants" localSheetId="23">#REF!</definedName>
    <definedName name="AllPlants" localSheetId="8">#REF!</definedName>
    <definedName name="AllPlants" localSheetId="99">#REF!</definedName>
    <definedName name="AllPlants" localSheetId="39">#REF!</definedName>
    <definedName name="AllPlants" localSheetId="96">#REF!</definedName>
    <definedName name="AllPlants" localSheetId="81">#REF!</definedName>
    <definedName name="AllPlants" localSheetId="36">#REF!</definedName>
    <definedName name="AllPlants" localSheetId="5">#REF!</definedName>
    <definedName name="AllPlants" localSheetId="138">#REF!</definedName>
    <definedName name="AllPlants" localSheetId="136">#REF!</definedName>
    <definedName name="AllPlants" localSheetId="134">#REF!</definedName>
    <definedName name="AllPlants" localSheetId="140">#REF!</definedName>
    <definedName name="AllPlants">#REF!</definedName>
    <definedName name="anscount" hidden="1">1</definedName>
    <definedName name="Balance_of_Plant">#REF!</definedName>
    <definedName name="Block_Data" localSheetId="74">#REF!</definedName>
    <definedName name="Block_Data" localSheetId="71">#REF!</definedName>
    <definedName name="Block_Data" localSheetId="68">#REF!</definedName>
    <definedName name="Block_Data" localSheetId="65">#REF!</definedName>
    <definedName name="Block_Data" localSheetId="62">#REF!</definedName>
    <definedName name="Block_Data" localSheetId="28">#REF!</definedName>
    <definedName name="Block_Data" localSheetId="19">#REF!</definedName>
    <definedName name="Block_Data" localSheetId="77">#REF!</definedName>
    <definedName name="Block_Data" localSheetId="107">#REF!</definedName>
    <definedName name="Block_Data" localSheetId="32">#REF!</definedName>
    <definedName name="Block_Data" localSheetId="16">#REF!</definedName>
    <definedName name="Block_Data" localSheetId="131">#REF!</definedName>
    <definedName name="Block_Data" localSheetId="59">#REF!</definedName>
    <definedName name="Block_Data" localSheetId="47">#REF!</definedName>
    <definedName name="Block_Data" localSheetId="31">#REF!</definedName>
    <definedName name="Block_Data" localSheetId="13">#REF!</definedName>
    <definedName name="Block_Data" localSheetId="129">#REF!</definedName>
    <definedName name="Block_Data" localSheetId="119">#REF!</definedName>
    <definedName name="Block_Data" localSheetId="105">#REF!</definedName>
    <definedName name="Block_Data" localSheetId="92">#REF!</definedName>
    <definedName name="Block_Data" localSheetId="0">#REF!</definedName>
    <definedName name="Block_Data" localSheetId="1">#REF!</definedName>
    <definedName name="Block_Data" localSheetId="89">#REF!</definedName>
    <definedName name="Block_Data" localSheetId="44">#REF!</definedName>
    <definedName name="Block_Data" localSheetId="86">#REF!</definedName>
    <definedName name="Block_Data" localSheetId="56">#REF!</definedName>
    <definedName name="Block_Data" localSheetId="25">#REF!</definedName>
    <definedName name="Block_Data" localSheetId="117">#REF!</definedName>
    <definedName name="Block_Data" localSheetId="10">#REF!</definedName>
    <definedName name="Block_Data" localSheetId="127">#REF!</definedName>
    <definedName name="Block_Data" localSheetId="103">#REF!</definedName>
    <definedName name="Block_Data" localSheetId="41">#REF!</definedName>
    <definedName name="Block_Data" localSheetId="115">#REF!</definedName>
    <definedName name="Block_Data" localSheetId="101">#REF!</definedName>
    <definedName name="Block_Data" localSheetId="83">#REF!</definedName>
    <definedName name="Block_Data" localSheetId="53">#REF!</definedName>
    <definedName name="Block_Data" localSheetId="22">#REF!</definedName>
    <definedName name="Block_Data" localSheetId="125">#REF!</definedName>
    <definedName name="Block_Data" localSheetId="7">#REF!</definedName>
    <definedName name="Block_Data" localSheetId="98">#REF!</definedName>
    <definedName name="Block_Data" localSheetId="113">#REF!</definedName>
    <definedName name="Block_Data" localSheetId="111">#REF!</definedName>
    <definedName name="Block_Data" localSheetId="38">#REF!</definedName>
    <definedName name="Block_Data" localSheetId="123">#REF!</definedName>
    <definedName name="Block_Data" localSheetId="80">#REF!</definedName>
    <definedName name="Block_Data" localSheetId="50">#REF!</definedName>
    <definedName name="Block_Data" localSheetId="35">#REF!</definedName>
    <definedName name="Block_Data" localSheetId="121">#REF!</definedName>
    <definedName name="Block_Data" localSheetId="109">#REF!</definedName>
    <definedName name="Block_Data" localSheetId="95">#REF!</definedName>
    <definedName name="Block_Data" localSheetId="4">#REF!</definedName>
    <definedName name="Block_Data" localSheetId="137">#REF!</definedName>
    <definedName name="Block_Data" localSheetId="135">#REF!</definedName>
    <definedName name="Block_Data" localSheetId="141">#REF!</definedName>
    <definedName name="Block_Data" localSheetId="133">#REF!</definedName>
    <definedName name="Block_Data" localSheetId="139">#REF!</definedName>
    <definedName name="Block_Data" localSheetId="108">#REF!</definedName>
    <definedName name="Block_Data" localSheetId="132">#REF!</definedName>
    <definedName name="Block_Data" localSheetId="130">#REF!</definedName>
    <definedName name="Block_Data" localSheetId="120">#REF!</definedName>
    <definedName name="Block_Data" localSheetId="106">#REF!</definedName>
    <definedName name="Block_Data" localSheetId="118">#REF!</definedName>
    <definedName name="Block_Data" localSheetId="128">#REF!</definedName>
    <definedName name="Block_Data" localSheetId="104">#REF!</definedName>
    <definedName name="Block_Data" localSheetId="116">#REF!</definedName>
    <definedName name="Block_Data" localSheetId="102">#REF!</definedName>
    <definedName name="Block_Data" localSheetId="126">#REF!</definedName>
    <definedName name="Block_Data" localSheetId="114">#REF!</definedName>
    <definedName name="Block_Data" localSheetId="112">#REF!</definedName>
    <definedName name="Block_Data" localSheetId="124">#REF!</definedName>
    <definedName name="Block_Data" localSheetId="122">#REF!</definedName>
    <definedName name="Block_Data" localSheetId="110">#REF!</definedName>
    <definedName name="Block_Data" localSheetId="76">#REF!</definedName>
    <definedName name="Block_Data" localSheetId="73">#REF!</definedName>
    <definedName name="Block_Data" localSheetId="70">#REF!</definedName>
    <definedName name="Block_Data" localSheetId="67">#REF!</definedName>
    <definedName name="Block_Data" localSheetId="64">#REF!</definedName>
    <definedName name="Block_Data" localSheetId="30">#REF!</definedName>
    <definedName name="Block_Data" localSheetId="21">#REF!</definedName>
    <definedName name="Block_Data" localSheetId="79">#REF!</definedName>
    <definedName name="Block_Data" localSheetId="18">#REF!</definedName>
    <definedName name="Block_Data" localSheetId="94">#REF!</definedName>
    <definedName name="Block_Data" localSheetId="61">#REF!</definedName>
    <definedName name="Block_Data" localSheetId="49">#REF!</definedName>
    <definedName name="Block_Data" localSheetId="33">#REF!</definedName>
    <definedName name="Block_Data" localSheetId="15">#REF!</definedName>
    <definedName name="Block_Data" localSheetId="3">#REF!</definedName>
    <definedName name="Block_Data" localSheetId="91">#REF!</definedName>
    <definedName name="Block_Data" localSheetId="46">#REF!</definedName>
    <definedName name="Block_Data" localSheetId="88">#REF!</definedName>
    <definedName name="Block_Data" localSheetId="58">#REF!</definedName>
    <definedName name="Block_Data" localSheetId="27">#REF!</definedName>
    <definedName name="Block_Data" localSheetId="12">#REF!</definedName>
    <definedName name="Block_Data" localSheetId="43">#REF!</definedName>
    <definedName name="Block_Data" localSheetId="85">#REF!</definedName>
    <definedName name="Block_Data" localSheetId="55">#REF!</definedName>
    <definedName name="Block_Data" localSheetId="24">#REF!</definedName>
    <definedName name="Block_Data" localSheetId="9">#REF!</definedName>
    <definedName name="Block_Data" localSheetId="100">#REF!</definedName>
    <definedName name="Block_Data" localSheetId="40">#REF!</definedName>
    <definedName name="Block_Data" localSheetId="97">#REF!</definedName>
    <definedName name="Block_Data" localSheetId="82">#REF!</definedName>
    <definedName name="Block_Data" localSheetId="52">#REF!</definedName>
    <definedName name="Block_Data" localSheetId="37">#REF!</definedName>
    <definedName name="Block_Data" localSheetId="6">#REF!</definedName>
    <definedName name="Block_Data" localSheetId="75">#REF!</definedName>
    <definedName name="Block_Data" localSheetId="72">#REF!</definedName>
    <definedName name="Block_Data" localSheetId="69">#REF!</definedName>
    <definedName name="Block_Data" localSheetId="66">#REF!</definedName>
    <definedName name="Block_Data" localSheetId="63">#REF!</definedName>
    <definedName name="Block_Data" localSheetId="51">#REF!</definedName>
    <definedName name="Block_Data" localSheetId="29">#REF!</definedName>
    <definedName name="Block_Data" localSheetId="20">#REF!</definedName>
    <definedName name="Block_Data" localSheetId="78">#REF!</definedName>
    <definedName name="Block_Data" localSheetId="17">#REF!</definedName>
    <definedName name="Block_Data" localSheetId="93">#REF!</definedName>
    <definedName name="Block_Data" localSheetId="60">#REF!</definedName>
    <definedName name="Block_Data" localSheetId="48">#REF!</definedName>
    <definedName name="Block_Data" localSheetId="34">#REF!</definedName>
    <definedName name="Block_Data" localSheetId="14">#REF!</definedName>
    <definedName name="Block_Data" localSheetId="2">#REF!</definedName>
    <definedName name="Block_Data" localSheetId="90">#REF!</definedName>
    <definedName name="Block_Data" localSheetId="45">#REF!</definedName>
    <definedName name="Block_Data" localSheetId="87">#REF!</definedName>
    <definedName name="Block_Data" localSheetId="57">#REF!</definedName>
    <definedName name="Block_Data" localSheetId="26">#REF!</definedName>
    <definedName name="Block_Data" localSheetId="11">#REF!</definedName>
    <definedName name="Block_Data" localSheetId="42">#REF!</definedName>
    <definedName name="Block_Data" localSheetId="84">#REF!</definedName>
    <definedName name="Block_Data" localSheetId="54">#REF!</definedName>
    <definedName name="Block_Data" localSheetId="23">#REF!</definedName>
    <definedName name="Block_Data" localSheetId="8">#REF!</definedName>
    <definedName name="Block_Data" localSheetId="99">#REF!</definedName>
    <definedName name="Block_Data" localSheetId="39">#REF!</definedName>
    <definedName name="Block_Data" localSheetId="96">#REF!</definedName>
    <definedName name="Block_Data" localSheetId="81">#REF!</definedName>
    <definedName name="Block_Data" localSheetId="36">#REF!</definedName>
    <definedName name="Block_Data" localSheetId="5">#REF!</definedName>
    <definedName name="Block_Data" localSheetId="138">#REF!</definedName>
    <definedName name="Block_Data" localSheetId="136">#REF!</definedName>
    <definedName name="Block_Data" localSheetId="134">#REF!</definedName>
    <definedName name="Block_Data" localSheetId="140">#REF!</definedName>
    <definedName name="Block_Data">#REF!</definedName>
    <definedName name="BLPH1" localSheetId="74" hidden="1">#REF!</definedName>
    <definedName name="BLPH1" localSheetId="71" hidden="1">#REF!</definedName>
    <definedName name="BLPH1" localSheetId="68" hidden="1">#REF!</definedName>
    <definedName name="BLPH1" localSheetId="65" hidden="1">#REF!</definedName>
    <definedName name="BLPH1" localSheetId="62" hidden="1">#REF!</definedName>
    <definedName name="BLPH1" localSheetId="28" hidden="1">#REF!</definedName>
    <definedName name="BLPH1" localSheetId="19" hidden="1">#REF!</definedName>
    <definedName name="BLPH1" localSheetId="77" hidden="1">#REF!</definedName>
    <definedName name="BLPH1" localSheetId="107" hidden="1">#REF!</definedName>
    <definedName name="BLPH1" localSheetId="32" hidden="1">#REF!</definedName>
    <definedName name="BLPH1" localSheetId="16" hidden="1">#REF!</definedName>
    <definedName name="BLPH1" localSheetId="131" hidden="1">#REF!</definedName>
    <definedName name="BLPH1" localSheetId="59" hidden="1">#REF!</definedName>
    <definedName name="BLPH1" localSheetId="47" hidden="1">#REF!</definedName>
    <definedName name="BLPH1" localSheetId="31" hidden="1">#REF!</definedName>
    <definedName name="BLPH1" localSheetId="13" hidden="1">#REF!</definedName>
    <definedName name="BLPH1" localSheetId="129" hidden="1">#REF!</definedName>
    <definedName name="BLPH1" localSheetId="119" hidden="1">#REF!</definedName>
    <definedName name="BLPH1" localSheetId="105" hidden="1">#REF!</definedName>
    <definedName name="BLPH1" localSheetId="92" hidden="1">#REF!</definedName>
    <definedName name="BLPH1" localSheetId="0" hidden="1">#REF!</definedName>
    <definedName name="BLPH1" localSheetId="1" hidden="1">#REF!</definedName>
    <definedName name="BLPH1" localSheetId="89" hidden="1">#REF!</definedName>
    <definedName name="BLPH1" localSheetId="44" hidden="1">#REF!</definedName>
    <definedName name="BLPH1" localSheetId="86" hidden="1">#REF!</definedName>
    <definedName name="BLPH1" localSheetId="56" hidden="1">#REF!</definedName>
    <definedName name="BLPH1" localSheetId="25" hidden="1">#REF!</definedName>
    <definedName name="BLPH1" localSheetId="117" hidden="1">#REF!</definedName>
    <definedName name="BLPH1" localSheetId="10" hidden="1">#REF!</definedName>
    <definedName name="BLPH1" localSheetId="127" hidden="1">#REF!</definedName>
    <definedName name="BLPH1" localSheetId="103" hidden="1">#REF!</definedName>
    <definedName name="BLPH1" localSheetId="41" hidden="1">#REF!</definedName>
    <definedName name="BLPH1" localSheetId="115" hidden="1">#REF!</definedName>
    <definedName name="BLPH1" localSheetId="101" hidden="1">#REF!</definedName>
    <definedName name="BLPH1" localSheetId="83" hidden="1">#REF!</definedName>
    <definedName name="BLPH1" localSheetId="53" hidden="1">#REF!</definedName>
    <definedName name="BLPH1" localSheetId="22" hidden="1">#REF!</definedName>
    <definedName name="BLPH1" localSheetId="125" hidden="1">#REF!</definedName>
    <definedName name="BLPH1" localSheetId="7" hidden="1">#REF!</definedName>
    <definedName name="BLPH1" localSheetId="98" hidden="1">#REF!</definedName>
    <definedName name="BLPH1" localSheetId="113" hidden="1">#REF!</definedName>
    <definedName name="BLPH1" localSheetId="111" hidden="1">#REF!</definedName>
    <definedName name="BLPH1" localSheetId="38" hidden="1">#REF!</definedName>
    <definedName name="BLPH1" localSheetId="123" hidden="1">#REF!</definedName>
    <definedName name="BLPH1" localSheetId="80" hidden="1">#REF!</definedName>
    <definedName name="BLPH1" localSheetId="50" hidden="1">#REF!</definedName>
    <definedName name="BLPH1" localSheetId="35" hidden="1">#REF!</definedName>
    <definedName name="BLPH1" localSheetId="121" hidden="1">#REF!</definedName>
    <definedName name="BLPH1" localSheetId="109" hidden="1">#REF!</definedName>
    <definedName name="BLPH1" localSheetId="95" hidden="1">#REF!</definedName>
    <definedName name="BLPH1" localSheetId="4" hidden="1">#REF!</definedName>
    <definedName name="BLPH1" localSheetId="137" hidden="1">#REF!</definedName>
    <definedName name="BLPH1" localSheetId="135" hidden="1">#REF!</definedName>
    <definedName name="BLPH1" localSheetId="141" hidden="1">#REF!</definedName>
    <definedName name="BLPH1" localSheetId="133" hidden="1">#REF!</definedName>
    <definedName name="BLPH1" localSheetId="139" hidden="1">#REF!</definedName>
    <definedName name="BLPH1" localSheetId="108" hidden="1">#REF!</definedName>
    <definedName name="BLPH1" localSheetId="132" hidden="1">#REF!</definedName>
    <definedName name="BLPH1" localSheetId="130" hidden="1">#REF!</definedName>
    <definedName name="BLPH1" localSheetId="120" hidden="1">#REF!</definedName>
    <definedName name="BLPH1" localSheetId="106" hidden="1">#REF!</definedName>
    <definedName name="BLPH1" localSheetId="118" hidden="1">#REF!</definedName>
    <definedName name="BLPH1" localSheetId="128" hidden="1">#REF!</definedName>
    <definedName name="BLPH1" localSheetId="104" hidden="1">#REF!</definedName>
    <definedName name="BLPH1" localSheetId="116" hidden="1">#REF!</definedName>
    <definedName name="BLPH1" localSheetId="102" hidden="1">#REF!</definedName>
    <definedName name="BLPH1" localSheetId="126" hidden="1">#REF!</definedName>
    <definedName name="BLPH1" localSheetId="114" hidden="1">#REF!</definedName>
    <definedName name="BLPH1" localSheetId="112" hidden="1">#REF!</definedName>
    <definedName name="BLPH1" localSheetId="124" hidden="1">#REF!</definedName>
    <definedName name="BLPH1" localSheetId="122" hidden="1">#REF!</definedName>
    <definedName name="BLPH1" localSheetId="110" hidden="1">#REF!</definedName>
    <definedName name="BLPH1" localSheetId="76" hidden="1">#REF!</definedName>
    <definedName name="BLPH1" localSheetId="73" hidden="1">#REF!</definedName>
    <definedName name="BLPH1" localSheetId="70" hidden="1">#REF!</definedName>
    <definedName name="BLPH1" localSheetId="67" hidden="1">#REF!</definedName>
    <definedName name="BLPH1" localSheetId="64" hidden="1">#REF!</definedName>
    <definedName name="BLPH1" localSheetId="30" hidden="1">#REF!</definedName>
    <definedName name="BLPH1" localSheetId="21" hidden="1">#REF!</definedName>
    <definedName name="BLPH1" localSheetId="79" hidden="1">#REF!</definedName>
    <definedName name="BLPH1" localSheetId="18" hidden="1">#REF!</definedName>
    <definedName name="BLPH1" localSheetId="94" hidden="1">#REF!</definedName>
    <definedName name="BLPH1" localSheetId="61" hidden="1">#REF!</definedName>
    <definedName name="BLPH1" localSheetId="49" hidden="1">#REF!</definedName>
    <definedName name="BLPH1" localSheetId="33" hidden="1">#REF!</definedName>
    <definedName name="BLPH1" localSheetId="15" hidden="1">#REF!</definedName>
    <definedName name="BLPH1" localSheetId="3" hidden="1">#REF!</definedName>
    <definedName name="BLPH1" localSheetId="91" hidden="1">#REF!</definedName>
    <definedName name="BLPH1" localSheetId="46" hidden="1">#REF!</definedName>
    <definedName name="BLPH1" localSheetId="88" hidden="1">#REF!</definedName>
    <definedName name="BLPH1" localSheetId="58" hidden="1">#REF!</definedName>
    <definedName name="BLPH1" localSheetId="27" hidden="1">#REF!</definedName>
    <definedName name="BLPH1" localSheetId="12" hidden="1">#REF!</definedName>
    <definedName name="BLPH1" localSheetId="43" hidden="1">#REF!</definedName>
    <definedName name="BLPH1" localSheetId="85" hidden="1">#REF!</definedName>
    <definedName name="BLPH1" localSheetId="55" hidden="1">#REF!</definedName>
    <definedName name="BLPH1" localSheetId="24" hidden="1">#REF!</definedName>
    <definedName name="BLPH1" localSheetId="9" hidden="1">#REF!</definedName>
    <definedName name="BLPH1" localSheetId="100" hidden="1">#REF!</definedName>
    <definedName name="BLPH1" localSheetId="40" hidden="1">#REF!</definedName>
    <definedName name="BLPH1" localSheetId="97" hidden="1">#REF!</definedName>
    <definedName name="BLPH1" localSheetId="82" hidden="1">#REF!</definedName>
    <definedName name="BLPH1" localSheetId="52" hidden="1">#REF!</definedName>
    <definedName name="BLPH1" localSheetId="37" hidden="1">#REF!</definedName>
    <definedName name="BLPH1" localSheetId="6" hidden="1">#REF!</definedName>
    <definedName name="BLPH1" localSheetId="75" hidden="1">#REF!</definedName>
    <definedName name="BLPH1" localSheetId="72" hidden="1">#REF!</definedName>
    <definedName name="BLPH1" localSheetId="69" hidden="1">#REF!</definedName>
    <definedName name="BLPH1" localSheetId="66" hidden="1">#REF!</definedName>
    <definedName name="BLPH1" localSheetId="63" hidden="1">#REF!</definedName>
    <definedName name="BLPH1" localSheetId="51" hidden="1">#REF!</definedName>
    <definedName name="BLPH1" localSheetId="29" hidden="1">#REF!</definedName>
    <definedName name="BLPH1" localSheetId="20" hidden="1">#REF!</definedName>
    <definedName name="BLPH1" localSheetId="78" hidden="1">#REF!</definedName>
    <definedName name="BLPH1" localSheetId="17" hidden="1">#REF!</definedName>
    <definedName name="BLPH1" localSheetId="93" hidden="1">#REF!</definedName>
    <definedName name="BLPH1" localSheetId="60" hidden="1">#REF!</definedName>
    <definedName name="BLPH1" localSheetId="48" hidden="1">#REF!</definedName>
    <definedName name="BLPH1" localSheetId="34" hidden="1">#REF!</definedName>
    <definedName name="BLPH1" localSheetId="14" hidden="1">#REF!</definedName>
    <definedName name="BLPH1" localSheetId="2" hidden="1">#REF!</definedName>
    <definedName name="BLPH1" localSheetId="90" hidden="1">#REF!</definedName>
    <definedName name="BLPH1" localSheetId="45" hidden="1">#REF!</definedName>
    <definedName name="BLPH1" localSheetId="87" hidden="1">#REF!</definedName>
    <definedName name="BLPH1" localSheetId="57" hidden="1">#REF!</definedName>
    <definedName name="BLPH1" localSheetId="26" hidden="1">#REF!</definedName>
    <definedName name="BLPH1" localSheetId="11" hidden="1">#REF!</definedName>
    <definedName name="BLPH1" localSheetId="42" hidden="1">#REF!</definedName>
    <definedName name="BLPH1" localSheetId="84" hidden="1">#REF!</definedName>
    <definedName name="BLPH1" localSheetId="54" hidden="1">#REF!</definedName>
    <definedName name="BLPH1" localSheetId="23" hidden="1">#REF!</definedName>
    <definedName name="BLPH1" localSheetId="8" hidden="1">#REF!</definedName>
    <definedName name="BLPH1" localSheetId="99" hidden="1">#REF!</definedName>
    <definedName name="BLPH1" localSheetId="39" hidden="1">#REF!</definedName>
    <definedName name="BLPH1" localSheetId="96" hidden="1">#REF!</definedName>
    <definedName name="BLPH1" localSheetId="81" hidden="1">#REF!</definedName>
    <definedName name="BLPH1" localSheetId="36" hidden="1">#REF!</definedName>
    <definedName name="BLPH1" localSheetId="5" hidden="1">#REF!</definedName>
    <definedName name="BLPH1" localSheetId="138" hidden="1">#REF!</definedName>
    <definedName name="BLPH1" localSheetId="136" hidden="1">#REF!</definedName>
    <definedName name="BLPH1" localSheetId="134" hidden="1">#REF!</definedName>
    <definedName name="BLPH1" localSheetId="140" hidden="1">#REF!</definedName>
    <definedName name="BLPH1" hidden="1">#REF!</definedName>
    <definedName name="BLPH10" localSheetId="74" hidden="1">#REF!</definedName>
    <definedName name="BLPH10" localSheetId="71" hidden="1">#REF!</definedName>
    <definedName name="BLPH10" localSheetId="68" hidden="1">#REF!</definedName>
    <definedName name="BLPH10" localSheetId="65" hidden="1">#REF!</definedName>
    <definedName name="BLPH10" localSheetId="62" hidden="1">#REF!</definedName>
    <definedName name="BLPH10" localSheetId="28" hidden="1">#REF!</definedName>
    <definedName name="BLPH10" localSheetId="19" hidden="1">#REF!</definedName>
    <definedName name="BLPH10" localSheetId="77" hidden="1">#REF!</definedName>
    <definedName name="BLPH10" localSheetId="107" hidden="1">#REF!</definedName>
    <definedName name="BLPH10" localSheetId="32" hidden="1">#REF!</definedName>
    <definedName name="BLPH10" localSheetId="16" hidden="1">#REF!</definedName>
    <definedName name="BLPH10" localSheetId="131" hidden="1">#REF!</definedName>
    <definedName name="BLPH10" localSheetId="59" hidden="1">#REF!</definedName>
    <definedName name="BLPH10" localSheetId="47" hidden="1">#REF!</definedName>
    <definedName name="BLPH10" localSheetId="31" hidden="1">#REF!</definedName>
    <definedName name="BLPH10" localSheetId="13" hidden="1">#REF!</definedName>
    <definedName name="BLPH10" localSheetId="129" hidden="1">#REF!</definedName>
    <definedName name="BLPH10" localSheetId="119" hidden="1">#REF!</definedName>
    <definedName name="BLPH10" localSheetId="105" hidden="1">#REF!</definedName>
    <definedName name="BLPH10" localSheetId="92" hidden="1">#REF!</definedName>
    <definedName name="BLPH10" localSheetId="0" hidden="1">#REF!</definedName>
    <definedName name="BLPH10" localSheetId="1" hidden="1">#REF!</definedName>
    <definedName name="BLPH10" localSheetId="89" hidden="1">#REF!</definedName>
    <definedName name="BLPH10" localSheetId="44" hidden="1">#REF!</definedName>
    <definedName name="BLPH10" localSheetId="86" hidden="1">#REF!</definedName>
    <definedName name="BLPH10" localSheetId="56" hidden="1">#REF!</definedName>
    <definedName name="BLPH10" localSheetId="25" hidden="1">#REF!</definedName>
    <definedName name="BLPH10" localSheetId="117" hidden="1">#REF!</definedName>
    <definedName name="BLPH10" localSheetId="10" hidden="1">#REF!</definedName>
    <definedName name="BLPH10" localSheetId="127" hidden="1">#REF!</definedName>
    <definedName name="BLPH10" localSheetId="103" hidden="1">#REF!</definedName>
    <definedName name="BLPH10" localSheetId="41" hidden="1">#REF!</definedName>
    <definedName name="BLPH10" localSheetId="115" hidden="1">#REF!</definedName>
    <definedName name="BLPH10" localSheetId="101" hidden="1">#REF!</definedName>
    <definedName name="BLPH10" localSheetId="83" hidden="1">#REF!</definedName>
    <definedName name="BLPH10" localSheetId="53" hidden="1">#REF!</definedName>
    <definedName name="BLPH10" localSheetId="22" hidden="1">#REF!</definedName>
    <definedName name="BLPH10" localSheetId="125" hidden="1">#REF!</definedName>
    <definedName name="BLPH10" localSheetId="7" hidden="1">#REF!</definedName>
    <definedName name="BLPH10" localSheetId="98" hidden="1">#REF!</definedName>
    <definedName name="BLPH10" localSheetId="113" hidden="1">#REF!</definedName>
    <definedName name="BLPH10" localSheetId="111" hidden="1">#REF!</definedName>
    <definedName name="BLPH10" localSheetId="38" hidden="1">#REF!</definedName>
    <definedName name="BLPH10" localSheetId="123" hidden="1">#REF!</definedName>
    <definedName name="BLPH10" localSheetId="80" hidden="1">#REF!</definedName>
    <definedName name="BLPH10" localSheetId="50" hidden="1">#REF!</definedName>
    <definedName name="BLPH10" localSheetId="35" hidden="1">#REF!</definedName>
    <definedName name="BLPH10" localSheetId="121" hidden="1">#REF!</definedName>
    <definedName name="BLPH10" localSheetId="109" hidden="1">#REF!</definedName>
    <definedName name="BLPH10" localSheetId="95" hidden="1">#REF!</definedName>
    <definedName name="BLPH10" localSheetId="4" hidden="1">#REF!</definedName>
    <definedName name="BLPH10" localSheetId="137" hidden="1">#REF!</definedName>
    <definedName name="BLPH10" localSheetId="135" hidden="1">#REF!</definedName>
    <definedName name="BLPH10" localSheetId="141" hidden="1">#REF!</definedName>
    <definedName name="BLPH10" localSheetId="133" hidden="1">#REF!</definedName>
    <definedName name="BLPH10" localSheetId="139" hidden="1">#REF!</definedName>
    <definedName name="BLPH10" localSheetId="108" hidden="1">#REF!</definedName>
    <definedName name="BLPH10" localSheetId="132" hidden="1">#REF!</definedName>
    <definedName name="BLPH10" localSheetId="130" hidden="1">#REF!</definedName>
    <definedName name="BLPH10" localSheetId="120" hidden="1">#REF!</definedName>
    <definedName name="BLPH10" localSheetId="106" hidden="1">#REF!</definedName>
    <definedName name="BLPH10" localSheetId="118" hidden="1">#REF!</definedName>
    <definedName name="BLPH10" localSheetId="128" hidden="1">#REF!</definedName>
    <definedName name="BLPH10" localSheetId="104" hidden="1">#REF!</definedName>
    <definedName name="BLPH10" localSheetId="116" hidden="1">#REF!</definedName>
    <definedName name="BLPH10" localSheetId="102" hidden="1">#REF!</definedName>
    <definedName name="BLPH10" localSheetId="126" hidden="1">#REF!</definedName>
    <definedName name="BLPH10" localSheetId="114" hidden="1">#REF!</definedName>
    <definedName name="BLPH10" localSheetId="112" hidden="1">#REF!</definedName>
    <definedName name="BLPH10" localSheetId="124" hidden="1">#REF!</definedName>
    <definedName name="BLPH10" localSheetId="122" hidden="1">#REF!</definedName>
    <definedName name="BLPH10" localSheetId="110" hidden="1">#REF!</definedName>
    <definedName name="BLPH10" localSheetId="76" hidden="1">#REF!</definedName>
    <definedName name="BLPH10" localSheetId="73" hidden="1">#REF!</definedName>
    <definedName name="BLPH10" localSheetId="70" hidden="1">#REF!</definedName>
    <definedName name="BLPH10" localSheetId="67" hidden="1">#REF!</definedName>
    <definedName name="BLPH10" localSheetId="64" hidden="1">#REF!</definedName>
    <definedName name="BLPH10" localSheetId="30" hidden="1">#REF!</definedName>
    <definedName name="BLPH10" localSheetId="21" hidden="1">#REF!</definedName>
    <definedName name="BLPH10" localSheetId="79" hidden="1">#REF!</definedName>
    <definedName name="BLPH10" localSheetId="18" hidden="1">#REF!</definedName>
    <definedName name="BLPH10" localSheetId="94" hidden="1">#REF!</definedName>
    <definedName name="BLPH10" localSheetId="61" hidden="1">#REF!</definedName>
    <definedName name="BLPH10" localSheetId="49" hidden="1">#REF!</definedName>
    <definedName name="BLPH10" localSheetId="33" hidden="1">#REF!</definedName>
    <definedName name="BLPH10" localSheetId="15" hidden="1">#REF!</definedName>
    <definedName name="BLPH10" localSheetId="3" hidden="1">#REF!</definedName>
    <definedName name="BLPH10" localSheetId="91" hidden="1">#REF!</definedName>
    <definedName name="BLPH10" localSheetId="46" hidden="1">#REF!</definedName>
    <definedName name="BLPH10" localSheetId="88" hidden="1">#REF!</definedName>
    <definedName name="BLPH10" localSheetId="58" hidden="1">#REF!</definedName>
    <definedName name="BLPH10" localSheetId="27" hidden="1">#REF!</definedName>
    <definedName name="BLPH10" localSheetId="12" hidden="1">#REF!</definedName>
    <definedName name="BLPH10" localSheetId="43" hidden="1">#REF!</definedName>
    <definedName name="BLPH10" localSheetId="85" hidden="1">#REF!</definedName>
    <definedName name="BLPH10" localSheetId="55" hidden="1">#REF!</definedName>
    <definedName name="BLPH10" localSheetId="24" hidden="1">#REF!</definedName>
    <definedName name="BLPH10" localSheetId="9" hidden="1">#REF!</definedName>
    <definedName name="BLPH10" localSheetId="100" hidden="1">#REF!</definedName>
    <definedName name="BLPH10" localSheetId="40" hidden="1">#REF!</definedName>
    <definedName name="BLPH10" localSheetId="97" hidden="1">#REF!</definedName>
    <definedName name="BLPH10" localSheetId="82" hidden="1">#REF!</definedName>
    <definedName name="BLPH10" localSheetId="52" hidden="1">#REF!</definedName>
    <definedName name="BLPH10" localSheetId="37" hidden="1">#REF!</definedName>
    <definedName name="BLPH10" localSheetId="6" hidden="1">#REF!</definedName>
    <definedName name="BLPH10" localSheetId="75" hidden="1">#REF!</definedName>
    <definedName name="BLPH10" localSheetId="72" hidden="1">#REF!</definedName>
    <definedName name="BLPH10" localSheetId="69" hidden="1">#REF!</definedName>
    <definedName name="BLPH10" localSheetId="66" hidden="1">#REF!</definedName>
    <definedName name="BLPH10" localSheetId="63" hidden="1">#REF!</definedName>
    <definedName name="BLPH10" localSheetId="51" hidden="1">#REF!</definedName>
    <definedName name="BLPH10" localSheetId="29" hidden="1">#REF!</definedName>
    <definedName name="BLPH10" localSheetId="20" hidden="1">#REF!</definedName>
    <definedName name="BLPH10" localSheetId="78" hidden="1">#REF!</definedName>
    <definedName name="BLPH10" localSheetId="17" hidden="1">#REF!</definedName>
    <definedName name="BLPH10" localSheetId="93" hidden="1">#REF!</definedName>
    <definedName name="BLPH10" localSheetId="60" hidden="1">#REF!</definedName>
    <definedName name="BLPH10" localSheetId="48" hidden="1">#REF!</definedName>
    <definedName name="BLPH10" localSheetId="34" hidden="1">#REF!</definedName>
    <definedName name="BLPH10" localSheetId="14" hidden="1">#REF!</definedName>
    <definedName name="BLPH10" localSheetId="2" hidden="1">#REF!</definedName>
    <definedName name="BLPH10" localSheetId="90" hidden="1">#REF!</definedName>
    <definedName name="BLPH10" localSheetId="45" hidden="1">#REF!</definedName>
    <definedName name="BLPH10" localSheetId="87" hidden="1">#REF!</definedName>
    <definedName name="BLPH10" localSheetId="57" hidden="1">#REF!</definedName>
    <definedName name="BLPH10" localSheetId="26" hidden="1">#REF!</definedName>
    <definedName name="BLPH10" localSheetId="11" hidden="1">#REF!</definedName>
    <definedName name="BLPH10" localSheetId="42" hidden="1">#REF!</definedName>
    <definedName name="BLPH10" localSheetId="84" hidden="1">#REF!</definedName>
    <definedName name="BLPH10" localSheetId="54" hidden="1">#REF!</definedName>
    <definedName name="BLPH10" localSheetId="23" hidden="1">#REF!</definedName>
    <definedName name="BLPH10" localSheetId="8" hidden="1">#REF!</definedName>
    <definedName name="BLPH10" localSheetId="99" hidden="1">#REF!</definedName>
    <definedName name="BLPH10" localSheetId="39" hidden="1">#REF!</definedName>
    <definedName name="BLPH10" localSheetId="96" hidden="1">#REF!</definedName>
    <definedName name="BLPH10" localSheetId="81" hidden="1">#REF!</definedName>
    <definedName name="BLPH10" localSheetId="36" hidden="1">#REF!</definedName>
    <definedName name="BLPH10" localSheetId="5" hidden="1">#REF!</definedName>
    <definedName name="BLPH10" localSheetId="138" hidden="1">#REF!</definedName>
    <definedName name="BLPH10" localSheetId="136" hidden="1">#REF!</definedName>
    <definedName name="BLPH10" localSheetId="134" hidden="1">#REF!</definedName>
    <definedName name="BLPH10" localSheetId="140" hidden="1">#REF!</definedName>
    <definedName name="BLPH10" hidden="1">#REF!</definedName>
    <definedName name="BLPH11" localSheetId="74" hidden="1">#REF!</definedName>
    <definedName name="BLPH11" localSheetId="71" hidden="1">#REF!</definedName>
    <definedName name="BLPH11" localSheetId="68" hidden="1">#REF!</definedName>
    <definedName name="BLPH11" localSheetId="65" hidden="1">#REF!</definedName>
    <definedName name="BLPH11" localSheetId="62" hidden="1">#REF!</definedName>
    <definedName name="BLPH11" localSheetId="28" hidden="1">#REF!</definedName>
    <definedName name="BLPH11" localSheetId="19" hidden="1">#REF!</definedName>
    <definedName name="BLPH11" localSheetId="77" hidden="1">#REF!</definedName>
    <definedName name="BLPH11" localSheetId="107" hidden="1">#REF!</definedName>
    <definedName name="BLPH11" localSheetId="32" hidden="1">#REF!</definedName>
    <definedName name="BLPH11" localSheetId="16" hidden="1">#REF!</definedName>
    <definedName name="BLPH11" localSheetId="131" hidden="1">#REF!</definedName>
    <definedName name="BLPH11" localSheetId="59" hidden="1">#REF!</definedName>
    <definedName name="BLPH11" localSheetId="47" hidden="1">#REF!</definedName>
    <definedName name="BLPH11" localSheetId="31" hidden="1">#REF!</definedName>
    <definedName name="BLPH11" localSheetId="13" hidden="1">#REF!</definedName>
    <definedName name="BLPH11" localSheetId="129" hidden="1">#REF!</definedName>
    <definedName name="BLPH11" localSheetId="119" hidden="1">#REF!</definedName>
    <definedName name="BLPH11" localSheetId="105" hidden="1">#REF!</definedName>
    <definedName name="BLPH11" localSheetId="92" hidden="1">#REF!</definedName>
    <definedName name="BLPH11" localSheetId="0" hidden="1">#REF!</definedName>
    <definedName name="BLPH11" localSheetId="1" hidden="1">#REF!</definedName>
    <definedName name="BLPH11" localSheetId="89" hidden="1">#REF!</definedName>
    <definedName name="BLPH11" localSheetId="44" hidden="1">#REF!</definedName>
    <definedName name="BLPH11" localSheetId="86" hidden="1">#REF!</definedName>
    <definedName name="BLPH11" localSheetId="56" hidden="1">#REF!</definedName>
    <definedName name="BLPH11" localSheetId="25" hidden="1">#REF!</definedName>
    <definedName name="BLPH11" localSheetId="117" hidden="1">#REF!</definedName>
    <definedName name="BLPH11" localSheetId="10" hidden="1">#REF!</definedName>
    <definedName name="BLPH11" localSheetId="127" hidden="1">#REF!</definedName>
    <definedName name="BLPH11" localSheetId="103" hidden="1">#REF!</definedName>
    <definedName name="BLPH11" localSheetId="41" hidden="1">#REF!</definedName>
    <definedName name="BLPH11" localSheetId="115" hidden="1">#REF!</definedName>
    <definedName name="BLPH11" localSheetId="101" hidden="1">#REF!</definedName>
    <definedName name="BLPH11" localSheetId="83" hidden="1">#REF!</definedName>
    <definedName name="BLPH11" localSheetId="53" hidden="1">#REF!</definedName>
    <definedName name="BLPH11" localSheetId="22" hidden="1">#REF!</definedName>
    <definedName name="BLPH11" localSheetId="125" hidden="1">#REF!</definedName>
    <definedName name="BLPH11" localSheetId="7" hidden="1">#REF!</definedName>
    <definedName name="BLPH11" localSheetId="98" hidden="1">#REF!</definedName>
    <definedName name="BLPH11" localSheetId="113" hidden="1">#REF!</definedName>
    <definedName name="BLPH11" localSheetId="111" hidden="1">#REF!</definedName>
    <definedName name="BLPH11" localSheetId="38" hidden="1">#REF!</definedName>
    <definedName name="BLPH11" localSheetId="123" hidden="1">#REF!</definedName>
    <definedName name="BLPH11" localSheetId="80" hidden="1">#REF!</definedName>
    <definedName name="BLPH11" localSheetId="50" hidden="1">#REF!</definedName>
    <definedName name="BLPH11" localSheetId="35" hidden="1">#REF!</definedName>
    <definedName name="BLPH11" localSheetId="121" hidden="1">#REF!</definedName>
    <definedName name="BLPH11" localSheetId="109" hidden="1">#REF!</definedName>
    <definedName name="BLPH11" localSheetId="95" hidden="1">#REF!</definedName>
    <definedName name="BLPH11" localSheetId="4" hidden="1">#REF!</definedName>
    <definedName name="BLPH11" localSheetId="137" hidden="1">#REF!</definedName>
    <definedName name="BLPH11" localSheetId="135" hidden="1">#REF!</definedName>
    <definedName name="BLPH11" localSheetId="141" hidden="1">#REF!</definedName>
    <definedName name="BLPH11" localSheetId="133" hidden="1">#REF!</definedName>
    <definedName name="BLPH11" localSheetId="139" hidden="1">#REF!</definedName>
    <definedName name="BLPH11" localSheetId="108" hidden="1">#REF!</definedName>
    <definedName name="BLPH11" localSheetId="132" hidden="1">#REF!</definedName>
    <definedName name="BLPH11" localSheetId="130" hidden="1">#REF!</definedName>
    <definedName name="BLPH11" localSheetId="120" hidden="1">#REF!</definedName>
    <definedName name="BLPH11" localSheetId="106" hidden="1">#REF!</definedName>
    <definedName name="BLPH11" localSheetId="118" hidden="1">#REF!</definedName>
    <definedName name="BLPH11" localSheetId="128" hidden="1">#REF!</definedName>
    <definedName name="BLPH11" localSheetId="104" hidden="1">#REF!</definedName>
    <definedName name="BLPH11" localSheetId="116" hidden="1">#REF!</definedName>
    <definedName name="BLPH11" localSheetId="102" hidden="1">#REF!</definedName>
    <definedName name="BLPH11" localSheetId="126" hidden="1">#REF!</definedName>
    <definedName name="BLPH11" localSheetId="114" hidden="1">#REF!</definedName>
    <definedName name="BLPH11" localSheetId="112" hidden="1">#REF!</definedName>
    <definedName name="BLPH11" localSheetId="124" hidden="1">#REF!</definedName>
    <definedName name="BLPH11" localSheetId="122" hidden="1">#REF!</definedName>
    <definedName name="BLPH11" localSheetId="110" hidden="1">#REF!</definedName>
    <definedName name="BLPH11" localSheetId="76" hidden="1">#REF!</definedName>
    <definedName name="BLPH11" localSheetId="73" hidden="1">#REF!</definedName>
    <definedName name="BLPH11" localSheetId="70" hidden="1">#REF!</definedName>
    <definedName name="BLPH11" localSheetId="67" hidden="1">#REF!</definedName>
    <definedName name="BLPH11" localSheetId="64" hidden="1">#REF!</definedName>
    <definedName name="BLPH11" localSheetId="30" hidden="1">#REF!</definedName>
    <definedName name="BLPH11" localSheetId="21" hidden="1">#REF!</definedName>
    <definedName name="BLPH11" localSheetId="79" hidden="1">#REF!</definedName>
    <definedName name="BLPH11" localSheetId="18" hidden="1">#REF!</definedName>
    <definedName name="BLPH11" localSheetId="94" hidden="1">#REF!</definedName>
    <definedName name="BLPH11" localSheetId="61" hidden="1">#REF!</definedName>
    <definedName name="BLPH11" localSheetId="49" hidden="1">#REF!</definedName>
    <definedName name="BLPH11" localSheetId="33" hidden="1">#REF!</definedName>
    <definedName name="BLPH11" localSheetId="15" hidden="1">#REF!</definedName>
    <definedName name="BLPH11" localSheetId="3" hidden="1">#REF!</definedName>
    <definedName name="BLPH11" localSheetId="91" hidden="1">#REF!</definedName>
    <definedName name="BLPH11" localSheetId="46" hidden="1">#REF!</definedName>
    <definedName name="BLPH11" localSheetId="88" hidden="1">#REF!</definedName>
    <definedName name="BLPH11" localSheetId="58" hidden="1">#REF!</definedName>
    <definedName name="BLPH11" localSheetId="27" hidden="1">#REF!</definedName>
    <definedName name="BLPH11" localSheetId="12" hidden="1">#REF!</definedName>
    <definedName name="BLPH11" localSheetId="43" hidden="1">#REF!</definedName>
    <definedName name="BLPH11" localSheetId="85" hidden="1">#REF!</definedName>
    <definedName name="BLPH11" localSheetId="55" hidden="1">#REF!</definedName>
    <definedName name="BLPH11" localSheetId="24" hidden="1">#REF!</definedName>
    <definedName name="BLPH11" localSheetId="9" hidden="1">#REF!</definedName>
    <definedName name="BLPH11" localSheetId="100" hidden="1">#REF!</definedName>
    <definedName name="BLPH11" localSheetId="40" hidden="1">#REF!</definedName>
    <definedName name="BLPH11" localSheetId="97" hidden="1">#REF!</definedName>
    <definedName name="BLPH11" localSheetId="82" hidden="1">#REF!</definedName>
    <definedName name="BLPH11" localSheetId="52" hidden="1">#REF!</definedName>
    <definedName name="BLPH11" localSheetId="37" hidden="1">#REF!</definedName>
    <definedName name="BLPH11" localSheetId="6" hidden="1">#REF!</definedName>
    <definedName name="BLPH11" localSheetId="75" hidden="1">#REF!</definedName>
    <definedName name="BLPH11" localSheetId="72" hidden="1">#REF!</definedName>
    <definedName name="BLPH11" localSheetId="69" hidden="1">#REF!</definedName>
    <definedName name="BLPH11" localSheetId="66" hidden="1">#REF!</definedName>
    <definedName name="BLPH11" localSheetId="63" hidden="1">#REF!</definedName>
    <definedName name="BLPH11" localSheetId="51" hidden="1">#REF!</definedName>
    <definedName name="BLPH11" localSheetId="29" hidden="1">#REF!</definedName>
    <definedName name="BLPH11" localSheetId="20" hidden="1">#REF!</definedName>
    <definedName name="BLPH11" localSheetId="78" hidden="1">#REF!</definedName>
    <definedName name="BLPH11" localSheetId="17" hidden="1">#REF!</definedName>
    <definedName name="BLPH11" localSheetId="93" hidden="1">#REF!</definedName>
    <definedName name="BLPH11" localSheetId="60" hidden="1">#REF!</definedName>
    <definedName name="BLPH11" localSheetId="48" hidden="1">#REF!</definedName>
    <definedName name="BLPH11" localSheetId="34" hidden="1">#REF!</definedName>
    <definedName name="BLPH11" localSheetId="14" hidden="1">#REF!</definedName>
    <definedName name="BLPH11" localSheetId="2" hidden="1">#REF!</definedName>
    <definedName name="BLPH11" localSheetId="90" hidden="1">#REF!</definedName>
    <definedName name="BLPH11" localSheetId="45" hidden="1">#REF!</definedName>
    <definedName name="BLPH11" localSheetId="87" hidden="1">#REF!</definedName>
    <definedName name="BLPH11" localSheetId="57" hidden="1">#REF!</definedName>
    <definedName name="BLPH11" localSheetId="26" hidden="1">#REF!</definedName>
    <definedName name="BLPH11" localSheetId="11" hidden="1">#REF!</definedName>
    <definedName name="BLPH11" localSheetId="42" hidden="1">#REF!</definedName>
    <definedName name="BLPH11" localSheetId="84" hidden="1">#REF!</definedName>
    <definedName name="BLPH11" localSheetId="54" hidden="1">#REF!</definedName>
    <definedName name="BLPH11" localSheetId="23" hidden="1">#REF!</definedName>
    <definedName name="BLPH11" localSheetId="8" hidden="1">#REF!</definedName>
    <definedName name="BLPH11" localSheetId="99" hidden="1">#REF!</definedName>
    <definedName name="BLPH11" localSheetId="39" hidden="1">#REF!</definedName>
    <definedName name="BLPH11" localSheetId="96" hidden="1">#REF!</definedName>
    <definedName name="BLPH11" localSheetId="81" hidden="1">#REF!</definedName>
    <definedName name="BLPH11" localSheetId="36" hidden="1">#REF!</definedName>
    <definedName name="BLPH11" localSheetId="5" hidden="1">#REF!</definedName>
    <definedName name="BLPH11" localSheetId="138" hidden="1">#REF!</definedName>
    <definedName name="BLPH11" localSheetId="136" hidden="1">#REF!</definedName>
    <definedName name="BLPH11" localSheetId="134" hidden="1">#REF!</definedName>
    <definedName name="BLPH11" localSheetId="140" hidden="1">#REF!</definedName>
    <definedName name="BLPH11" hidden="1">#REF!</definedName>
    <definedName name="BLPH12" localSheetId="74" hidden="1">#REF!</definedName>
    <definedName name="BLPH12" localSheetId="71" hidden="1">#REF!</definedName>
    <definedName name="BLPH12" localSheetId="68" hidden="1">#REF!</definedName>
    <definedName name="BLPH12" localSheetId="65" hidden="1">#REF!</definedName>
    <definedName name="BLPH12" localSheetId="62" hidden="1">#REF!</definedName>
    <definedName name="BLPH12" localSheetId="28" hidden="1">#REF!</definedName>
    <definedName name="BLPH12" localSheetId="19" hidden="1">#REF!</definedName>
    <definedName name="BLPH12" localSheetId="77" hidden="1">#REF!</definedName>
    <definedName name="BLPH12" localSheetId="107" hidden="1">#REF!</definedName>
    <definedName name="BLPH12" localSheetId="32" hidden="1">#REF!</definedName>
    <definedName name="BLPH12" localSheetId="16" hidden="1">#REF!</definedName>
    <definedName name="BLPH12" localSheetId="131" hidden="1">#REF!</definedName>
    <definedName name="BLPH12" localSheetId="59" hidden="1">#REF!</definedName>
    <definedName name="BLPH12" localSheetId="47" hidden="1">#REF!</definedName>
    <definedName name="BLPH12" localSheetId="31" hidden="1">#REF!</definedName>
    <definedName name="BLPH12" localSheetId="13" hidden="1">#REF!</definedName>
    <definedName name="BLPH12" localSheetId="129" hidden="1">#REF!</definedName>
    <definedName name="BLPH12" localSheetId="119" hidden="1">#REF!</definedName>
    <definedName name="BLPH12" localSheetId="105" hidden="1">#REF!</definedName>
    <definedName name="BLPH12" localSheetId="92" hidden="1">#REF!</definedName>
    <definedName name="BLPH12" localSheetId="0" hidden="1">#REF!</definedName>
    <definedName name="BLPH12" localSheetId="1" hidden="1">#REF!</definedName>
    <definedName name="BLPH12" localSheetId="89" hidden="1">#REF!</definedName>
    <definedName name="BLPH12" localSheetId="44" hidden="1">#REF!</definedName>
    <definedName name="BLPH12" localSheetId="86" hidden="1">#REF!</definedName>
    <definedName name="BLPH12" localSheetId="56" hidden="1">#REF!</definedName>
    <definedName name="BLPH12" localSheetId="25" hidden="1">#REF!</definedName>
    <definedName name="BLPH12" localSheetId="117" hidden="1">#REF!</definedName>
    <definedName name="BLPH12" localSheetId="10" hidden="1">#REF!</definedName>
    <definedName name="BLPH12" localSheetId="127" hidden="1">#REF!</definedName>
    <definedName name="BLPH12" localSheetId="103" hidden="1">#REF!</definedName>
    <definedName name="BLPH12" localSheetId="41" hidden="1">#REF!</definedName>
    <definedName name="BLPH12" localSheetId="115" hidden="1">#REF!</definedName>
    <definedName name="BLPH12" localSheetId="101" hidden="1">#REF!</definedName>
    <definedName name="BLPH12" localSheetId="83" hidden="1">#REF!</definedName>
    <definedName name="BLPH12" localSheetId="53" hidden="1">#REF!</definedName>
    <definedName name="BLPH12" localSheetId="22" hidden="1">#REF!</definedName>
    <definedName name="BLPH12" localSheetId="125" hidden="1">#REF!</definedName>
    <definedName name="BLPH12" localSheetId="7" hidden="1">#REF!</definedName>
    <definedName name="BLPH12" localSheetId="98" hidden="1">#REF!</definedName>
    <definedName name="BLPH12" localSheetId="113" hidden="1">#REF!</definedName>
    <definedName name="BLPH12" localSheetId="111" hidden="1">#REF!</definedName>
    <definedName name="BLPH12" localSheetId="38" hidden="1">#REF!</definedName>
    <definedName name="BLPH12" localSheetId="123" hidden="1">#REF!</definedName>
    <definedName name="BLPH12" localSheetId="80" hidden="1">#REF!</definedName>
    <definedName name="BLPH12" localSheetId="50" hidden="1">#REF!</definedName>
    <definedName name="BLPH12" localSheetId="35" hidden="1">#REF!</definedName>
    <definedName name="BLPH12" localSheetId="121" hidden="1">#REF!</definedName>
    <definedName name="BLPH12" localSheetId="109" hidden="1">#REF!</definedName>
    <definedName name="BLPH12" localSheetId="95" hidden="1">#REF!</definedName>
    <definedName name="BLPH12" localSheetId="4" hidden="1">#REF!</definedName>
    <definedName name="BLPH12" localSheetId="137" hidden="1">#REF!</definedName>
    <definedName name="BLPH12" localSheetId="135" hidden="1">#REF!</definedName>
    <definedName name="BLPH12" localSheetId="141" hidden="1">#REF!</definedName>
    <definedName name="BLPH12" localSheetId="133" hidden="1">#REF!</definedName>
    <definedName name="BLPH12" localSheetId="139" hidden="1">#REF!</definedName>
    <definedName name="BLPH12" localSheetId="108" hidden="1">#REF!</definedName>
    <definedName name="BLPH12" localSheetId="132" hidden="1">#REF!</definedName>
    <definedName name="BLPH12" localSheetId="130" hidden="1">#REF!</definedName>
    <definedName name="BLPH12" localSheetId="120" hidden="1">#REF!</definedName>
    <definedName name="BLPH12" localSheetId="106" hidden="1">#REF!</definedName>
    <definedName name="BLPH12" localSheetId="118" hidden="1">#REF!</definedName>
    <definedName name="BLPH12" localSheetId="128" hidden="1">#REF!</definedName>
    <definedName name="BLPH12" localSheetId="104" hidden="1">#REF!</definedName>
    <definedName name="BLPH12" localSheetId="116" hidden="1">#REF!</definedName>
    <definedName name="BLPH12" localSheetId="102" hidden="1">#REF!</definedName>
    <definedName name="BLPH12" localSheetId="126" hidden="1">#REF!</definedName>
    <definedName name="BLPH12" localSheetId="114" hidden="1">#REF!</definedName>
    <definedName name="BLPH12" localSheetId="112" hidden="1">#REF!</definedName>
    <definedName name="BLPH12" localSheetId="124" hidden="1">#REF!</definedName>
    <definedName name="BLPH12" localSheetId="122" hidden="1">#REF!</definedName>
    <definedName name="BLPH12" localSheetId="110" hidden="1">#REF!</definedName>
    <definedName name="BLPH12" localSheetId="76" hidden="1">#REF!</definedName>
    <definedName name="BLPH12" localSheetId="73" hidden="1">#REF!</definedName>
    <definedName name="BLPH12" localSheetId="70" hidden="1">#REF!</definedName>
    <definedName name="BLPH12" localSheetId="67" hidden="1">#REF!</definedName>
    <definedName name="BLPH12" localSheetId="64" hidden="1">#REF!</definedName>
    <definedName name="BLPH12" localSheetId="30" hidden="1">#REF!</definedName>
    <definedName name="BLPH12" localSheetId="21" hidden="1">#REF!</definedName>
    <definedName name="BLPH12" localSheetId="79" hidden="1">#REF!</definedName>
    <definedName name="BLPH12" localSheetId="18" hidden="1">#REF!</definedName>
    <definedName name="BLPH12" localSheetId="94" hidden="1">#REF!</definedName>
    <definedName name="BLPH12" localSheetId="61" hidden="1">#REF!</definedName>
    <definedName name="BLPH12" localSheetId="49" hidden="1">#REF!</definedName>
    <definedName name="BLPH12" localSheetId="33" hidden="1">#REF!</definedName>
    <definedName name="BLPH12" localSheetId="15" hidden="1">#REF!</definedName>
    <definedName name="BLPH12" localSheetId="3" hidden="1">#REF!</definedName>
    <definedName name="BLPH12" localSheetId="91" hidden="1">#REF!</definedName>
    <definedName name="BLPH12" localSheetId="46" hidden="1">#REF!</definedName>
    <definedName name="BLPH12" localSheetId="88" hidden="1">#REF!</definedName>
    <definedName name="BLPH12" localSheetId="58" hidden="1">#REF!</definedName>
    <definedName name="BLPH12" localSheetId="27" hidden="1">#REF!</definedName>
    <definedName name="BLPH12" localSheetId="12" hidden="1">#REF!</definedName>
    <definedName name="BLPH12" localSheetId="43" hidden="1">#REF!</definedName>
    <definedName name="BLPH12" localSheetId="85" hidden="1">#REF!</definedName>
    <definedName name="BLPH12" localSheetId="55" hidden="1">#REF!</definedName>
    <definedName name="BLPH12" localSheetId="24" hidden="1">#REF!</definedName>
    <definedName name="BLPH12" localSheetId="9" hidden="1">#REF!</definedName>
    <definedName name="BLPH12" localSheetId="100" hidden="1">#REF!</definedName>
    <definedName name="BLPH12" localSheetId="40" hidden="1">#REF!</definedName>
    <definedName name="BLPH12" localSheetId="97" hidden="1">#REF!</definedName>
    <definedName name="BLPH12" localSheetId="82" hidden="1">#REF!</definedName>
    <definedName name="BLPH12" localSheetId="52" hidden="1">#REF!</definedName>
    <definedName name="BLPH12" localSheetId="37" hidden="1">#REF!</definedName>
    <definedName name="BLPH12" localSheetId="6" hidden="1">#REF!</definedName>
    <definedName name="BLPH12" localSheetId="75" hidden="1">#REF!</definedName>
    <definedName name="BLPH12" localSheetId="72" hidden="1">#REF!</definedName>
    <definedName name="BLPH12" localSheetId="69" hidden="1">#REF!</definedName>
    <definedName name="BLPH12" localSheetId="66" hidden="1">#REF!</definedName>
    <definedName name="BLPH12" localSheetId="63" hidden="1">#REF!</definedName>
    <definedName name="BLPH12" localSheetId="51" hidden="1">#REF!</definedName>
    <definedName name="BLPH12" localSheetId="29" hidden="1">#REF!</definedName>
    <definedName name="BLPH12" localSheetId="20" hidden="1">#REF!</definedName>
    <definedName name="BLPH12" localSheetId="78" hidden="1">#REF!</definedName>
    <definedName name="BLPH12" localSheetId="17" hidden="1">#REF!</definedName>
    <definedName name="BLPH12" localSheetId="93" hidden="1">#REF!</definedName>
    <definedName name="BLPH12" localSheetId="60" hidden="1">#REF!</definedName>
    <definedName name="BLPH12" localSheetId="48" hidden="1">#REF!</definedName>
    <definedName name="BLPH12" localSheetId="34" hidden="1">#REF!</definedName>
    <definedName name="BLPH12" localSheetId="14" hidden="1">#REF!</definedName>
    <definedName name="BLPH12" localSheetId="2" hidden="1">#REF!</definedName>
    <definedName name="BLPH12" localSheetId="90" hidden="1">#REF!</definedName>
    <definedName name="BLPH12" localSheetId="45" hidden="1">#REF!</definedName>
    <definedName name="BLPH12" localSheetId="87" hidden="1">#REF!</definedName>
    <definedName name="BLPH12" localSheetId="57" hidden="1">#REF!</definedName>
    <definedName name="BLPH12" localSheetId="26" hidden="1">#REF!</definedName>
    <definedName name="BLPH12" localSheetId="11" hidden="1">#REF!</definedName>
    <definedName name="BLPH12" localSheetId="42" hidden="1">#REF!</definedName>
    <definedName name="BLPH12" localSheetId="84" hidden="1">#REF!</definedName>
    <definedName name="BLPH12" localSheetId="54" hidden="1">#REF!</definedName>
    <definedName name="BLPH12" localSheetId="23" hidden="1">#REF!</definedName>
    <definedName name="BLPH12" localSheetId="8" hidden="1">#REF!</definedName>
    <definedName name="BLPH12" localSheetId="99" hidden="1">#REF!</definedName>
    <definedName name="BLPH12" localSheetId="39" hidden="1">#REF!</definedName>
    <definedName name="BLPH12" localSheetId="96" hidden="1">#REF!</definedName>
    <definedName name="BLPH12" localSheetId="81" hidden="1">#REF!</definedName>
    <definedName name="BLPH12" localSheetId="36" hidden="1">#REF!</definedName>
    <definedName name="BLPH12" localSheetId="5" hidden="1">#REF!</definedName>
    <definedName name="BLPH12" localSheetId="138" hidden="1">#REF!</definedName>
    <definedName name="BLPH12" localSheetId="136" hidden="1">#REF!</definedName>
    <definedName name="BLPH12" localSheetId="134" hidden="1">#REF!</definedName>
    <definedName name="BLPH12" localSheetId="140" hidden="1">#REF!</definedName>
    <definedName name="BLPH12" hidden="1">#REF!</definedName>
    <definedName name="BLPH13" localSheetId="74" hidden="1">#REF!</definedName>
    <definedName name="BLPH13" localSheetId="71" hidden="1">#REF!</definedName>
    <definedName name="BLPH13" localSheetId="68" hidden="1">#REF!</definedName>
    <definedName name="BLPH13" localSheetId="65" hidden="1">#REF!</definedName>
    <definedName name="BLPH13" localSheetId="62" hidden="1">#REF!</definedName>
    <definedName name="BLPH13" localSheetId="28" hidden="1">#REF!</definedName>
    <definedName name="BLPH13" localSheetId="19" hidden="1">#REF!</definedName>
    <definedName name="BLPH13" localSheetId="77" hidden="1">#REF!</definedName>
    <definedName name="BLPH13" localSheetId="107" hidden="1">#REF!</definedName>
    <definedName name="BLPH13" localSheetId="32" hidden="1">#REF!</definedName>
    <definedName name="BLPH13" localSheetId="16" hidden="1">#REF!</definedName>
    <definedName name="BLPH13" localSheetId="131" hidden="1">#REF!</definedName>
    <definedName name="BLPH13" localSheetId="59" hidden="1">#REF!</definedName>
    <definedName name="BLPH13" localSheetId="47" hidden="1">#REF!</definedName>
    <definedName name="BLPH13" localSheetId="31" hidden="1">#REF!</definedName>
    <definedName name="BLPH13" localSheetId="13" hidden="1">#REF!</definedName>
    <definedName name="BLPH13" localSheetId="129" hidden="1">#REF!</definedName>
    <definedName name="BLPH13" localSheetId="119" hidden="1">#REF!</definedName>
    <definedName name="BLPH13" localSheetId="105" hidden="1">#REF!</definedName>
    <definedName name="BLPH13" localSheetId="92" hidden="1">#REF!</definedName>
    <definedName name="BLPH13" localSheetId="0" hidden="1">#REF!</definedName>
    <definedName name="BLPH13" localSheetId="1" hidden="1">#REF!</definedName>
    <definedName name="BLPH13" localSheetId="89" hidden="1">#REF!</definedName>
    <definedName name="BLPH13" localSheetId="44" hidden="1">#REF!</definedName>
    <definedName name="BLPH13" localSheetId="86" hidden="1">#REF!</definedName>
    <definedName name="BLPH13" localSheetId="56" hidden="1">#REF!</definedName>
    <definedName name="BLPH13" localSheetId="25" hidden="1">#REF!</definedName>
    <definedName name="BLPH13" localSheetId="117" hidden="1">#REF!</definedName>
    <definedName name="BLPH13" localSheetId="10" hidden="1">#REF!</definedName>
    <definedName name="BLPH13" localSheetId="127" hidden="1">#REF!</definedName>
    <definedName name="BLPH13" localSheetId="103" hidden="1">#REF!</definedName>
    <definedName name="BLPH13" localSheetId="41" hidden="1">#REF!</definedName>
    <definedName name="BLPH13" localSheetId="115" hidden="1">#REF!</definedName>
    <definedName name="BLPH13" localSheetId="101" hidden="1">#REF!</definedName>
    <definedName name="BLPH13" localSheetId="83" hidden="1">#REF!</definedName>
    <definedName name="BLPH13" localSheetId="53" hidden="1">#REF!</definedName>
    <definedName name="BLPH13" localSheetId="22" hidden="1">#REF!</definedName>
    <definedName name="BLPH13" localSheetId="125" hidden="1">#REF!</definedName>
    <definedName name="BLPH13" localSheetId="7" hidden="1">#REF!</definedName>
    <definedName name="BLPH13" localSheetId="98" hidden="1">#REF!</definedName>
    <definedName name="BLPH13" localSheetId="113" hidden="1">#REF!</definedName>
    <definedName name="BLPH13" localSheetId="111" hidden="1">#REF!</definedName>
    <definedName name="BLPH13" localSheetId="38" hidden="1">#REF!</definedName>
    <definedName name="BLPH13" localSheetId="123" hidden="1">#REF!</definedName>
    <definedName name="BLPH13" localSheetId="80" hidden="1">#REF!</definedName>
    <definedName name="BLPH13" localSheetId="50" hidden="1">#REF!</definedName>
    <definedName name="BLPH13" localSheetId="35" hidden="1">#REF!</definedName>
    <definedName name="BLPH13" localSheetId="121" hidden="1">#REF!</definedName>
    <definedName name="BLPH13" localSheetId="109" hidden="1">#REF!</definedName>
    <definedName name="BLPH13" localSheetId="95" hidden="1">#REF!</definedName>
    <definedName name="BLPH13" localSheetId="4" hidden="1">#REF!</definedName>
    <definedName name="BLPH13" localSheetId="137" hidden="1">#REF!</definedName>
    <definedName name="BLPH13" localSheetId="135" hidden="1">#REF!</definedName>
    <definedName name="BLPH13" localSheetId="141" hidden="1">#REF!</definedName>
    <definedName name="BLPH13" localSheetId="133" hidden="1">#REF!</definedName>
    <definedName name="BLPH13" localSheetId="139" hidden="1">#REF!</definedName>
    <definedName name="BLPH13" localSheetId="108" hidden="1">#REF!</definedName>
    <definedName name="BLPH13" localSheetId="132" hidden="1">#REF!</definedName>
    <definedName name="BLPH13" localSheetId="130" hidden="1">#REF!</definedName>
    <definedName name="BLPH13" localSheetId="120" hidden="1">#REF!</definedName>
    <definedName name="BLPH13" localSheetId="106" hidden="1">#REF!</definedName>
    <definedName name="BLPH13" localSheetId="118" hidden="1">#REF!</definedName>
    <definedName name="BLPH13" localSheetId="128" hidden="1">#REF!</definedName>
    <definedName name="BLPH13" localSheetId="104" hidden="1">#REF!</definedName>
    <definedName name="BLPH13" localSheetId="116" hidden="1">#REF!</definedName>
    <definedName name="BLPH13" localSheetId="102" hidden="1">#REF!</definedName>
    <definedName name="BLPH13" localSheetId="126" hidden="1">#REF!</definedName>
    <definedName name="BLPH13" localSheetId="114" hidden="1">#REF!</definedName>
    <definedName name="BLPH13" localSheetId="112" hidden="1">#REF!</definedName>
    <definedName name="BLPH13" localSheetId="124" hidden="1">#REF!</definedName>
    <definedName name="BLPH13" localSheetId="122" hidden="1">#REF!</definedName>
    <definedName name="BLPH13" localSheetId="110" hidden="1">#REF!</definedName>
    <definedName name="BLPH13" localSheetId="76" hidden="1">#REF!</definedName>
    <definedName name="BLPH13" localSheetId="73" hidden="1">#REF!</definedName>
    <definedName name="BLPH13" localSheetId="70" hidden="1">#REF!</definedName>
    <definedName name="BLPH13" localSheetId="67" hidden="1">#REF!</definedName>
    <definedName name="BLPH13" localSheetId="64" hidden="1">#REF!</definedName>
    <definedName name="BLPH13" localSheetId="30" hidden="1">#REF!</definedName>
    <definedName name="BLPH13" localSheetId="21" hidden="1">#REF!</definedName>
    <definedName name="BLPH13" localSheetId="79" hidden="1">#REF!</definedName>
    <definedName name="BLPH13" localSheetId="18" hidden="1">#REF!</definedName>
    <definedName name="BLPH13" localSheetId="94" hidden="1">#REF!</definedName>
    <definedName name="BLPH13" localSheetId="61" hidden="1">#REF!</definedName>
    <definedName name="BLPH13" localSheetId="49" hidden="1">#REF!</definedName>
    <definedName name="BLPH13" localSheetId="33" hidden="1">#REF!</definedName>
    <definedName name="BLPH13" localSheetId="15" hidden="1">#REF!</definedName>
    <definedName name="BLPH13" localSheetId="3" hidden="1">#REF!</definedName>
    <definedName name="BLPH13" localSheetId="91" hidden="1">#REF!</definedName>
    <definedName name="BLPH13" localSheetId="46" hidden="1">#REF!</definedName>
    <definedName name="BLPH13" localSheetId="88" hidden="1">#REF!</definedName>
    <definedName name="BLPH13" localSheetId="58" hidden="1">#REF!</definedName>
    <definedName name="BLPH13" localSheetId="27" hidden="1">#REF!</definedName>
    <definedName name="BLPH13" localSheetId="12" hidden="1">#REF!</definedName>
    <definedName name="BLPH13" localSheetId="43" hidden="1">#REF!</definedName>
    <definedName name="BLPH13" localSheetId="85" hidden="1">#REF!</definedName>
    <definedName name="BLPH13" localSheetId="55" hidden="1">#REF!</definedName>
    <definedName name="BLPH13" localSheetId="24" hidden="1">#REF!</definedName>
    <definedName name="BLPH13" localSheetId="9" hidden="1">#REF!</definedName>
    <definedName name="BLPH13" localSheetId="100" hidden="1">#REF!</definedName>
    <definedName name="BLPH13" localSheetId="40" hidden="1">#REF!</definedName>
    <definedName name="BLPH13" localSheetId="97" hidden="1">#REF!</definedName>
    <definedName name="BLPH13" localSheetId="82" hidden="1">#REF!</definedName>
    <definedName name="BLPH13" localSheetId="52" hidden="1">#REF!</definedName>
    <definedName name="BLPH13" localSheetId="37" hidden="1">#REF!</definedName>
    <definedName name="BLPH13" localSheetId="6" hidden="1">#REF!</definedName>
    <definedName name="BLPH13" localSheetId="75" hidden="1">#REF!</definedName>
    <definedName name="BLPH13" localSheetId="72" hidden="1">#REF!</definedName>
    <definedName name="BLPH13" localSheetId="69" hidden="1">#REF!</definedName>
    <definedName name="BLPH13" localSheetId="66" hidden="1">#REF!</definedName>
    <definedName name="BLPH13" localSheetId="63" hidden="1">#REF!</definedName>
    <definedName name="BLPH13" localSheetId="51" hidden="1">#REF!</definedName>
    <definedName name="BLPH13" localSheetId="29" hidden="1">#REF!</definedName>
    <definedName name="BLPH13" localSheetId="20" hidden="1">#REF!</definedName>
    <definedName name="BLPH13" localSheetId="78" hidden="1">#REF!</definedName>
    <definedName name="BLPH13" localSheetId="17" hidden="1">#REF!</definedName>
    <definedName name="BLPH13" localSheetId="93" hidden="1">#REF!</definedName>
    <definedName name="BLPH13" localSheetId="60" hidden="1">#REF!</definedName>
    <definedName name="BLPH13" localSheetId="48" hidden="1">#REF!</definedName>
    <definedName name="BLPH13" localSheetId="34" hidden="1">#REF!</definedName>
    <definedName name="BLPH13" localSheetId="14" hidden="1">#REF!</definedName>
    <definedName name="BLPH13" localSheetId="2" hidden="1">#REF!</definedName>
    <definedName name="BLPH13" localSheetId="90" hidden="1">#REF!</definedName>
    <definedName name="BLPH13" localSheetId="45" hidden="1">#REF!</definedName>
    <definedName name="BLPH13" localSheetId="87" hidden="1">#REF!</definedName>
    <definedName name="BLPH13" localSheetId="57" hidden="1">#REF!</definedName>
    <definedName name="BLPH13" localSheetId="26" hidden="1">#REF!</definedName>
    <definedName name="BLPH13" localSheetId="11" hidden="1">#REF!</definedName>
    <definedName name="BLPH13" localSheetId="42" hidden="1">#REF!</definedName>
    <definedName name="BLPH13" localSheetId="84" hidden="1">#REF!</definedName>
    <definedName name="BLPH13" localSheetId="54" hidden="1">#REF!</definedName>
    <definedName name="BLPH13" localSheetId="23" hidden="1">#REF!</definedName>
    <definedName name="BLPH13" localSheetId="8" hidden="1">#REF!</definedName>
    <definedName name="BLPH13" localSheetId="99" hidden="1">#REF!</definedName>
    <definedName name="BLPH13" localSheetId="39" hidden="1">#REF!</definedName>
    <definedName name="BLPH13" localSheetId="96" hidden="1">#REF!</definedName>
    <definedName name="BLPH13" localSheetId="81" hidden="1">#REF!</definedName>
    <definedName name="BLPH13" localSheetId="36" hidden="1">#REF!</definedName>
    <definedName name="BLPH13" localSheetId="5" hidden="1">#REF!</definedName>
    <definedName name="BLPH13" localSheetId="138" hidden="1">#REF!</definedName>
    <definedName name="BLPH13" localSheetId="136" hidden="1">#REF!</definedName>
    <definedName name="BLPH13" localSheetId="134" hidden="1">#REF!</definedName>
    <definedName name="BLPH13" localSheetId="140" hidden="1">#REF!</definedName>
    <definedName name="BLPH13" hidden="1">#REF!</definedName>
    <definedName name="BLPH14" localSheetId="74" hidden="1">#REF!</definedName>
    <definedName name="BLPH14" localSheetId="71" hidden="1">#REF!</definedName>
    <definedName name="BLPH14" localSheetId="68" hidden="1">#REF!</definedName>
    <definedName name="BLPH14" localSheetId="65" hidden="1">#REF!</definedName>
    <definedName name="BLPH14" localSheetId="62" hidden="1">#REF!</definedName>
    <definedName name="BLPH14" localSheetId="28" hidden="1">#REF!</definedName>
    <definedName name="BLPH14" localSheetId="19" hidden="1">#REF!</definedName>
    <definedName name="BLPH14" localSheetId="77" hidden="1">#REF!</definedName>
    <definedName name="BLPH14" localSheetId="107" hidden="1">#REF!</definedName>
    <definedName name="BLPH14" localSheetId="32" hidden="1">#REF!</definedName>
    <definedName name="BLPH14" localSheetId="16" hidden="1">#REF!</definedName>
    <definedName name="BLPH14" localSheetId="131" hidden="1">#REF!</definedName>
    <definedName name="BLPH14" localSheetId="59" hidden="1">#REF!</definedName>
    <definedName name="BLPH14" localSheetId="47" hidden="1">#REF!</definedName>
    <definedName name="BLPH14" localSheetId="31" hidden="1">#REF!</definedName>
    <definedName name="BLPH14" localSheetId="13" hidden="1">#REF!</definedName>
    <definedName name="BLPH14" localSheetId="129" hidden="1">#REF!</definedName>
    <definedName name="BLPH14" localSheetId="119" hidden="1">#REF!</definedName>
    <definedName name="BLPH14" localSheetId="105" hidden="1">#REF!</definedName>
    <definedName name="BLPH14" localSheetId="92" hidden="1">#REF!</definedName>
    <definedName name="BLPH14" localSheetId="0" hidden="1">#REF!</definedName>
    <definedName name="BLPH14" localSheetId="1" hidden="1">#REF!</definedName>
    <definedName name="BLPH14" localSheetId="89" hidden="1">#REF!</definedName>
    <definedName name="BLPH14" localSheetId="44" hidden="1">#REF!</definedName>
    <definedName name="BLPH14" localSheetId="86" hidden="1">#REF!</definedName>
    <definedName name="BLPH14" localSheetId="56" hidden="1">#REF!</definedName>
    <definedName name="BLPH14" localSheetId="25" hidden="1">#REF!</definedName>
    <definedName name="BLPH14" localSheetId="117" hidden="1">#REF!</definedName>
    <definedName name="BLPH14" localSheetId="10" hidden="1">#REF!</definedName>
    <definedName name="BLPH14" localSheetId="127" hidden="1">#REF!</definedName>
    <definedName name="BLPH14" localSheetId="103" hidden="1">#REF!</definedName>
    <definedName name="BLPH14" localSheetId="41" hidden="1">#REF!</definedName>
    <definedName name="BLPH14" localSheetId="115" hidden="1">#REF!</definedName>
    <definedName name="BLPH14" localSheetId="101" hidden="1">#REF!</definedName>
    <definedName name="BLPH14" localSheetId="83" hidden="1">#REF!</definedName>
    <definedName name="BLPH14" localSheetId="53" hidden="1">#REF!</definedName>
    <definedName name="BLPH14" localSheetId="22" hidden="1">#REF!</definedName>
    <definedName name="BLPH14" localSheetId="125" hidden="1">#REF!</definedName>
    <definedName name="BLPH14" localSheetId="7" hidden="1">#REF!</definedName>
    <definedName name="BLPH14" localSheetId="98" hidden="1">#REF!</definedName>
    <definedName name="BLPH14" localSheetId="113" hidden="1">#REF!</definedName>
    <definedName name="BLPH14" localSheetId="111" hidden="1">#REF!</definedName>
    <definedName name="BLPH14" localSheetId="38" hidden="1">#REF!</definedName>
    <definedName name="BLPH14" localSheetId="123" hidden="1">#REF!</definedName>
    <definedName name="BLPH14" localSheetId="80" hidden="1">#REF!</definedName>
    <definedName name="BLPH14" localSheetId="50" hidden="1">#REF!</definedName>
    <definedName name="BLPH14" localSheetId="35" hidden="1">#REF!</definedName>
    <definedName name="BLPH14" localSheetId="121" hidden="1">#REF!</definedName>
    <definedName name="BLPH14" localSheetId="109" hidden="1">#REF!</definedName>
    <definedName name="BLPH14" localSheetId="95" hidden="1">#REF!</definedName>
    <definedName name="BLPH14" localSheetId="4" hidden="1">#REF!</definedName>
    <definedName name="BLPH14" localSheetId="137" hidden="1">#REF!</definedName>
    <definedName name="BLPH14" localSheetId="135" hidden="1">#REF!</definedName>
    <definedName name="BLPH14" localSheetId="141" hidden="1">#REF!</definedName>
    <definedName name="BLPH14" localSheetId="133" hidden="1">#REF!</definedName>
    <definedName name="BLPH14" localSheetId="139" hidden="1">#REF!</definedName>
    <definedName name="BLPH14" localSheetId="108" hidden="1">#REF!</definedName>
    <definedName name="BLPH14" localSheetId="132" hidden="1">#REF!</definedName>
    <definedName name="BLPH14" localSheetId="130" hidden="1">#REF!</definedName>
    <definedName name="BLPH14" localSheetId="120" hidden="1">#REF!</definedName>
    <definedName name="BLPH14" localSheetId="106" hidden="1">#REF!</definedName>
    <definedName name="BLPH14" localSheetId="118" hidden="1">#REF!</definedName>
    <definedName name="BLPH14" localSheetId="128" hidden="1">#REF!</definedName>
    <definedName name="BLPH14" localSheetId="104" hidden="1">#REF!</definedName>
    <definedName name="BLPH14" localSheetId="116" hidden="1">#REF!</definedName>
    <definedName name="BLPH14" localSheetId="102" hidden="1">#REF!</definedName>
    <definedName name="BLPH14" localSheetId="126" hidden="1">#REF!</definedName>
    <definedName name="BLPH14" localSheetId="114" hidden="1">#REF!</definedName>
    <definedName name="BLPH14" localSheetId="112" hidden="1">#REF!</definedName>
    <definedName name="BLPH14" localSheetId="124" hidden="1">#REF!</definedName>
    <definedName name="BLPH14" localSheetId="122" hidden="1">#REF!</definedName>
    <definedName name="BLPH14" localSheetId="110" hidden="1">#REF!</definedName>
    <definedName name="BLPH14" localSheetId="76" hidden="1">#REF!</definedName>
    <definedName name="BLPH14" localSheetId="73" hidden="1">#REF!</definedName>
    <definedName name="BLPH14" localSheetId="70" hidden="1">#REF!</definedName>
    <definedName name="BLPH14" localSheetId="67" hidden="1">#REF!</definedName>
    <definedName name="BLPH14" localSheetId="64" hidden="1">#REF!</definedName>
    <definedName name="BLPH14" localSheetId="30" hidden="1">#REF!</definedName>
    <definedName name="BLPH14" localSheetId="21" hidden="1">#REF!</definedName>
    <definedName name="BLPH14" localSheetId="79" hidden="1">#REF!</definedName>
    <definedName name="BLPH14" localSheetId="18" hidden="1">#REF!</definedName>
    <definedName name="BLPH14" localSheetId="94" hidden="1">#REF!</definedName>
    <definedName name="BLPH14" localSheetId="61" hidden="1">#REF!</definedName>
    <definedName name="BLPH14" localSheetId="49" hidden="1">#REF!</definedName>
    <definedName name="BLPH14" localSheetId="33" hidden="1">#REF!</definedName>
    <definedName name="BLPH14" localSheetId="15" hidden="1">#REF!</definedName>
    <definedName name="BLPH14" localSheetId="3" hidden="1">#REF!</definedName>
    <definedName name="BLPH14" localSheetId="91" hidden="1">#REF!</definedName>
    <definedName name="BLPH14" localSheetId="46" hidden="1">#REF!</definedName>
    <definedName name="BLPH14" localSheetId="88" hidden="1">#REF!</definedName>
    <definedName name="BLPH14" localSheetId="58" hidden="1">#REF!</definedName>
    <definedName name="BLPH14" localSheetId="27" hidden="1">#REF!</definedName>
    <definedName name="BLPH14" localSheetId="12" hidden="1">#REF!</definedName>
    <definedName name="BLPH14" localSheetId="43" hidden="1">#REF!</definedName>
    <definedName name="BLPH14" localSheetId="85" hidden="1">#REF!</definedName>
    <definedName name="BLPH14" localSheetId="55" hidden="1">#REF!</definedName>
    <definedName name="BLPH14" localSheetId="24" hidden="1">#REF!</definedName>
    <definedName name="BLPH14" localSheetId="9" hidden="1">#REF!</definedName>
    <definedName name="BLPH14" localSheetId="100" hidden="1">#REF!</definedName>
    <definedName name="BLPH14" localSheetId="40" hidden="1">#REF!</definedName>
    <definedName name="BLPH14" localSheetId="97" hidden="1">#REF!</definedName>
    <definedName name="BLPH14" localSheetId="82" hidden="1">#REF!</definedName>
    <definedName name="BLPH14" localSheetId="52" hidden="1">#REF!</definedName>
    <definedName name="BLPH14" localSheetId="37" hidden="1">#REF!</definedName>
    <definedName name="BLPH14" localSheetId="6" hidden="1">#REF!</definedName>
    <definedName name="BLPH14" localSheetId="75" hidden="1">#REF!</definedName>
    <definedName name="BLPH14" localSheetId="72" hidden="1">#REF!</definedName>
    <definedName name="BLPH14" localSheetId="69" hidden="1">#REF!</definedName>
    <definedName name="BLPH14" localSheetId="66" hidden="1">#REF!</definedName>
    <definedName name="BLPH14" localSheetId="63" hidden="1">#REF!</definedName>
    <definedName name="BLPH14" localSheetId="51" hidden="1">#REF!</definedName>
    <definedName name="BLPH14" localSheetId="29" hidden="1">#REF!</definedName>
    <definedName name="BLPH14" localSheetId="20" hidden="1">#REF!</definedName>
    <definedName name="BLPH14" localSheetId="78" hidden="1">#REF!</definedName>
    <definedName name="BLPH14" localSheetId="17" hidden="1">#REF!</definedName>
    <definedName name="BLPH14" localSheetId="93" hidden="1">#REF!</definedName>
    <definedName name="BLPH14" localSheetId="60" hidden="1">#REF!</definedName>
    <definedName name="BLPH14" localSheetId="48" hidden="1">#REF!</definedName>
    <definedName name="BLPH14" localSheetId="34" hidden="1">#REF!</definedName>
    <definedName name="BLPH14" localSheetId="14" hidden="1">#REF!</definedName>
    <definedName name="BLPH14" localSheetId="2" hidden="1">#REF!</definedName>
    <definedName name="BLPH14" localSheetId="90" hidden="1">#REF!</definedName>
    <definedName name="BLPH14" localSheetId="45" hidden="1">#REF!</definedName>
    <definedName name="BLPH14" localSheetId="87" hidden="1">#REF!</definedName>
    <definedName name="BLPH14" localSheetId="57" hidden="1">#REF!</definedName>
    <definedName name="BLPH14" localSheetId="26" hidden="1">#REF!</definedName>
    <definedName name="BLPH14" localSheetId="11" hidden="1">#REF!</definedName>
    <definedName name="BLPH14" localSheetId="42" hidden="1">#REF!</definedName>
    <definedName name="BLPH14" localSheetId="84" hidden="1">#REF!</definedName>
    <definedName name="BLPH14" localSheetId="54" hidden="1">#REF!</definedName>
    <definedName name="BLPH14" localSheetId="23" hidden="1">#REF!</definedName>
    <definedName name="BLPH14" localSheetId="8" hidden="1">#REF!</definedName>
    <definedName name="BLPH14" localSheetId="99" hidden="1">#REF!</definedName>
    <definedName name="BLPH14" localSheetId="39" hidden="1">#REF!</definedName>
    <definedName name="BLPH14" localSheetId="96" hidden="1">#REF!</definedName>
    <definedName name="BLPH14" localSheetId="81" hidden="1">#REF!</definedName>
    <definedName name="BLPH14" localSheetId="36" hidden="1">#REF!</definedName>
    <definedName name="BLPH14" localSheetId="5" hidden="1">#REF!</definedName>
    <definedName name="BLPH14" localSheetId="138" hidden="1">#REF!</definedName>
    <definedName name="BLPH14" localSheetId="136" hidden="1">#REF!</definedName>
    <definedName name="BLPH14" localSheetId="134" hidden="1">#REF!</definedName>
    <definedName name="BLPH14" localSheetId="140" hidden="1">#REF!</definedName>
    <definedName name="BLPH14" hidden="1">#REF!</definedName>
    <definedName name="BLPH15" localSheetId="74" hidden="1">#REF!</definedName>
    <definedName name="BLPH15" localSheetId="71" hidden="1">#REF!</definedName>
    <definedName name="BLPH15" localSheetId="68" hidden="1">#REF!</definedName>
    <definedName name="BLPH15" localSheetId="65" hidden="1">#REF!</definedName>
    <definedName name="BLPH15" localSheetId="62" hidden="1">#REF!</definedName>
    <definedName name="BLPH15" localSheetId="28" hidden="1">#REF!</definedName>
    <definedName name="BLPH15" localSheetId="19" hidden="1">#REF!</definedName>
    <definedName name="BLPH15" localSheetId="77" hidden="1">#REF!</definedName>
    <definedName name="BLPH15" localSheetId="107" hidden="1">#REF!</definedName>
    <definedName name="BLPH15" localSheetId="32" hidden="1">#REF!</definedName>
    <definedName name="BLPH15" localSheetId="16" hidden="1">#REF!</definedName>
    <definedName name="BLPH15" localSheetId="131" hidden="1">#REF!</definedName>
    <definedName name="BLPH15" localSheetId="59" hidden="1">#REF!</definedName>
    <definedName name="BLPH15" localSheetId="47" hidden="1">#REF!</definedName>
    <definedName name="BLPH15" localSheetId="31" hidden="1">#REF!</definedName>
    <definedName name="BLPH15" localSheetId="13" hidden="1">#REF!</definedName>
    <definedName name="BLPH15" localSheetId="129" hidden="1">#REF!</definedName>
    <definedName name="BLPH15" localSheetId="119" hidden="1">#REF!</definedName>
    <definedName name="BLPH15" localSheetId="105" hidden="1">#REF!</definedName>
    <definedName name="BLPH15" localSheetId="92" hidden="1">#REF!</definedName>
    <definedName name="BLPH15" localSheetId="0" hidden="1">#REF!</definedName>
    <definedName name="BLPH15" localSheetId="1" hidden="1">#REF!</definedName>
    <definedName name="BLPH15" localSheetId="89" hidden="1">#REF!</definedName>
    <definedName name="BLPH15" localSheetId="44" hidden="1">#REF!</definedName>
    <definedName name="BLPH15" localSheetId="86" hidden="1">#REF!</definedName>
    <definedName name="BLPH15" localSheetId="56" hidden="1">#REF!</definedName>
    <definedName name="BLPH15" localSheetId="25" hidden="1">#REF!</definedName>
    <definedName name="BLPH15" localSheetId="117" hidden="1">#REF!</definedName>
    <definedName name="BLPH15" localSheetId="10" hidden="1">#REF!</definedName>
    <definedName name="BLPH15" localSheetId="127" hidden="1">#REF!</definedName>
    <definedName name="BLPH15" localSheetId="103" hidden="1">#REF!</definedName>
    <definedName name="BLPH15" localSheetId="41" hidden="1">#REF!</definedName>
    <definedName name="BLPH15" localSheetId="115" hidden="1">#REF!</definedName>
    <definedName name="BLPH15" localSheetId="101" hidden="1">#REF!</definedName>
    <definedName name="BLPH15" localSheetId="83" hidden="1">#REF!</definedName>
    <definedName name="BLPH15" localSheetId="53" hidden="1">#REF!</definedName>
    <definedName name="BLPH15" localSheetId="22" hidden="1">#REF!</definedName>
    <definedName name="BLPH15" localSheetId="125" hidden="1">#REF!</definedName>
    <definedName name="BLPH15" localSheetId="7" hidden="1">#REF!</definedName>
    <definedName name="BLPH15" localSheetId="98" hidden="1">#REF!</definedName>
    <definedName name="BLPH15" localSheetId="113" hidden="1">#REF!</definedName>
    <definedName name="BLPH15" localSheetId="111" hidden="1">#REF!</definedName>
    <definedName name="BLPH15" localSheetId="38" hidden="1">#REF!</definedName>
    <definedName name="BLPH15" localSheetId="123" hidden="1">#REF!</definedName>
    <definedName name="BLPH15" localSheetId="80" hidden="1">#REF!</definedName>
    <definedName name="BLPH15" localSheetId="50" hidden="1">#REF!</definedName>
    <definedName name="BLPH15" localSheetId="35" hidden="1">#REF!</definedName>
    <definedName name="BLPH15" localSheetId="121" hidden="1">#REF!</definedName>
    <definedName name="BLPH15" localSheetId="109" hidden="1">#REF!</definedName>
    <definedName name="BLPH15" localSheetId="95" hidden="1">#REF!</definedName>
    <definedName name="BLPH15" localSheetId="4" hidden="1">#REF!</definedName>
    <definedName name="BLPH15" localSheetId="137" hidden="1">#REF!</definedName>
    <definedName name="BLPH15" localSheetId="135" hidden="1">#REF!</definedName>
    <definedName name="BLPH15" localSheetId="141" hidden="1">#REF!</definedName>
    <definedName name="BLPH15" localSheetId="133" hidden="1">#REF!</definedName>
    <definedName name="BLPH15" localSheetId="139" hidden="1">#REF!</definedName>
    <definedName name="BLPH15" localSheetId="108" hidden="1">#REF!</definedName>
    <definedName name="BLPH15" localSheetId="132" hidden="1">#REF!</definedName>
    <definedName name="BLPH15" localSheetId="130" hidden="1">#REF!</definedName>
    <definedName name="BLPH15" localSheetId="120" hidden="1">#REF!</definedName>
    <definedName name="BLPH15" localSheetId="106" hidden="1">#REF!</definedName>
    <definedName name="BLPH15" localSheetId="118" hidden="1">#REF!</definedName>
    <definedName name="BLPH15" localSheetId="128" hidden="1">#REF!</definedName>
    <definedName name="BLPH15" localSheetId="104" hidden="1">#REF!</definedName>
    <definedName name="BLPH15" localSheetId="116" hidden="1">#REF!</definedName>
    <definedName name="BLPH15" localSheetId="102" hidden="1">#REF!</definedName>
    <definedName name="BLPH15" localSheetId="126" hidden="1">#REF!</definedName>
    <definedName name="BLPH15" localSheetId="114" hidden="1">#REF!</definedName>
    <definedName name="BLPH15" localSheetId="112" hidden="1">#REF!</definedName>
    <definedName name="BLPH15" localSheetId="124" hidden="1">#REF!</definedName>
    <definedName name="BLPH15" localSheetId="122" hidden="1">#REF!</definedName>
    <definedName name="BLPH15" localSheetId="110" hidden="1">#REF!</definedName>
    <definedName name="BLPH15" localSheetId="76" hidden="1">#REF!</definedName>
    <definedName name="BLPH15" localSheetId="73" hidden="1">#REF!</definedName>
    <definedName name="BLPH15" localSheetId="70" hidden="1">#REF!</definedName>
    <definedName name="BLPH15" localSheetId="67" hidden="1">#REF!</definedName>
    <definedName name="BLPH15" localSheetId="64" hidden="1">#REF!</definedName>
    <definedName name="BLPH15" localSheetId="30" hidden="1">#REF!</definedName>
    <definedName name="BLPH15" localSheetId="21" hidden="1">#REF!</definedName>
    <definedName name="BLPH15" localSheetId="79" hidden="1">#REF!</definedName>
    <definedName name="BLPH15" localSheetId="18" hidden="1">#REF!</definedName>
    <definedName name="BLPH15" localSheetId="94" hidden="1">#REF!</definedName>
    <definedName name="BLPH15" localSheetId="61" hidden="1">#REF!</definedName>
    <definedName name="BLPH15" localSheetId="49" hidden="1">#REF!</definedName>
    <definedName name="BLPH15" localSheetId="33" hidden="1">#REF!</definedName>
    <definedName name="BLPH15" localSheetId="15" hidden="1">#REF!</definedName>
    <definedName name="BLPH15" localSheetId="3" hidden="1">#REF!</definedName>
    <definedName name="BLPH15" localSheetId="91" hidden="1">#REF!</definedName>
    <definedName name="BLPH15" localSheetId="46" hidden="1">#REF!</definedName>
    <definedName name="BLPH15" localSheetId="88" hidden="1">#REF!</definedName>
    <definedName name="BLPH15" localSheetId="58" hidden="1">#REF!</definedName>
    <definedName name="BLPH15" localSheetId="27" hidden="1">#REF!</definedName>
    <definedName name="BLPH15" localSheetId="12" hidden="1">#REF!</definedName>
    <definedName name="BLPH15" localSheetId="43" hidden="1">#REF!</definedName>
    <definedName name="BLPH15" localSheetId="85" hidden="1">#REF!</definedName>
    <definedName name="BLPH15" localSheetId="55" hidden="1">#REF!</definedName>
    <definedName name="BLPH15" localSheetId="24" hidden="1">#REF!</definedName>
    <definedName name="BLPH15" localSheetId="9" hidden="1">#REF!</definedName>
    <definedName name="BLPH15" localSheetId="100" hidden="1">#REF!</definedName>
    <definedName name="BLPH15" localSheetId="40" hidden="1">#REF!</definedName>
    <definedName name="BLPH15" localSheetId="97" hidden="1">#REF!</definedName>
    <definedName name="BLPH15" localSheetId="82" hidden="1">#REF!</definedName>
    <definedName name="BLPH15" localSheetId="52" hidden="1">#REF!</definedName>
    <definedName name="BLPH15" localSheetId="37" hidden="1">#REF!</definedName>
    <definedName name="BLPH15" localSheetId="6" hidden="1">#REF!</definedName>
    <definedName name="BLPH15" localSheetId="75" hidden="1">#REF!</definedName>
    <definedName name="BLPH15" localSheetId="72" hidden="1">#REF!</definedName>
    <definedName name="BLPH15" localSheetId="69" hidden="1">#REF!</definedName>
    <definedName name="BLPH15" localSheetId="66" hidden="1">#REF!</definedName>
    <definedName name="BLPH15" localSheetId="63" hidden="1">#REF!</definedName>
    <definedName name="BLPH15" localSheetId="51" hidden="1">#REF!</definedName>
    <definedName name="BLPH15" localSheetId="29" hidden="1">#REF!</definedName>
    <definedName name="BLPH15" localSheetId="20" hidden="1">#REF!</definedName>
    <definedName name="BLPH15" localSheetId="78" hidden="1">#REF!</definedName>
    <definedName name="BLPH15" localSheetId="17" hidden="1">#REF!</definedName>
    <definedName name="BLPH15" localSheetId="93" hidden="1">#REF!</definedName>
    <definedName name="BLPH15" localSheetId="60" hidden="1">#REF!</definedName>
    <definedName name="BLPH15" localSheetId="48" hidden="1">#REF!</definedName>
    <definedName name="BLPH15" localSheetId="34" hidden="1">#REF!</definedName>
    <definedName name="BLPH15" localSheetId="14" hidden="1">#REF!</definedName>
    <definedName name="BLPH15" localSheetId="2" hidden="1">#REF!</definedName>
    <definedName name="BLPH15" localSheetId="90" hidden="1">#REF!</definedName>
    <definedName name="BLPH15" localSheetId="45" hidden="1">#REF!</definedName>
    <definedName name="BLPH15" localSheetId="87" hidden="1">#REF!</definedName>
    <definedName name="BLPH15" localSheetId="57" hidden="1">#REF!</definedName>
    <definedName name="BLPH15" localSheetId="26" hidden="1">#REF!</definedName>
    <definedName name="BLPH15" localSheetId="11" hidden="1">#REF!</definedName>
    <definedName name="BLPH15" localSheetId="42" hidden="1">#REF!</definedName>
    <definedName name="BLPH15" localSheetId="84" hidden="1">#REF!</definedName>
    <definedName name="BLPH15" localSheetId="54" hidden="1">#REF!</definedName>
    <definedName name="BLPH15" localSheetId="23" hidden="1">#REF!</definedName>
    <definedName name="BLPH15" localSheetId="8" hidden="1">#REF!</definedName>
    <definedName name="BLPH15" localSheetId="99" hidden="1">#REF!</definedName>
    <definedName name="BLPH15" localSheetId="39" hidden="1">#REF!</definedName>
    <definedName name="BLPH15" localSheetId="96" hidden="1">#REF!</definedName>
    <definedName name="BLPH15" localSheetId="81" hidden="1">#REF!</definedName>
    <definedName name="BLPH15" localSheetId="36" hidden="1">#REF!</definedName>
    <definedName name="BLPH15" localSheetId="5" hidden="1">#REF!</definedName>
    <definedName name="BLPH15" localSheetId="138" hidden="1">#REF!</definedName>
    <definedName name="BLPH15" localSheetId="136" hidden="1">#REF!</definedName>
    <definedName name="BLPH15" localSheetId="134" hidden="1">#REF!</definedName>
    <definedName name="BLPH15" localSheetId="140" hidden="1">#REF!</definedName>
    <definedName name="BLPH15" hidden="1">#REF!</definedName>
    <definedName name="BLPH16" localSheetId="74" hidden="1">#REF!</definedName>
    <definedName name="BLPH16" localSheetId="71" hidden="1">#REF!</definedName>
    <definedName name="BLPH16" localSheetId="68" hidden="1">#REF!</definedName>
    <definedName name="BLPH16" localSheetId="65" hidden="1">#REF!</definedName>
    <definedName name="BLPH16" localSheetId="62" hidden="1">#REF!</definedName>
    <definedName name="BLPH16" localSheetId="28" hidden="1">#REF!</definedName>
    <definedName name="BLPH16" localSheetId="19" hidden="1">#REF!</definedName>
    <definedName name="BLPH16" localSheetId="77" hidden="1">#REF!</definedName>
    <definedName name="BLPH16" localSheetId="107" hidden="1">#REF!</definedName>
    <definedName name="BLPH16" localSheetId="32" hidden="1">#REF!</definedName>
    <definedName name="BLPH16" localSheetId="16" hidden="1">#REF!</definedName>
    <definedName name="BLPH16" localSheetId="131" hidden="1">#REF!</definedName>
    <definedName name="BLPH16" localSheetId="59" hidden="1">#REF!</definedName>
    <definedName name="BLPH16" localSheetId="47" hidden="1">#REF!</definedName>
    <definedName name="BLPH16" localSheetId="31" hidden="1">#REF!</definedName>
    <definedName name="BLPH16" localSheetId="13" hidden="1">#REF!</definedName>
    <definedName name="BLPH16" localSheetId="129" hidden="1">#REF!</definedName>
    <definedName name="BLPH16" localSheetId="119" hidden="1">#REF!</definedName>
    <definedName name="BLPH16" localSheetId="105" hidden="1">#REF!</definedName>
    <definedName name="BLPH16" localSheetId="92" hidden="1">#REF!</definedName>
    <definedName name="BLPH16" localSheetId="0" hidden="1">#REF!</definedName>
    <definedName name="BLPH16" localSheetId="1" hidden="1">#REF!</definedName>
    <definedName name="BLPH16" localSheetId="89" hidden="1">#REF!</definedName>
    <definedName name="BLPH16" localSheetId="44" hidden="1">#REF!</definedName>
    <definedName name="BLPH16" localSheetId="86" hidden="1">#REF!</definedName>
    <definedName name="BLPH16" localSheetId="56" hidden="1">#REF!</definedName>
    <definedName name="BLPH16" localSheetId="25" hidden="1">#REF!</definedName>
    <definedName name="BLPH16" localSheetId="117" hidden="1">#REF!</definedName>
    <definedName name="BLPH16" localSheetId="10" hidden="1">#REF!</definedName>
    <definedName name="BLPH16" localSheetId="127" hidden="1">#REF!</definedName>
    <definedName name="BLPH16" localSheetId="103" hidden="1">#REF!</definedName>
    <definedName name="BLPH16" localSheetId="41" hidden="1">#REF!</definedName>
    <definedName name="BLPH16" localSheetId="115" hidden="1">#REF!</definedName>
    <definedName name="BLPH16" localSheetId="101" hidden="1">#REF!</definedName>
    <definedName name="BLPH16" localSheetId="83" hidden="1">#REF!</definedName>
    <definedName name="BLPH16" localSheetId="53" hidden="1">#REF!</definedName>
    <definedName name="BLPH16" localSheetId="22" hidden="1">#REF!</definedName>
    <definedName name="BLPH16" localSheetId="125" hidden="1">#REF!</definedName>
    <definedName name="BLPH16" localSheetId="7" hidden="1">#REF!</definedName>
    <definedName name="BLPH16" localSheetId="98" hidden="1">#REF!</definedName>
    <definedName name="BLPH16" localSheetId="113" hidden="1">#REF!</definedName>
    <definedName name="BLPH16" localSheetId="111" hidden="1">#REF!</definedName>
    <definedName name="BLPH16" localSheetId="38" hidden="1">#REF!</definedName>
    <definedName name="BLPH16" localSheetId="123" hidden="1">#REF!</definedName>
    <definedName name="BLPH16" localSheetId="80" hidden="1">#REF!</definedName>
    <definedName name="BLPH16" localSheetId="50" hidden="1">#REF!</definedName>
    <definedName name="BLPH16" localSheetId="35" hidden="1">#REF!</definedName>
    <definedName name="BLPH16" localSheetId="121" hidden="1">#REF!</definedName>
    <definedName name="BLPH16" localSheetId="109" hidden="1">#REF!</definedName>
    <definedName name="BLPH16" localSheetId="95" hidden="1">#REF!</definedName>
    <definedName name="BLPH16" localSheetId="4" hidden="1">#REF!</definedName>
    <definedName name="BLPH16" localSheetId="137" hidden="1">#REF!</definedName>
    <definedName name="BLPH16" localSheetId="135" hidden="1">#REF!</definedName>
    <definedName name="BLPH16" localSheetId="141" hidden="1">#REF!</definedName>
    <definedName name="BLPH16" localSheetId="133" hidden="1">#REF!</definedName>
    <definedName name="BLPH16" localSheetId="139" hidden="1">#REF!</definedName>
    <definedName name="BLPH16" localSheetId="108" hidden="1">#REF!</definedName>
    <definedName name="BLPH16" localSheetId="132" hidden="1">#REF!</definedName>
    <definedName name="BLPH16" localSheetId="130" hidden="1">#REF!</definedName>
    <definedName name="BLPH16" localSheetId="120" hidden="1">#REF!</definedName>
    <definedName name="BLPH16" localSheetId="106" hidden="1">#REF!</definedName>
    <definedName name="BLPH16" localSheetId="118" hidden="1">#REF!</definedName>
    <definedName name="BLPH16" localSheetId="128" hidden="1">#REF!</definedName>
    <definedName name="BLPH16" localSheetId="104" hidden="1">#REF!</definedName>
    <definedName name="BLPH16" localSheetId="116" hidden="1">#REF!</definedName>
    <definedName name="BLPH16" localSheetId="102" hidden="1">#REF!</definedName>
    <definedName name="BLPH16" localSheetId="126" hidden="1">#REF!</definedName>
    <definedName name="BLPH16" localSheetId="114" hidden="1">#REF!</definedName>
    <definedName name="BLPH16" localSheetId="112" hidden="1">#REF!</definedName>
    <definedName name="BLPH16" localSheetId="124" hidden="1">#REF!</definedName>
    <definedName name="BLPH16" localSheetId="122" hidden="1">#REF!</definedName>
    <definedName name="BLPH16" localSheetId="110" hidden="1">#REF!</definedName>
    <definedName name="BLPH16" localSheetId="76" hidden="1">#REF!</definedName>
    <definedName name="BLPH16" localSheetId="73" hidden="1">#REF!</definedName>
    <definedName name="BLPH16" localSheetId="70" hidden="1">#REF!</definedName>
    <definedName name="BLPH16" localSheetId="67" hidden="1">#REF!</definedName>
    <definedName name="BLPH16" localSheetId="64" hidden="1">#REF!</definedName>
    <definedName name="BLPH16" localSheetId="30" hidden="1">#REF!</definedName>
    <definedName name="BLPH16" localSheetId="21" hidden="1">#REF!</definedName>
    <definedName name="BLPH16" localSheetId="79" hidden="1">#REF!</definedName>
    <definedName name="BLPH16" localSheetId="18" hidden="1">#REF!</definedName>
    <definedName name="BLPH16" localSheetId="94" hidden="1">#REF!</definedName>
    <definedName name="BLPH16" localSheetId="61" hidden="1">#REF!</definedName>
    <definedName name="BLPH16" localSheetId="49" hidden="1">#REF!</definedName>
    <definedName name="BLPH16" localSheetId="33" hidden="1">#REF!</definedName>
    <definedName name="BLPH16" localSheetId="15" hidden="1">#REF!</definedName>
    <definedName name="BLPH16" localSheetId="3" hidden="1">#REF!</definedName>
    <definedName name="BLPH16" localSheetId="91" hidden="1">#REF!</definedName>
    <definedName name="BLPH16" localSheetId="46" hidden="1">#REF!</definedName>
    <definedName name="BLPH16" localSheetId="88" hidden="1">#REF!</definedName>
    <definedName name="BLPH16" localSheetId="58" hidden="1">#REF!</definedName>
    <definedName name="BLPH16" localSheetId="27" hidden="1">#REF!</definedName>
    <definedName name="BLPH16" localSheetId="12" hidden="1">#REF!</definedName>
    <definedName name="BLPH16" localSheetId="43" hidden="1">#REF!</definedName>
    <definedName name="BLPH16" localSheetId="85" hidden="1">#REF!</definedName>
    <definedName name="BLPH16" localSheetId="55" hidden="1">#REF!</definedName>
    <definedName name="BLPH16" localSheetId="24" hidden="1">#REF!</definedName>
    <definedName name="BLPH16" localSheetId="9" hidden="1">#REF!</definedName>
    <definedName name="BLPH16" localSheetId="100" hidden="1">#REF!</definedName>
    <definedName name="BLPH16" localSheetId="40" hidden="1">#REF!</definedName>
    <definedName name="BLPH16" localSheetId="97" hidden="1">#REF!</definedName>
    <definedName name="BLPH16" localSheetId="82" hidden="1">#REF!</definedName>
    <definedName name="BLPH16" localSheetId="52" hidden="1">#REF!</definedName>
    <definedName name="BLPH16" localSheetId="37" hidden="1">#REF!</definedName>
    <definedName name="BLPH16" localSheetId="6" hidden="1">#REF!</definedName>
    <definedName name="BLPH16" localSheetId="75" hidden="1">#REF!</definedName>
    <definedName name="BLPH16" localSheetId="72" hidden="1">#REF!</definedName>
    <definedName name="BLPH16" localSheetId="69" hidden="1">#REF!</definedName>
    <definedName name="BLPH16" localSheetId="66" hidden="1">#REF!</definedName>
    <definedName name="BLPH16" localSheetId="63" hidden="1">#REF!</definedName>
    <definedName name="BLPH16" localSheetId="51" hidden="1">#REF!</definedName>
    <definedName name="BLPH16" localSheetId="29" hidden="1">#REF!</definedName>
    <definedName name="BLPH16" localSheetId="20" hidden="1">#REF!</definedName>
    <definedName name="BLPH16" localSheetId="78" hidden="1">#REF!</definedName>
    <definedName name="BLPH16" localSheetId="17" hidden="1">#REF!</definedName>
    <definedName name="BLPH16" localSheetId="93" hidden="1">#REF!</definedName>
    <definedName name="BLPH16" localSheetId="60" hidden="1">#REF!</definedName>
    <definedName name="BLPH16" localSheetId="48" hidden="1">#REF!</definedName>
    <definedName name="BLPH16" localSheetId="34" hidden="1">#REF!</definedName>
    <definedName name="BLPH16" localSheetId="14" hidden="1">#REF!</definedName>
    <definedName name="BLPH16" localSheetId="2" hidden="1">#REF!</definedName>
    <definedName name="BLPH16" localSheetId="90" hidden="1">#REF!</definedName>
    <definedName name="BLPH16" localSheetId="45" hidden="1">#REF!</definedName>
    <definedName name="BLPH16" localSheetId="87" hidden="1">#REF!</definedName>
    <definedName name="BLPH16" localSheetId="57" hidden="1">#REF!</definedName>
    <definedName name="BLPH16" localSheetId="26" hidden="1">#REF!</definedName>
    <definedName name="BLPH16" localSheetId="11" hidden="1">#REF!</definedName>
    <definedName name="BLPH16" localSheetId="42" hidden="1">#REF!</definedName>
    <definedName name="BLPH16" localSheetId="84" hidden="1">#REF!</definedName>
    <definedName name="BLPH16" localSheetId="54" hidden="1">#REF!</definedName>
    <definedName name="BLPH16" localSheetId="23" hidden="1">#REF!</definedName>
    <definedName name="BLPH16" localSheetId="8" hidden="1">#REF!</definedName>
    <definedName name="BLPH16" localSheetId="99" hidden="1">#REF!</definedName>
    <definedName name="BLPH16" localSheetId="39" hidden="1">#REF!</definedName>
    <definedName name="BLPH16" localSheetId="96" hidden="1">#REF!</definedName>
    <definedName name="BLPH16" localSheetId="81" hidden="1">#REF!</definedName>
    <definedName name="BLPH16" localSheetId="36" hidden="1">#REF!</definedName>
    <definedName name="BLPH16" localSheetId="5" hidden="1">#REF!</definedName>
    <definedName name="BLPH16" localSheetId="138" hidden="1">#REF!</definedName>
    <definedName name="BLPH16" localSheetId="136" hidden="1">#REF!</definedName>
    <definedName name="BLPH16" localSheetId="134" hidden="1">#REF!</definedName>
    <definedName name="BLPH16" localSheetId="140" hidden="1">#REF!</definedName>
    <definedName name="BLPH16" hidden="1">#REF!</definedName>
    <definedName name="BLPH17" localSheetId="74" hidden="1">#REF!</definedName>
    <definedName name="BLPH17" localSheetId="71" hidden="1">#REF!</definedName>
    <definedName name="BLPH17" localSheetId="68" hidden="1">#REF!</definedName>
    <definedName name="BLPH17" localSheetId="65" hidden="1">#REF!</definedName>
    <definedName name="BLPH17" localSheetId="62" hidden="1">#REF!</definedName>
    <definedName name="BLPH17" localSheetId="28" hidden="1">#REF!</definedName>
    <definedName name="BLPH17" localSheetId="19" hidden="1">#REF!</definedName>
    <definedName name="BLPH17" localSheetId="77" hidden="1">#REF!</definedName>
    <definedName name="BLPH17" localSheetId="107" hidden="1">#REF!</definedName>
    <definedName name="BLPH17" localSheetId="32" hidden="1">#REF!</definedName>
    <definedName name="BLPH17" localSheetId="16" hidden="1">#REF!</definedName>
    <definedName name="BLPH17" localSheetId="131" hidden="1">#REF!</definedName>
    <definedName name="BLPH17" localSheetId="59" hidden="1">#REF!</definedName>
    <definedName name="BLPH17" localSheetId="47" hidden="1">#REF!</definedName>
    <definedName name="BLPH17" localSheetId="31" hidden="1">#REF!</definedName>
    <definedName name="BLPH17" localSheetId="13" hidden="1">#REF!</definedName>
    <definedName name="BLPH17" localSheetId="129" hidden="1">#REF!</definedName>
    <definedName name="BLPH17" localSheetId="119" hidden="1">#REF!</definedName>
    <definedName name="BLPH17" localSheetId="105" hidden="1">#REF!</definedName>
    <definedName name="BLPH17" localSheetId="92" hidden="1">#REF!</definedName>
    <definedName name="BLPH17" localSheetId="0" hidden="1">#REF!</definedName>
    <definedName name="BLPH17" localSheetId="1" hidden="1">#REF!</definedName>
    <definedName name="BLPH17" localSheetId="89" hidden="1">#REF!</definedName>
    <definedName name="BLPH17" localSheetId="44" hidden="1">#REF!</definedName>
    <definedName name="BLPH17" localSheetId="86" hidden="1">#REF!</definedName>
    <definedName name="BLPH17" localSheetId="56" hidden="1">#REF!</definedName>
    <definedName name="BLPH17" localSheetId="25" hidden="1">#REF!</definedName>
    <definedName name="BLPH17" localSheetId="117" hidden="1">#REF!</definedName>
    <definedName name="BLPH17" localSheetId="10" hidden="1">#REF!</definedName>
    <definedName name="BLPH17" localSheetId="127" hidden="1">#REF!</definedName>
    <definedName name="BLPH17" localSheetId="103" hidden="1">#REF!</definedName>
    <definedName name="BLPH17" localSheetId="41" hidden="1">#REF!</definedName>
    <definedName name="BLPH17" localSheetId="115" hidden="1">#REF!</definedName>
    <definedName name="BLPH17" localSheetId="101" hidden="1">#REF!</definedName>
    <definedName name="BLPH17" localSheetId="83" hidden="1">#REF!</definedName>
    <definedName name="BLPH17" localSheetId="53" hidden="1">#REF!</definedName>
    <definedName name="BLPH17" localSheetId="22" hidden="1">#REF!</definedName>
    <definedName name="BLPH17" localSheetId="125" hidden="1">#REF!</definedName>
    <definedName name="BLPH17" localSheetId="7" hidden="1">#REF!</definedName>
    <definedName name="BLPH17" localSheetId="98" hidden="1">#REF!</definedName>
    <definedName name="BLPH17" localSheetId="113" hidden="1">#REF!</definedName>
    <definedName name="BLPH17" localSheetId="111" hidden="1">#REF!</definedName>
    <definedName name="BLPH17" localSheetId="38" hidden="1">#REF!</definedName>
    <definedName name="BLPH17" localSheetId="123" hidden="1">#REF!</definedName>
    <definedName name="BLPH17" localSheetId="80" hidden="1">#REF!</definedName>
    <definedName name="BLPH17" localSheetId="50" hidden="1">#REF!</definedName>
    <definedName name="BLPH17" localSheetId="35" hidden="1">#REF!</definedName>
    <definedName name="BLPH17" localSheetId="121" hidden="1">#REF!</definedName>
    <definedName name="BLPH17" localSheetId="109" hidden="1">#REF!</definedName>
    <definedName name="BLPH17" localSheetId="95" hidden="1">#REF!</definedName>
    <definedName name="BLPH17" localSheetId="4" hidden="1">#REF!</definedName>
    <definedName name="BLPH17" localSheetId="137" hidden="1">#REF!</definedName>
    <definedName name="BLPH17" localSheetId="135" hidden="1">#REF!</definedName>
    <definedName name="BLPH17" localSheetId="141" hidden="1">#REF!</definedName>
    <definedName name="BLPH17" localSheetId="133" hidden="1">#REF!</definedName>
    <definedName name="BLPH17" localSheetId="139" hidden="1">#REF!</definedName>
    <definedName name="BLPH17" localSheetId="108" hidden="1">#REF!</definedName>
    <definedName name="BLPH17" localSheetId="132" hidden="1">#REF!</definedName>
    <definedName name="BLPH17" localSheetId="130" hidden="1">#REF!</definedName>
    <definedName name="BLPH17" localSheetId="120" hidden="1">#REF!</definedName>
    <definedName name="BLPH17" localSheetId="106" hidden="1">#REF!</definedName>
    <definedName name="BLPH17" localSheetId="118" hidden="1">#REF!</definedName>
    <definedName name="BLPH17" localSheetId="128" hidden="1">#REF!</definedName>
    <definedName name="BLPH17" localSheetId="104" hidden="1">#REF!</definedName>
    <definedName name="BLPH17" localSheetId="116" hidden="1">#REF!</definedName>
    <definedName name="BLPH17" localSheetId="102" hidden="1">#REF!</definedName>
    <definedName name="BLPH17" localSheetId="126" hidden="1">#REF!</definedName>
    <definedName name="BLPH17" localSheetId="114" hidden="1">#REF!</definedName>
    <definedName name="BLPH17" localSheetId="112" hidden="1">#REF!</definedName>
    <definedName name="BLPH17" localSheetId="124" hidden="1">#REF!</definedName>
    <definedName name="BLPH17" localSheetId="122" hidden="1">#REF!</definedName>
    <definedName name="BLPH17" localSheetId="110" hidden="1">#REF!</definedName>
    <definedName name="BLPH17" localSheetId="76" hidden="1">#REF!</definedName>
    <definedName name="BLPH17" localSheetId="73" hidden="1">#REF!</definedName>
    <definedName name="BLPH17" localSheetId="70" hidden="1">#REF!</definedName>
    <definedName name="BLPH17" localSheetId="67" hidden="1">#REF!</definedName>
    <definedName name="BLPH17" localSheetId="64" hidden="1">#REF!</definedName>
    <definedName name="BLPH17" localSheetId="30" hidden="1">#REF!</definedName>
    <definedName name="BLPH17" localSheetId="21" hidden="1">#REF!</definedName>
    <definedName name="BLPH17" localSheetId="79" hidden="1">#REF!</definedName>
    <definedName name="BLPH17" localSheetId="18" hidden="1">#REF!</definedName>
    <definedName name="BLPH17" localSheetId="94" hidden="1">#REF!</definedName>
    <definedName name="BLPH17" localSheetId="61" hidden="1">#REF!</definedName>
    <definedName name="BLPH17" localSheetId="49" hidden="1">#REF!</definedName>
    <definedName name="BLPH17" localSheetId="33" hidden="1">#REF!</definedName>
    <definedName name="BLPH17" localSheetId="15" hidden="1">#REF!</definedName>
    <definedName name="BLPH17" localSheetId="3" hidden="1">#REF!</definedName>
    <definedName name="BLPH17" localSheetId="91" hidden="1">#REF!</definedName>
    <definedName name="BLPH17" localSheetId="46" hidden="1">#REF!</definedName>
    <definedName name="BLPH17" localSheetId="88" hidden="1">#REF!</definedName>
    <definedName name="BLPH17" localSheetId="58" hidden="1">#REF!</definedName>
    <definedName name="BLPH17" localSheetId="27" hidden="1">#REF!</definedName>
    <definedName name="BLPH17" localSheetId="12" hidden="1">#REF!</definedName>
    <definedName name="BLPH17" localSheetId="43" hidden="1">#REF!</definedName>
    <definedName name="BLPH17" localSheetId="85" hidden="1">#REF!</definedName>
    <definedName name="BLPH17" localSheetId="55" hidden="1">#REF!</definedName>
    <definedName name="BLPH17" localSheetId="24" hidden="1">#REF!</definedName>
    <definedName name="BLPH17" localSheetId="9" hidden="1">#REF!</definedName>
    <definedName name="BLPH17" localSheetId="100" hidden="1">#REF!</definedName>
    <definedName name="BLPH17" localSheetId="40" hidden="1">#REF!</definedName>
    <definedName name="BLPH17" localSheetId="97" hidden="1">#REF!</definedName>
    <definedName name="BLPH17" localSheetId="82" hidden="1">#REF!</definedName>
    <definedName name="BLPH17" localSheetId="52" hidden="1">#REF!</definedName>
    <definedName name="BLPH17" localSheetId="37" hidden="1">#REF!</definedName>
    <definedName name="BLPH17" localSheetId="6" hidden="1">#REF!</definedName>
    <definedName name="BLPH17" localSheetId="75" hidden="1">#REF!</definedName>
    <definedName name="BLPH17" localSheetId="72" hidden="1">#REF!</definedName>
    <definedName name="BLPH17" localSheetId="69" hidden="1">#REF!</definedName>
    <definedName name="BLPH17" localSheetId="66" hidden="1">#REF!</definedName>
    <definedName name="BLPH17" localSheetId="63" hidden="1">#REF!</definedName>
    <definedName name="BLPH17" localSheetId="51" hidden="1">#REF!</definedName>
    <definedName name="BLPH17" localSheetId="29" hidden="1">#REF!</definedName>
    <definedName name="BLPH17" localSheetId="20" hidden="1">#REF!</definedName>
    <definedName name="BLPH17" localSheetId="78" hidden="1">#REF!</definedName>
    <definedName name="BLPH17" localSheetId="17" hidden="1">#REF!</definedName>
    <definedName name="BLPH17" localSheetId="93" hidden="1">#REF!</definedName>
    <definedName name="BLPH17" localSheetId="60" hidden="1">#REF!</definedName>
    <definedName name="BLPH17" localSheetId="48" hidden="1">#REF!</definedName>
    <definedName name="BLPH17" localSheetId="34" hidden="1">#REF!</definedName>
    <definedName name="BLPH17" localSheetId="14" hidden="1">#REF!</definedName>
    <definedName name="BLPH17" localSheetId="2" hidden="1">#REF!</definedName>
    <definedName name="BLPH17" localSheetId="90" hidden="1">#REF!</definedName>
    <definedName name="BLPH17" localSheetId="45" hidden="1">#REF!</definedName>
    <definedName name="BLPH17" localSheetId="87" hidden="1">#REF!</definedName>
    <definedName name="BLPH17" localSheetId="57" hidden="1">#REF!</definedName>
    <definedName name="BLPH17" localSheetId="26" hidden="1">#REF!</definedName>
    <definedName name="BLPH17" localSheetId="11" hidden="1">#REF!</definedName>
    <definedName name="BLPH17" localSheetId="42" hidden="1">#REF!</definedName>
    <definedName name="BLPH17" localSheetId="84" hidden="1">#REF!</definedName>
    <definedName name="BLPH17" localSheetId="54" hidden="1">#REF!</definedName>
    <definedName name="BLPH17" localSheetId="23" hidden="1">#REF!</definedName>
    <definedName name="BLPH17" localSheetId="8" hidden="1">#REF!</definedName>
    <definedName name="BLPH17" localSheetId="99" hidden="1">#REF!</definedName>
    <definedName name="BLPH17" localSheetId="39" hidden="1">#REF!</definedName>
    <definedName name="BLPH17" localSheetId="96" hidden="1">#REF!</definedName>
    <definedName name="BLPH17" localSheetId="81" hidden="1">#REF!</definedName>
    <definedName name="BLPH17" localSheetId="36" hidden="1">#REF!</definedName>
    <definedName name="BLPH17" localSheetId="5" hidden="1">#REF!</definedName>
    <definedName name="BLPH17" localSheetId="138" hidden="1">#REF!</definedName>
    <definedName name="BLPH17" localSheetId="136" hidden="1">#REF!</definedName>
    <definedName name="BLPH17" localSheetId="134" hidden="1">#REF!</definedName>
    <definedName name="BLPH17" localSheetId="140" hidden="1">#REF!</definedName>
    <definedName name="BLPH17" hidden="1">#REF!</definedName>
    <definedName name="BLPH18" localSheetId="74" hidden="1">#REF!</definedName>
    <definedName name="BLPH18" localSheetId="71" hidden="1">#REF!</definedName>
    <definedName name="BLPH18" localSheetId="68" hidden="1">#REF!</definedName>
    <definedName name="BLPH18" localSheetId="65" hidden="1">#REF!</definedName>
    <definedName name="BLPH18" localSheetId="62" hidden="1">#REF!</definedName>
    <definedName name="BLPH18" localSheetId="28" hidden="1">#REF!</definedName>
    <definedName name="BLPH18" localSheetId="19" hidden="1">#REF!</definedName>
    <definedName name="BLPH18" localSheetId="77" hidden="1">#REF!</definedName>
    <definedName name="BLPH18" localSheetId="107" hidden="1">#REF!</definedName>
    <definedName name="BLPH18" localSheetId="32" hidden="1">#REF!</definedName>
    <definedName name="BLPH18" localSheetId="16" hidden="1">#REF!</definedName>
    <definedName name="BLPH18" localSheetId="131" hidden="1">#REF!</definedName>
    <definedName name="BLPH18" localSheetId="59" hidden="1">#REF!</definedName>
    <definedName name="BLPH18" localSheetId="47" hidden="1">#REF!</definedName>
    <definedName name="BLPH18" localSheetId="31" hidden="1">#REF!</definedName>
    <definedName name="BLPH18" localSheetId="13" hidden="1">#REF!</definedName>
    <definedName name="BLPH18" localSheetId="129" hidden="1">#REF!</definedName>
    <definedName name="BLPH18" localSheetId="119" hidden="1">#REF!</definedName>
    <definedName name="BLPH18" localSheetId="105" hidden="1">#REF!</definedName>
    <definedName name="BLPH18" localSheetId="92" hidden="1">#REF!</definedName>
    <definedName name="BLPH18" localSheetId="0" hidden="1">#REF!</definedName>
    <definedName name="BLPH18" localSheetId="1" hidden="1">#REF!</definedName>
    <definedName name="BLPH18" localSheetId="89" hidden="1">#REF!</definedName>
    <definedName name="BLPH18" localSheetId="44" hidden="1">#REF!</definedName>
    <definedName name="BLPH18" localSheetId="86" hidden="1">#REF!</definedName>
    <definedName name="BLPH18" localSheetId="56" hidden="1">#REF!</definedName>
    <definedName name="BLPH18" localSheetId="25" hidden="1">#REF!</definedName>
    <definedName name="BLPH18" localSheetId="117" hidden="1">#REF!</definedName>
    <definedName name="BLPH18" localSheetId="10" hidden="1">#REF!</definedName>
    <definedName name="BLPH18" localSheetId="127" hidden="1">#REF!</definedName>
    <definedName name="BLPH18" localSheetId="103" hidden="1">#REF!</definedName>
    <definedName name="BLPH18" localSheetId="41" hidden="1">#REF!</definedName>
    <definedName name="BLPH18" localSheetId="115" hidden="1">#REF!</definedName>
    <definedName name="BLPH18" localSheetId="101" hidden="1">#REF!</definedName>
    <definedName name="BLPH18" localSheetId="83" hidden="1">#REF!</definedName>
    <definedName name="BLPH18" localSheetId="53" hidden="1">#REF!</definedName>
    <definedName name="BLPH18" localSheetId="22" hidden="1">#REF!</definedName>
    <definedName name="BLPH18" localSheetId="125" hidden="1">#REF!</definedName>
    <definedName name="BLPH18" localSheetId="7" hidden="1">#REF!</definedName>
    <definedName name="BLPH18" localSheetId="98" hidden="1">#REF!</definedName>
    <definedName name="BLPH18" localSheetId="113" hidden="1">#REF!</definedName>
    <definedName name="BLPH18" localSheetId="111" hidden="1">#REF!</definedName>
    <definedName name="BLPH18" localSheetId="38" hidden="1">#REF!</definedName>
    <definedName name="BLPH18" localSheetId="123" hidden="1">#REF!</definedName>
    <definedName name="BLPH18" localSheetId="80" hidden="1">#REF!</definedName>
    <definedName name="BLPH18" localSheetId="50" hidden="1">#REF!</definedName>
    <definedName name="BLPH18" localSheetId="35" hidden="1">#REF!</definedName>
    <definedName name="BLPH18" localSheetId="121" hidden="1">#REF!</definedName>
    <definedName name="BLPH18" localSheetId="109" hidden="1">#REF!</definedName>
    <definedName name="BLPH18" localSheetId="95" hidden="1">#REF!</definedName>
    <definedName name="BLPH18" localSheetId="4" hidden="1">#REF!</definedName>
    <definedName name="BLPH18" localSheetId="137" hidden="1">#REF!</definedName>
    <definedName name="BLPH18" localSheetId="135" hidden="1">#REF!</definedName>
    <definedName name="BLPH18" localSheetId="141" hidden="1">#REF!</definedName>
    <definedName name="BLPH18" localSheetId="133" hidden="1">#REF!</definedName>
    <definedName name="BLPH18" localSheetId="139" hidden="1">#REF!</definedName>
    <definedName name="BLPH18" localSheetId="108" hidden="1">#REF!</definedName>
    <definedName name="BLPH18" localSheetId="132" hidden="1">#REF!</definedName>
    <definedName name="BLPH18" localSheetId="130" hidden="1">#REF!</definedName>
    <definedName name="BLPH18" localSheetId="120" hidden="1">#REF!</definedName>
    <definedName name="BLPH18" localSheetId="106" hidden="1">#REF!</definedName>
    <definedName name="BLPH18" localSheetId="118" hidden="1">#REF!</definedName>
    <definedName name="BLPH18" localSheetId="128" hidden="1">#REF!</definedName>
    <definedName name="BLPH18" localSheetId="104" hidden="1">#REF!</definedName>
    <definedName name="BLPH18" localSheetId="116" hidden="1">#REF!</definedName>
    <definedName name="BLPH18" localSheetId="102" hidden="1">#REF!</definedName>
    <definedName name="BLPH18" localSheetId="126" hidden="1">#REF!</definedName>
    <definedName name="BLPH18" localSheetId="114" hidden="1">#REF!</definedName>
    <definedName name="BLPH18" localSheetId="112" hidden="1">#REF!</definedName>
    <definedName name="BLPH18" localSheetId="124" hidden="1">#REF!</definedName>
    <definedName name="BLPH18" localSheetId="122" hidden="1">#REF!</definedName>
    <definedName name="BLPH18" localSheetId="110" hidden="1">#REF!</definedName>
    <definedName name="BLPH18" localSheetId="76" hidden="1">#REF!</definedName>
    <definedName name="BLPH18" localSheetId="73" hidden="1">#REF!</definedName>
    <definedName name="BLPH18" localSheetId="70" hidden="1">#REF!</definedName>
    <definedName name="BLPH18" localSheetId="67" hidden="1">#REF!</definedName>
    <definedName name="BLPH18" localSheetId="64" hidden="1">#REF!</definedName>
    <definedName name="BLPH18" localSheetId="30" hidden="1">#REF!</definedName>
    <definedName name="BLPH18" localSheetId="21" hidden="1">#REF!</definedName>
    <definedName name="BLPH18" localSheetId="79" hidden="1">#REF!</definedName>
    <definedName name="BLPH18" localSheetId="18" hidden="1">#REF!</definedName>
    <definedName name="BLPH18" localSheetId="94" hidden="1">#REF!</definedName>
    <definedName name="BLPH18" localSheetId="61" hidden="1">#REF!</definedName>
    <definedName name="BLPH18" localSheetId="49" hidden="1">#REF!</definedName>
    <definedName name="BLPH18" localSheetId="33" hidden="1">#REF!</definedName>
    <definedName name="BLPH18" localSheetId="15" hidden="1">#REF!</definedName>
    <definedName name="BLPH18" localSheetId="3" hidden="1">#REF!</definedName>
    <definedName name="BLPH18" localSheetId="91" hidden="1">#REF!</definedName>
    <definedName name="BLPH18" localSheetId="46" hidden="1">#REF!</definedName>
    <definedName name="BLPH18" localSheetId="88" hidden="1">#REF!</definedName>
    <definedName name="BLPH18" localSheetId="58" hidden="1">#REF!</definedName>
    <definedName name="BLPH18" localSheetId="27" hidden="1">#REF!</definedName>
    <definedName name="BLPH18" localSheetId="12" hidden="1">#REF!</definedName>
    <definedName name="BLPH18" localSheetId="43" hidden="1">#REF!</definedName>
    <definedName name="BLPH18" localSheetId="85" hidden="1">#REF!</definedName>
    <definedName name="BLPH18" localSheetId="55" hidden="1">#REF!</definedName>
    <definedName name="BLPH18" localSheetId="24" hidden="1">#REF!</definedName>
    <definedName name="BLPH18" localSheetId="9" hidden="1">#REF!</definedName>
    <definedName name="BLPH18" localSheetId="100" hidden="1">#REF!</definedName>
    <definedName name="BLPH18" localSheetId="40" hidden="1">#REF!</definedName>
    <definedName name="BLPH18" localSheetId="97" hidden="1">#REF!</definedName>
    <definedName name="BLPH18" localSheetId="82" hidden="1">#REF!</definedName>
    <definedName name="BLPH18" localSheetId="52" hidden="1">#REF!</definedName>
    <definedName name="BLPH18" localSheetId="37" hidden="1">#REF!</definedName>
    <definedName name="BLPH18" localSheetId="6" hidden="1">#REF!</definedName>
    <definedName name="BLPH18" localSheetId="75" hidden="1">#REF!</definedName>
    <definedName name="BLPH18" localSheetId="72" hidden="1">#REF!</definedName>
    <definedName name="BLPH18" localSheetId="69" hidden="1">#REF!</definedName>
    <definedName name="BLPH18" localSheetId="66" hidden="1">#REF!</definedName>
    <definedName name="BLPH18" localSheetId="63" hidden="1">#REF!</definedName>
    <definedName name="BLPH18" localSheetId="51" hidden="1">#REF!</definedName>
    <definedName name="BLPH18" localSheetId="29" hidden="1">#REF!</definedName>
    <definedName name="BLPH18" localSheetId="20" hidden="1">#REF!</definedName>
    <definedName name="BLPH18" localSheetId="78" hidden="1">#REF!</definedName>
    <definedName name="BLPH18" localSheetId="17" hidden="1">#REF!</definedName>
    <definedName name="BLPH18" localSheetId="93" hidden="1">#REF!</definedName>
    <definedName name="BLPH18" localSheetId="60" hidden="1">#REF!</definedName>
    <definedName name="BLPH18" localSheetId="48" hidden="1">#REF!</definedName>
    <definedName name="BLPH18" localSheetId="34" hidden="1">#REF!</definedName>
    <definedName name="BLPH18" localSheetId="14" hidden="1">#REF!</definedName>
    <definedName name="BLPH18" localSheetId="2" hidden="1">#REF!</definedName>
    <definedName name="BLPH18" localSheetId="90" hidden="1">#REF!</definedName>
    <definedName name="BLPH18" localSheetId="45" hidden="1">#REF!</definedName>
    <definedName name="BLPH18" localSheetId="87" hidden="1">#REF!</definedName>
    <definedName name="BLPH18" localSheetId="57" hidden="1">#REF!</definedName>
    <definedName name="BLPH18" localSheetId="26" hidden="1">#REF!</definedName>
    <definedName name="BLPH18" localSheetId="11" hidden="1">#REF!</definedName>
    <definedName name="BLPH18" localSheetId="42" hidden="1">#REF!</definedName>
    <definedName name="BLPH18" localSheetId="84" hidden="1">#REF!</definedName>
    <definedName name="BLPH18" localSheetId="54" hidden="1">#REF!</definedName>
    <definedName name="BLPH18" localSheetId="23" hidden="1">#REF!</definedName>
    <definedName name="BLPH18" localSheetId="8" hidden="1">#REF!</definedName>
    <definedName name="BLPH18" localSheetId="99" hidden="1">#REF!</definedName>
    <definedName name="BLPH18" localSheetId="39" hidden="1">#REF!</definedName>
    <definedName name="BLPH18" localSheetId="96" hidden="1">#REF!</definedName>
    <definedName name="BLPH18" localSheetId="81" hidden="1">#REF!</definedName>
    <definedName name="BLPH18" localSheetId="36" hidden="1">#REF!</definedName>
    <definedName name="BLPH18" localSheetId="5" hidden="1">#REF!</definedName>
    <definedName name="BLPH18" localSheetId="138" hidden="1">#REF!</definedName>
    <definedName name="BLPH18" localSheetId="136" hidden="1">#REF!</definedName>
    <definedName name="BLPH18" localSheetId="134" hidden="1">#REF!</definedName>
    <definedName name="BLPH18" localSheetId="140" hidden="1">#REF!</definedName>
    <definedName name="BLPH18" hidden="1">#REF!</definedName>
    <definedName name="BLPH19" localSheetId="74" hidden="1">#REF!</definedName>
    <definedName name="BLPH19" localSheetId="71" hidden="1">#REF!</definedName>
    <definedName name="BLPH19" localSheetId="68" hidden="1">#REF!</definedName>
    <definedName name="BLPH19" localSheetId="65" hidden="1">#REF!</definedName>
    <definedName name="BLPH19" localSheetId="62" hidden="1">#REF!</definedName>
    <definedName name="BLPH19" localSheetId="28" hidden="1">#REF!</definedName>
    <definedName name="BLPH19" localSheetId="19" hidden="1">#REF!</definedName>
    <definedName name="BLPH19" localSheetId="77" hidden="1">#REF!</definedName>
    <definedName name="BLPH19" localSheetId="107" hidden="1">#REF!</definedName>
    <definedName name="BLPH19" localSheetId="32" hidden="1">#REF!</definedName>
    <definedName name="BLPH19" localSheetId="16" hidden="1">#REF!</definedName>
    <definedName name="BLPH19" localSheetId="131" hidden="1">#REF!</definedName>
    <definedName name="BLPH19" localSheetId="59" hidden="1">#REF!</definedName>
    <definedName name="BLPH19" localSheetId="47" hidden="1">#REF!</definedName>
    <definedName name="BLPH19" localSheetId="31" hidden="1">#REF!</definedName>
    <definedName name="BLPH19" localSheetId="13" hidden="1">#REF!</definedName>
    <definedName name="BLPH19" localSheetId="129" hidden="1">#REF!</definedName>
    <definedName name="BLPH19" localSheetId="119" hidden="1">#REF!</definedName>
    <definedName name="BLPH19" localSheetId="105" hidden="1">#REF!</definedName>
    <definedName name="BLPH19" localSheetId="92" hidden="1">#REF!</definedName>
    <definedName name="BLPH19" localSheetId="0" hidden="1">#REF!</definedName>
    <definedName name="BLPH19" localSheetId="1" hidden="1">#REF!</definedName>
    <definedName name="BLPH19" localSheetId="89" hidden="1">#REF!</definedName>
    <definedName name="BLPH19" localSheetId="44" hidden="1">#REF!</definedName>
    <definedName name="BLPH19" localSheetId="86" hidden="1">#REF!</definedName>
    <definedName name="BLPH19" localSheetId="56" hidden="1">#REF!</definedName>
    <definedName name="BLPH19" localSheetId="25" hidden="1">#REF!</definedName>
    <definedName name="BLPH19" localSheetId="117" hidden="1">#REF!</definedName>
    <definedName name="BLPH19" localSheetId="10" hidden="1">#REF!</definedName>
    <definedName name="BLPH19" localSheetId="127" hidden="1">#REF!</definedName>
    <definedName name="BLPH19" localSheetId="103" hidden="1">#REF!</definedName>
    <definedName name="BLPH19" localSheetId="41" hidden="1">#REF!</definedName>
    <definedName name="BLPH19" localSheetId="115" hidden="1">#REF!</definedName>
    <definedName name="BLPH19" localSheetId="101" hidden="1">#REF!</definedName>
    <definedName name="BLPH19" localSheetId="83" hidden="1">#REF!</definedName>
    <definedName name="BLPH19" localSheetId="53" hidden="1">#REF!</definedName>
    <definedName name="BLPH19" localSheetId="22" hidden="1">#REF!</definedName>
    <definedName name="BLPH19" localSheetId="125" hidden="1">#REF!</definedName>
    <definedName name="BLPH19" localSheetId="7" hidden="1">#REF!</definedName>
    <definedName name="BLPH19" localSheetId="98" hidden="1">#REF!</definedName>
    <definedName name="BLPH19" localSheetId="113" hidden="1">#REF!</definedName>
    <definedName name="BLPH19" localSheetId="111" hidden="1">#REF!</definedName>
    <definedName name="BLPH19" localSheetId="38" hidden="1">#REF!</definedName>
    <definedName name="BLPH19" localSheetId="123" hidden="1">#REF!</definedName>
    <definedName name="BLPH19" localSheetId="80" hidden="1">#REF!</definedName>
    <definedName name="BLPH19" localSheetId="50" hidden="1">#REF!</definedName>
    <definedName name="BLPH19" localSheetId="35" hidden="1">#REF!</definedName>
    <definedName name="BLPH19" localSheetId="121" hidden="1">#REF!</definedName>
    <definedName name="BLPH19" localSheetId="109" hidden="1">#REF!</definedName>
    <definedName name="BLPH19" localSheetId="95" hidden="1">#REF!</definedName>
    <definedName name="BLPH19" localSheetId="4" hidden="1">#REF!</definedName>
    <definedName name="BLPH19" localSheetId="137" hidden="1">#REF!</definedName>
    <definedName name="BLPH19" localSheetId="135" hidden="1">#REF!</definedName>
    <definedName name="BLPH19" localSheetId="141" hidden="1">#REF!</definedName>
    <definedName name="BLPH19" localSheetId="133" hidden="1">#REF!</definedName>
    <definedName name="BLPH19" localSheetId="139" hidden="1">#REF!</definedName>
    <definedName name="BLPH19" localSheetId="108" hidden="1">#REF!</definedName>
    <definedName name="BLPH19" localSheetId="132" hidden="1">#REF!</definedName>
    <definedName name="BLPH19" localSheetId="130" hidden="1">#REF!</definedName>
    <definedName name="BLPH19" localSheetId="120" hidden="1">#REF!</definedName>
    <definedName name="BLPH19" localSheetId="106" hidden="1">#REF!</definedName>
    <definedName name="BLPH19" localSheetId="118" hidden="1">#REF!</definedName>
    <definedName name="BLPH19" localSheetId="128" hidden="1">#REF!</definedName>
    <definedName name="BLPH19" localSheetId="104" hidden="1">#REF!</definedName>
    <definedName name="BLPH19" localSheetId="116" hidden="1">#REF!</definedName>
    <definedName name="BLPH19" localSheetId="102" hidden="1">#REF!</definedName>
    <definedName name="BLPH19" localSheetId="126" hidden="1">#REF!</definedName>
    <definedName name="BLPH19" localSheetId="114" hidden="1">#REF!</definedName>
    <definedName name="BLPH19" localSheetId="112" hidden="1">#REF!</definedName>
    <definedName name="BLPH19" localSheetId="124" hidden="1">#REF!</definedName>
    <definedName name="BLPH19" localSheetId="122" hidden="1">#REF!</definedName>
    <definedName name="BLPH19" localSheetId="110" hidden="1">#REF!</definedName>
    <definedName name="BLPH19" localSheetId="76" hidden="1">#REF!</definedName>
    <definedName name="BLPH19" localSheetId="73" hidden="1">#REF!</definedName>
    <definedName name="BLPH19" localSheetId="70" hidden="1">#REF!</definedName>
    <definedName name="BLPH19" localSheetId="67" hidden="1">#REF!</definedName>
    <definedName name="BLPH19" localSheetId="64" hidden="1">#REF!</definedName>
    <definedName name="BLPH19" localSheetId="30" hidden="1">#REF!</definedName>
    <definedName name="BLPH19" localSheetId="21" hidden="1">#REF!</definedName>
    <definedName name="BLPH19" localSheetId="79" hidden="1">#REF!</definedName>
    <definedName name="BLPH19" localSheetId="18" hidden="1">#REF!</definedName>
    <definedName name="BLPH19" localSheetId="94" hidden="1">#REF!</definedName>
    <definedName name="BLPH19" localSheetId="61" hidden="1">#REF!</definedName>
    <definedName name="BLPH19" localSheetId="49" hidden="1">#REF!</definedName>
    <definedName name="BLPH19" localSheetId="33" hidden="1">#REF!</definedName>
    <definedName name="BLPH19" localSheetId="15" hidden="1">#REF!</definedName>
    <definedName name="BLPH19" localSheetId="3" hidden="1">#REF!</definedName>
    <definedName name="BLPH19" localSheetId="91" hidden="1">#REF!</definedName>
    <definedName name="BLPH19" localSheetId="46" hidden="1">#REF!</definedName>
    <definedName name="BLPH19" localSheetId="88" hidden="1">#REF!</definedName>
    <definedName name="BLPH19" localSheetId="58" hidden="1">#REF!</definedName>
    <definedName name="BLPH19" localSheetId="27" hidden="1">#REF!</definedName>
    <definedName name="BLPH19" localSheetId="12" hidden="1">#REF!</definedName>
    <definedName name="BLPH19" localSheetId="43" hidden="1">#REF!</definedName>
    <definedName name="BLPH19" localSheetId="85" hidden="1">#REF!</definedName>
    <definedName name="BLPH19" localSheetId="55" hidden="1">#REF!</definedName>
    <definedName name="BLPH19" localSheetId="24" hidden="1">#REF!</definedName>
    <definedName name="BLPH19" localSheetId="9" hidden="1">#REF!</definedName>
    <definedName name="BLPH19" localSheetId="100" hidden="1">#REF!</definedName>
    <definedName name="BLPH19" localSheetId="40" hidden="1">#REF!</definedName>
    <definedName name="BLPH19" localSheetId="97" hidden="1">#REF!</definedName>
    <definedName name="BLPH19" localSheetId="82" hidden="1">#REF!</definedName>
    <definedName name="BLPH19" localSheetId="52" hidden="1">#REF!</definedName>
    <definedName name="BLPH19" localSheetId="37" hidden="1">#REF!</definedName>
    <definedName name="BLPH19" localSheetId="6" hidden="1">#REF!</definedName>
    <definedName name="BLPH19" localSheetId="75" hidden="1">#REF!</definedName>
    <definedName name="BLPH19" localSheetId="72" hidden="1">#REF!</definedName>
    <definedName name="BLPH19" localSheetId="69" hidden="1">#REF!</definedName>
    <definedName name="BLPH19" localSheetId="66" hidden="1">#REF!</definedName>
    <definedName name="BLPH19" localSheetId="63" hidden="1">#REF!</definedName>
    <definedName name="BLPH19" localSheetId="51" hidden="1">#REF!</definedName>
    <definedName name="BLPH19" localSheetId="29" hidden="1">#REF!</definedName>
    <definedName name="BLPH19" localSheetId="20" hidden="1">#REF!</definedName>
    <definedName name="BLPH19" localSheetId="78" hidden="1">#REF!</definedName>
    <definedName name="BLPH19" localSheetId="17" hidden="1">#REF!</definedName>
    <definedName name="BLPH19" localSheetId="93" hidden="1">#REF!</definedName>
    <definedName name="BLPH19" localSheetId="60" hidden="1">#REF!</definedName>
    <definedName name="BLPH19" localSheetId="48" hidden="1">#REF!</definedName>
    <definedName name="BLPH19" localSheetId="34" hidden="1">#REF!</definedName>
    <definedName name="BLPH19" localSheetId="14" hidden="1">#REF!</definedName>
    <definedName name="BLPH19" localSheetId="2" hidden="1">#REF!</definedName>
    <definedName name="BLPH19" localSheetId="90" hidden="1">#REF!</definedName>
    <definedName name="BLPH19" localSheetId="45" hidden="1">#REF!</definedName>
    <definedName name="BLPH19" localSheetId="87" hidden="1">#REF!</definedName>
    <definedName name="BLPH19" localSheetId="57" hidden="1">#REF!</definedName>
    <definedName name="BLPH19" localSheetId="26" hidden="1">#REF!</definedName>
    <definedName name="BLPH19" localSheetId="11" hidden="1">#REF!</definedName>
    <definedName name="BLPH19" localSheetId="42" hidden="1">#REF!</definedName>
    <definedName name="BLPH19" localSheetId="84" hidden="1">#REF!</definedName>
    <definedName name="BLPH19" localSheetId="54" hidden="1">#REF!</definedName>
    <definedName name="BLPH19" localSheetId="23" hidden="1">#REF!</definedName>
    <definedName name="BLPH19" localSheetId="8" hidden="1">#REF!</definedName>
    <definedName name="BLPH19" localSheetId="99" hidden="1">#REF!</definedName>
    <definedName name="BLPH19" localSheetId="39" hidden="1">#REF!</definedName>
    <definedName name="BLPH19" localSheetId="96" hidden="1">#REF!</definedName>
    <definedName name="BLPH19" localSheetId="81" hidden="1">#REF!</definedName>
    <definedName name="BLPH19" localSheetId="36" hidden="1">#REF!</definedName>
    <definedName name="BLPH19" localSheetId="5" hidden="1">#REF!</definedName>
    <definedName name="BLPH19" localSheetId="138" hidden="1">#REF!</definedName>
    <definedName name="BLPH19" localSheetId="136" hidden="1">#REF!</definedName>
    <definedName name="BLPH19" localSheetId="134" hidden="1">#REF!</definedName>
    <definedName name="BLPH19" localSheetId="140" hidden="1">#REF!</definedName>
    <definedName name="BLPH19" hidden="1">#REF!</definedName>
    <definedName name="BLPH2" localSheetId="74" hidden="1">#REF!</definedName>
    <definedName name="BLPH2" localSheetId="71" hidden="1">#REF!</definedName>
    <definedName name="BLPH2" localSheetId="68" hidden="1">#REF!</definedName>
    <definedName name="BLPH2" localSheetId="65" hidden="1">#REF!</definedName>
    <definedName name="BLPH2" localSheetId="62" hidden="1">#REF!</definedName>
    <definedName name="BLPH2" localSheetId="28" hidden="1">#REF!</definedName>
    <definedName name="BLPH2" localSheetId="19" hidden="1">#REF!</definedName>
    <definedName name="BLPH2" localSheetId="77" hidden="1">#REF!</definedName>
    <definedName name="BLPH2" localSheetId="107" hidden="1">#REF!</definedName>
    <definedName name="BLPH2" localSheetId="32" hidden="1">#REF!</definedName>
    <definedName name="BLPH2" localSheetId="16" hidden="1">#REF!</definedName>
    <definedName name="BLPH2" localSheetId="131" hidden="1">#REF!</definedName>
    <definedName name="BLPH2" localSheetId="59" hidden="1">#REF!</definedName>
    <definedName name="BLPH2" localSheetId="47" hidden="1">#REF!</definedName>
    <definedName name="BLPH2" localSheetId="31" hidden="1">#REF!</definedName>
    <definedName name="BLPH2" localSheetId="13" hidden="1">#REF!</definedName>
    <definedName name="BLPH2" localSheetId="129" hidden="1">#REF!</definedName>
    <definedName name="BLPH2" localSheetId="119" hidden="1">#REF!</definedName>
    <definedName name="BLPH2" localSheetId="105" hidden="1">#REF!</definedName>
    <definedName name="BLPH2" localSheetId="92" hidden="1">#REF!</definedName>
    <definedName name="BLPH2" localSheetId="0" hidden="1">#REF!</definedName>
    <definedName name="BLPH2" localSheetId="1" hidden="1">#REF!</definedName>
    <definedName name="BLPH2" localSheetId="89" hidden="1">#REF!</definedName>
    <definedName name="BLPH2" localSheetId="44" hidden="1">#REF!</definedName>
    <definedName name="BLPH2" localSheetId="86" hidden="1">#REF!</definedName>
    <definedName name="BLPH2" localSheetId="56" hidden="1">#REF!</definedName>
    <definedName name="BLPH2" localSheetId="25" hidden="1">#REF!</definedName>
    <definedName name="BLPH2" localSheetId="117" hidden="1">#REF!</definedName>
    <definedName name="BLPH2" localSheetId="10" hidden="1">#REF!</definedName>
    <definedName name="BLPH2" localSheetId="127" hidden="1">#REF!</definedName>
    <definedName name="BLPH2" localSheetId="103" hidden="1">#REF!</definedName>
    <definedName name="BLPH2" localSheetId="41" hidden="1">#REF!</definedName>
    <definedName name="BLPH2" localSheetId="115" hidden="1">#REF!</definedName>
    <definedName name="BLPH2" localSheetId="101" hidden="1">#REF!</definedName>
    <definedName name="BLPH2" localSheetId="83" hidden="1">#REF!</definedName>
    <definedName name="BLPH2" localSheetId="53" hidden="1">#REF!</definedName>
    <definedName name="BLPH2" localSheetId="22" hidden="1">#REF!</definedName>
    <definedName name="BLPH2" localSheetId="125" hidden="1">#REF!</definedName>
    <definedName name="BLPH2" localSheetId="7" hidden="1">#REF!</definedName>
    <definedName name="BLPH2" localSheetId="98" hidden="1">#REF!</definedName>
    <definedName name="BLPH2" localSheetId="113" hidden="1">#REF!</definedName>
    <definedName name="BLPH2" localSheetId="111" hidden="1">#REF!</definedName>
    <definedName name="BLPH2" localSheetId="38" hidden="1">#REF!</definedName>
    <definedName name="BLPH2" localSheetId="123" hidden="1">#REF!</definedName>
    <definedName name="BLPH2" localSheetId="80" hidden="1">#REF!</definedName>
    <definedName name="BLPH2" localSheetId="50" hidden="1">#REF!</definedName>
    <definedName name="BLPH2" localSheetId="35" hidden="1">#REF!</definedName>
    <definedName name="BLPH2" localSheetId="121" hidden="1">#REF!</definedName>
    <definedName name="BLPH2" localSheetId="109" hidden="1">#REF!</definedName>
    <definedName name="BLPH2" localSheetId="95" hidden="1">#REF!</definedName>
    <definedName name="BLPH2" localSheetId="4" hidden="1">#REF!</definedName>
    <definedName name="BLPH2" localSheetId="137" hidden="1">#REF!</definedName>
    <definedName name="BLPH2" localSheetId="135" hidden="1">#REF!</definedName>
    <definedName name="BLPH2" localSheetId="141" hidden="1">#REF!</definedName>
    <definedName name="BLPH2" localSheetId="133" hidden="1">#REF!</definedName>
    <definedName name="BLPH2" localSheetId="139" hidden="1">#REF!</definedName>
    <definedName name="BLPH2" localSheetId="108" hidden="1">#REF!</definedName>
    <definedName name="BLPH2" localSheetId="132" hidden="1">#REF!</definedName>
    <definedName name="BLPH2" localSheetId="130" hidden="1">#REF!</definedName>
    <definedName name="BLPH2" localSheetId="120" hidden="1">#REF!</definedName>
    <definedName name="BLPH2" localSheetId="106" hidden="1">#REF!</definedName>
    <definedName name="BLPH2" localSheetId="118" hidden="1">#REF!</definedName>
    <definedName name="BLPH2" localSheetId="128" hidden="1">#REF!</definedName>
    <definedName name="BLPH2" localSheetId="104" hidden="1">#REF!</definedName>
    <definedName name="BLPH2" localSheetId="116" hidden="1">#REF!</definedName>
    <definedName name="BLPH2" localSheetId="102" hidden="1">#REF!</definedName>
    <definedName name="BLPH2" localSheetId="126" hidden="1">#REF!</definedName>
    <definedName name="BLPH2" localSheetId="114" hidden="1">#REF!</definedName>
    <definedName name="BLPH2" localSheetId="112" hidden="1">#REF!</definedName>
    <definedName name="BLPH2" localSheetId="124" hidden="1">#REF!</definedName>
    <definedName name="BLPH2" localSheetId="122" hidden="1">#REF!</definedName>
    <definedName name="BLPH2" localSheetId="110" hidden="1">#REF!</definedName>
    <definedName name="BLPH2" localSheetId="76" hidden="1">#REF!</definedName>
    <definedName name="BLPH2" localSheetId="73" hidden="1">#REF!</definedName>
    <definedName name="BLPH2" localSheetId="70" hidden="1">#REF!</definedName>
    <definedName name="BLPH2" localSheetId="67" hidden="1">#REF!</definedName>
    <definedName name="BLPH2" localSheetId="64" hidden="1">#REF!</definedName>
    <definedName name="BLPH2" localSheetId="30" hidden="1">#REF!</definedName>
    <definedName name="BLPH2" localSheetId="21" hidden="1">#REF!</definedName>
    <definedName name="BLPH2" localSheetId="79" hidden="1">#REF!</definedName>
    <definedName name="BLPH2" localSheetId="18" hidden="1">#REF!</definedName>
    <definedName name="BLPH2" localSheetId="94" hidden="1">#REF!</definedName>
    <definedName name="BLPH2" localSheetId="61" hidden="1">#REF!</definedName>
    <definedName name="BLPH2" localSheetId="49" hidden="1">#REF!</definedName>
    <definedName name="BLPH2" localSheetId="33" hidden="1">#REF!</definedName>
    <definedName name="BLPH2" localSheetId="15" hidden="1">#REF!</definedName>
    <definedName name="BLPH2" localSheetId="3" hidden="1">#REF!</definedName>
    <definedName name="BLPH2" localSheetId="91" hidden="1">#REF!</definedName>
    <definedName name="BLPH2" localSheetId="46" hidden="1">#REF!</definedName>
    <definedName name="BLPH2" localSheetId="88" hidden="1">#REF!</definedName>
    <definedName name="BLPH2" localSheetId="58" hidden="1">#REF!</definedName>
    <definedName name="BLPH2" localSheetId="27" hidden="1">#REF!</definedName>
    <definedName name="BLPH2" localSheetId="12" hidden="1">#REF!</definedName>
    <definedName name="BLPH2" localSheetId="43" hidden="1">#REF!</definedName>
    <definedName name="BLPH2" localSheetId="85" hidden="1">#REF!</definedName>
    <definedName name="BLPH2" localSheetId="55" hidden="1">#REF!</definedName>
    <definedName name="BLPH2" localSheetId="24" hidden="1">#REF!</definedName>
    <definedName name="BLPH2" localSheetId="9" hidden="1">#REF!</definedName>
    <definedName name="BLPH2" localSheetId="100" hidden="1">#REF!</definedName>
    <definedName name="BLPH2" localSheetId="40" hidden="1">#REF!</definedName>
    <definedName name="BLPH2" localSheetId="97" hidden="1">#REF!</definedName>
    <definedName name="BLPH2" localSheetId="82" hidden="1">#REF!</definedName>
    <definedName name="BLPH2" localSheetId="52" hidden="1">#REF!</definedName>
    <definedName name="BLPH2" localSheetId="37" hidden="1">#REF!</definedName>
    <definedName name="BLPH2" localSheetId="6" hidden="1">#REF!</definedName>
    <definedName name="BLPH2" localSheetId="75" hidden="1">#REF!</definedName>
    <definedName name="BLPH2" localSheetId="72" hidden="1">#REF!</definedName>
    <definedName name="BLPH2" localSheetId="69" hidden="1">#REF!</definedName>
    <definedName name="BLPH2" localSheetId="66" hidden="1">#REF!</definedName>
    <definedName name="BLPH2" localSheetId="63" hidden="1">#REF!</definedName>
    <definedName name="BLPH2" localSheetId="51" hidden="1">#REF!</definedName>
    <definedName name="BLPH2" localSheetId="29" hidden="1">#REF!</definedName>
    <definedName name="BLPH2" localSheetId="20" hidden="1">#REF!</definedName>
    <definedName name="BLPH2" localSheetId="78" hidden="1">#REF!</definedName>
    <definedName name="BLPH2" localSheetId="17" hidden="1">#REF!</definedName>
    <definedName name="BLPH2" localSheetId="93" hidden="1">#REF!</definedName>
    <definedName name="BLPH2" localSheetId="60" hidden="1">#REF!</definedName>
    <definedName name="BLPH2" localSheetId="48" hidden="1">#REF!</definedName>
    <definedName name="BLPH2" localSheetId="34" hidden="1">#REF!</definedName>
    <definedName name="BLPH2" localSheetId="14" hidden="1">#REF!</definedName>
    <definedName name="BLPH2" localSheetId="2" hidden="1">#REF!</definedName>
    <definedName name="BLPH2" localSheetId="90" hidden="1">#REF!</definedName>
    <definedName name="BLPH2" localSheetId="45" hidden="1">#REF!</definedName>
    <definedName name="BLPH2" localSheetId="87" hidden="1">#REF!</definedName>
    <definedName name="BLPH2" localSheetId="57" hidden="1">#REF!</definedName>
    <definedName name="BLPH2" localSheetId="26" hidden="1">#REF!</definedName>
    <definedName name="BLPH2" localSheetId="11" hidden="1">#REF!</definedName>
    <definedName name="BLPH2" localSheetId="42" hidden="1">#REF!</definedName>
    <definedName name="BLPH2" localSheetId="84" hidden="1">#REF!</definedName>
    <definedName name="BLPH2" localSheetId="54" hidden="1">#REF!</definedName>
    <definedName name="BLPH2" localSheetId="23" hidden="1">#REF!</definedName>
    <definedName name="BLPH2" localSheetId="8" hidden="1">#REF!</definedName>
    <definedName name="BLPH2" localSheetId="99" hidden="1">#REF!</definedName>
    <definedName name="BLPH2" localSheetId="39" hidden="1">#REF!</definedName>
    <definedName name="BLPH2" localSheetId="96" hidden="1">#REF!</definedName>
    <definedName name="BLPH2" localSheetId="81" hidden="1">#REF!</definedName>
    <definedName name="BLPH2" localSheetId="36" hidden="1">#REF!</definedName>
    <definedName name="BLPH2" localSheetId="5" hidden="1">#REF!</definedName>
    <definedName name="BLPH2" localSheetId="138" hidden="1">#REF!</definedName>
    <definedName name="BLPH2" localSheetId="136" hidden="1">#REF!</definedName>
    <definedName name="BLPH2" localSheetId="134" hidden="1">#REF!</definedName>
    <definedName name="BLPH2" localSheetId="140" hidden="1">#REF!</definedName>
    <definedName name="BLPH2" hidden="1">#REF!</definedName>
    <definedName name="BLPH20" localSheetId="74" hidden="1">#REF!</definedName>
    <definedName name="BLPH20" localSheetId="71" hidden="1">#REF!</definedName>
    <definedName name="BLPH20" localSheetId="68" hidden="1">#REF!</definedName>
    <definedName name="BLPH20" localSheetId="65" hidden="1">#REF!</definedName>
    <definedName name="BLPH20" localSheetId="62" hidden="1">#REF!</definedName>
    <definedName name="BLPH20" localSheetId="28" hidden="1">#REF!</definedName>
    <definedName name="BLPH20" localSheetId="19" hidden="1">#REF!</definedName>
    <definedName name="BLPH20" localSheetId="77" hidden="1">#REF!</definedName>
    <definedName name="BLPH20" localSheetId="107" hidden="1">#REF!</definedName>
    <definedName name="BLPH20" localSheetId="32" hidden="1">#REF!</definedName>
    <definedName name="BLPH20" localSheetId="16" hidden="1">#REF!</definedName>
    <definedName name="BLPH20" localSheetId="131" hidden="1">#REF!</definedName>
    <definedName name="BLPH20" localSheetId="59" hidden="1">#REF!</definedName>
    <definedName name="BLPH20" localSheetId="47" hidden="1">#REF!</definedName>
    <definedName name="BLPH20" localSheetId="31" hidden="1">#REF!</definedName>
    <definedName name="BLPH20" localSheetId="13" hidden="1">#REF!</definedName>
    <definedName name="BLPH20" localSheetId="129" hidden="1">#REF!</definedName>
    <definedName name="BLPH20" localSheetId="119" hidden="1">#REF!</definedName>
    <definedName name="BLPH20" localSheetId="105" hidden="1">#REF!</definedName>
    <definedName name="BLPH20" localSheetId="92" hidden="1">#REF!</definedName>
    <definedName name="BLPH20" localSheetId="0" hidden="1">#REF!</definedName>
    <definedName name="BLPH20" localSheetId="1" hidden="1">#REF!</definedName>
    <definedName name="BLPH20" localSheetId="89" hidden="1">#REF!</definedName>
    <definedName name="BLPH20" localSheetId="44" hidden="1">#REF!</definedName>
    <definedName name="BLPH20" localSheetId="86" hidden="1">#REF!</definedName>
    <definedName name="BLPH20" localSheetId="56" hidden="1">#REF!</definedName>
    <definedName name="BLPH20" localSheetId="25" hidden="1">#REF!</definedName>
    <definedName name="BLPH20" localSheetId="117" hidden="1">#REF!</definedName>
    <definedName name="BLPH20" localSheetId="10" hidden="1">#REF!</definedName>
    <definedName name="BLPH20" localSheetId="127" hidden="1">#REF!</definedName>
    <definedName name="BLPH20" localSheetId="103" hidden="1">#REF!</definedName>
    <definedName name="BLPH20" localSheetId="41" hidden="1">#REF!</definedName>
    <definedName name="BLPH20" localSheetId="115" hidden="1">#REF!</definedName>
    <definedName name="BLPH20" localSheetId="101" hidden="1">#REF!</definedName>
    <definedName name="BLPH20" localSheetId="83" hidden="1">#REF!</definedName>
    <definedName name="BLPH20" localSheetId="53" hidden="1">#REF!</definedName>
    <definedName name="BLPH20" localSheetId="22" hidden="1">#REF!</definedName>
    <definedName name="BLPH20" localSheetId="125" hidden="1">#REF!</definedName>
    <definedName name="BLPH20" localSheetId="7" hidden="1">#REF!</definedName>
    <definedName name="BLPH20" localSheetId="98" hidden="1">#REF!</definedName>
    <definedName name="BLPH20" localSheetId="113" hidden="1">#REF!</definedName>
    <definedName name="BLPH20" localSheetId="111" hidden="1">#REF!</definedName>
    <definedName name="BLPH20" localSheetId="38" hidden="1">#REF!</definedName>
    <definedName name="BLPH20" localSheetId="123" hidden="1">#REF!</definedName>
    <definedName name="BLPH20" localSheetId="80" hidden="1">#REF!</definedName>
    <definedName name="BLPH20" localSheetId="50" hidden="1">#REF!</definedName>
    <definedName name="BLPH20" localSheetId="35" hidden="1">#REF!</definedName>
    <definedName name="BLPH20" localSheetId="121" hidden="1">#REF!</definedName>
    <definedName name="BLPH20" localSheetId="109" hidden="1">#REF!</definedName>
    <definedName name="BLPH20" localSheetId="95" hidden="1">#REF!</definedName>
    <definedName name="BLPH20" localSheetId="4" hidden="1">#REF!</definedName>
    <definedName name="BLPH20" localSheetId="137" hidden="1">#REF!</definedName>
    <definedName name="BLPH20" localSheetId="135" hidden="1">#REF!</definedName>
    <definedName name="BLPH20" localSheetId="141" hidden="1">#REF!</definedName>
    <definedName name="BLPH20" localSheetId="133" hidden="1">#REF!</definedName>
    <definedName name="BLPH20" localSheetId="139" hidden="1">#REF!</definedName>
    <definedName name="BLPH20" localSheetId="108" hidden="1">#REF!</definedName>
    <definedName name="BLPH20" localSheetId="132" hidden="1">#REF!</definedName>
    <definedName name="BLPH20" localSheetId="130" hidden="1">#REF!</definedName>
    <definedName name="BLPH20" localSheetId="120" hidden="1">#REF!</definedName>
    <definedName name="BLPH20" localSheetId="106" hidden="1">#REF!</definedName>
    <definedName name="BLPH20" localSheetId="118" hidden="1">#REF!</definedName>
    <definedName name="BLPH20" localSheetId="128" hidden="1">#REF!</definedName>
    <definedName name="BLPH20" localSheetId="104" hidden="1">#REF!</definedName>
    <definedName name="BLPH20" localSheetId="116" hidden="1">#REF!</definedName>
    <definedName name="BLPH20" localSheetId="102" hidden="1">#REF!</definedName>
    <definedName name="BLPH20" localSheetId="126" hidden="1">#REF!</definedName>
    <definedName name="BLPH20" localSheetId="114" hidden="1">#REF!</definedName>
    <definedName name="BLPH20" localSheetId="112" hidden="1">#REF!</definedName>
    <definedName name="BLPH20" localSheetId="124" hidden="1">#REF!</definedName>
    <definedName name="BLPH20" localSheetId="122" hidden="1">#REF!</definedName>
    <definedName name="BLPH20" localSheetId="110" hidden="1">#REF!</definedName>
    <definedName name="BLPH20" localSheetId="76" hidden="1">#REF!</definedName>
    <definedName name="BLPH20" localSheetId="73" hidden="1">#REF!</definedName>
    <definedName name="BLPH20" localSheetId="70" hidden="1">#REF!</definedName>
    <definedName name="BLPH20" localSheetId="67" hidden="1">#REF!</definedName>
    <definedName name="BLPH20" localSheetId="64" hidden="1">#REF!</definedName>
    <definedName name="BLPH20" localSheetId="30" hidden="1">#REF!</definedName>
    <definedName name="BLPH20" localSheetId="21" hidden="1">#REF!</definedName>
    <definedName name="BLPH20" localSheetId="79" hidden="1">#REF!</definedName>
    <definedName name="BLPH20" localSheetId="18" hidden="1">#REF!</definedName>
    <definedName name="BLPH20" localSheetId="94" hidden="1">#REF!</definedName>
    <definedName name="BLPH20" localSheetId="61" hidden="1">#REF!</definedName>
    <definedName name="BLPH20" localSheetId="49" hidden="1">#REF!</definedName>
    <definedName name="BLPH20" localSheetId="33" hidden="1">#REF!</definedName>
    <definedName name="BLPH20" localSheetId="15" hidden="1">#REF!</definedName>
    <definedName name="BLPH20" localSheetId="3" hidden="1">#REF!</definedName>
    <definedName name="BLPH20" localSheetId="91" hidden="1">#REF!</definedName>
    <definedName name="BLPH20" localSheetId="46" hidden="1">#REF!</definedName>
    <definedName name="BLPH20" localSheetId="88" hidden="1">#REF!</definedName>
    <definedName name="BLPH20" localSheetId="58" hidden="1">#REF!</definedName>
    <definedName name="BLPH20" localSheetId="27" hidden="1">#REF!</definedName>
    <definedName name="BLPH20" localSheetId="12" hidden="1">#REF!</definedName>
    <definedName name="BLPH20" localSheetId="43" hidden="1">#REF!</definedName>
    <definedName name="BLPH20" localSheetId="85" hidden="1">#REF!</definedName>
    <definedName name="BLPH20" localSheetId="55" hidden="1">#REF!</definedName>
    <definedName name="BLPH20" localSheetId="24" hidden="1">#REF!</definedName>
    <definedName name="BLPH20" localSheetId="9" hidden="1">#REF!</definedName>
    <definedName name="BLPH20" localSheetId="100" hidden="1">#REF!</definedName>
    <definedName name="BLPH20" localSheetId="40" hidden="1">#REF!</definedName>
    <definedName name="BLPH20" localSheetId="97" hidden="1">#REF!</definedName>
    <definedName name="BLPH20" localSheetId="82" hidden="1">#REF!</definedName>
    <definedName name="BLPH20" localSheetId="52" hidden="1">#REF!</definedName>
    <definedName name="BLPH20" localSheetId="37" hidden="1">#REF!</definedName>
    <definedName name="BLPH20" localSheetId="6" hidden="1">#REF!</definedName>
    <definedName name="BLPH20" localSheetId="75" hidden="1">#REF!</definedName>
    <definedName name="BLPH20" localSheetId="72" hidden="1">#REF!</definedName>
    <definedName name="BLPH20" localSheetId="69" hidden="1">#REF!</definedName>
    <definedName name="BLPH20" localSheetId="66" hidden="1">#REF!</definedName>
    <definedName name="BLPH20" localSheetId="63" hidden="1">#REF!</definedName>
    <definedName name="BLPH20" localSheetId="51" hidden="1">#REF!</definedName>
    <definedName name="BLPH20" localSheetId="29" hidden="1">#REF!</definedName>
    <definedName name="BLPH20" localSheetId="20" hidden="1">#REF!</definedName>
    <definedName name="BLPH20" localSheetId="78" hidden="1">#REF!</definedName>
    <definedName name="BLPH20" localSheetId="17" hidden="1">#REF!</definedName>
    <definedName name="BLPH20" localSheetId="93" hidden="1">#REF!</definedName>
    <definedName name="BLPH20" localSheetId="60" hidden="1">#REF!</definedName>
    <definedName name="BLPH20" localSheetId="48" hidden="1">#REF!</definedName>
    <definedName name="BLPH20" localSheetId="34" hidden="1">#REF!</definedName>
    <definedName name="BLPH20" localSheetId="14" hidden="1">#REF!</definedName>
    <definedName name="BLPH20" localSheetId="2" hidden="1">#REF!</definedName>
    <definedName name="BLPH20" localSheetId="90" hidden="1">#REF!</definedName>
    <definedName name="BLPH20" localSheetId="45" hidden="1">#REF!</definedName>
    <definedName name="BLPH20" localSheetId="87" hidden="1">#REF!</definedName>
    <definedName name="BLPH20" localSheetId="57" hidden="1">#REF!</definedName>
    <definedName name="BLPH20" localSheetId="26" hidden="1">#REF!</definedName>
    <definedName name="BLPH20" localSheetId="11" hidden="1">#REF!</definedName>
    <definedName name="BLPH20" localSheetId="42" hidden="1">#REF!</definedName>
    <definedName name="BLPH20" localSheetId="84" hidden="1">#REF!</definedName>
    <definedName name="BLPH20" localSheetId="54" hidden="1">#REF!</definedName>
    <definedName name="BLPH20" localSheetId="23" hidden="1">#REF!</definedName>
    <definedName name="BLPH20" localSheetId="8" hidden="1">#REF!</definedName>
    <definedName name="BLPH20" localSheetId="99" hidden="1">#REF!</definedName>
    <definedName name="BLPH20" localSheetId="39" hidden="1">#REF!</definedName>
    <definedName name="BLPH20" localSheetId="96" hidden="1">#REF!</definedName>
    <definedName name="BLPH20" localSheetId="81" hidden="1">#REF!</definedName>
    <definedName name="BLPH20" localSheetId="36" hidden="1">#REF!</definedName>
    <definedName name="BLPH20" localSheetId="5" hidden="1">#REF!</definedName>
    <definedName name="BLPH20" localSheetId="138" hidden="1">#REF!</definedName>
    <definedName name="BLPH20" localSheetId="136" hidden="1">#REF!</definedName>
    <definedName name="BLPH20" localSheetId="134" hidden="1">#REF!</definedName>
    <definedName name="BLPH20" localSheetId="140" hidden="1">#REF!</definedName>
    <definedName name="BLPH20" hidden="1">#REF!</definedName>
    <definedName name="BLPH21" localSheetId="74" hidden="1">#REF!</definedName>
    <definedName name="BLPH21" localSheetId="71" hidden="1">#REF!</definedName>
    <definedName name="BLPH21" localSheetId="68" hidden="1">#REF!</definedName>
    <definedName name="BLPH21" localSheetId="65" hidden="1">#REF!</definedName>
    <definedName name="BLPH21" localSheetId="62" hidden="1">#REF!</definedName>
    <definedName name="BLPH21" localSheetId="28" hidden="1">#REF!</definedName>
    <definedName name="BLPH21" localSheetId="19" hidden="1">#REF!</definedName>
    <definedName name="BLPH21" localSheetId="77" hidden="1">#REF!</definedName>
    <definedName name="BLPH21" localSheetId="107" hidden="1">#REF!</definedName>
    <definedName name="BLPH21" localSheetId="32" hidden="1">#REF!</definedName>
    <definedName name="BLPH21" localSheetId="16" hidden="1">#REF!</definedName>
    <definedName name="BLPH21" localSheetId="131" hidden="1">#REF!</definedName>
    <definedName name="BLPH21" localSheetId="59" hidden="1">#REF!</definedName>
    <definedName name="BLPH21" localSheetId="47" hidden="1">#REF!</definedName>
    <definedName name="BLPH21" localSheetId="31" hidden="1">#REF!</definedName>
    <definedName name="BLPH21" localSheetId="13" hidden="1">#REF!</definedName>
    <definedName name="BLPH21" localSheetId="129" hidden="1">#REF!</definedName>
    <definedName name="BLPH21" localSheetId="119" hidden="1">#REF!</definedName>
    <definedName name="BLPH21" localSheetId="105" hidden="1">#REF!</definedName>
    <definedName name="BLPH21" localSheetId="92" hidden="1">#REF!</definedName>
    <definedName name="BLPH21" localSheetId="0" hidden="1">#REF!</definedName>
    <definedName name="BLPH21" localSheetId="1" hidden="1">#REF!</definedName>
    <definedName name="BLPH21" localSheetId="89" hidden="1">#REF!</definedName>
    <definedName name="BLPH21" localSheetId="44" hidden="1">#REF!</definedName>
    <definedName name="BLPH21" localSheetId="86" hidden="1">#REF!</definedName>
    <definedName name="BLPH21" localSheetId="56" hidden="1">#REF!</definedName>
    <definedName name="BLPH21" localSheetId="25" hidden="1">#REF!</definedName>
    <definedName name="BLPH21" localSheetId="117" hidden="1">#REF!</definedName>
    <definedName name="BLPH21" localSheetId="10" hidden="1">#REF!</definedName>
    <definedName name="BLPH21" localSheetId="127" hidden="1">#REF!</definedName>
    <definedName name="BLPH21" localSheetId="103" hidden="1">#REF!</definedName>
    <definedName name="BLPH21" localSheetId="41" hidden="1">#REF!</definedName>
    <definedName name="BLPH21" localSheetId="115" hidden="1">#REF!</definedName>
    <definedName name="BLPH21" localSheetId="101" hidden="1">#REF!</definedName>
    <definedName name="BLPH21" localSheetId="83" hidden="1">#REF!</definedName>
    <definedName name="BLPH21" localSheetId="53" hidden="1">#REF!</definedName>
    <definedName name="BLPH21" localSheetId="22" hidden="1">#REF!</definedName>
    <definedName name="BLPH21" localSheetId="125" hidden="1">#REF!</definedName>
    <definedName name="BLPH21" localSheetId="7" hidden="1">#REF!</definedName>
    <definedName name="BLPH21" localSheetId="98" hidden="1">#REF!</definedName>
    <definedName name="BLPH21" localSheetId="113" hidden="1">#REF!</definedName>
    <definedName name="BLPH21" localSheetId="111" hidden="1">#REF!</definedName>
    <definedName name="BLPH21" localSheetId="38" hidden="1">#REF!</definedName>
    <definedName name="BLPH21" localSheetId="123" hidden="1">#REF!</definedName>
    <definedName name="BLPH21" localSheetId="80" hidden="1">#REF!</definedName>
    <definedName name="BLPH21" localSheetId="50" hidden="1">#REF!</definedName>
    <definedName name="BLPH21" localSheetId="35" hidden="1">#REF!</definedName>
    <definedName name="BLPH21" localSheetId="121" hidden="1">#REF!</definedName>
    <definedName name="BLPH21" localSheetId="109" hidden="1">#REF!</definedName>
    <definedName name="BLPH21" localSheetId="95" hidden="1">#REF!</definedName>
    <definedName name="BLPH21" localSheetId="4" hidden="1">#REF!</definedName>
    <definedName name="BLPH21" localSheetId="137" hidden="1">#REF!</definedName>
    <definedName name="BLPH21" localSheetId="135" hidden="1">#REF!</definedName>
    <definedName name="BLPH21" localSheetId="141" hidden="1">#REF!</definedName>
    <definedName name="BLPH21" localSheetId="133" hidden="1">#REF!</definedName>
    <definedName name="BLPH21" localSheetId="139" hidden="1">#REF!</definedName>
    <definedName name="BLPH21" localSheetId="108" hidden="1">#REF!</definedName>
    <definedName name="BLPH21" localSheetId="132" hidden="1">#REF!</definedName>
    <definedName name="BLPH21" localSheetId="130" hidden="1">#REF!</definedName>
    <definedName name="BLPH21" localSheetId="120" hidden="1">#REF!</definedName>
    <definedName name="BLPH21" localSheetId="106" hidden="1">#REF!</definedName>
    <definedName name="BLPH21" localSheetId="118" hidden="1">#REF!</definedName>
    <definedName name="BLPH21" localSheetId="128" hidden="1">#REF!</definedName>
    <definedName name="BLPH21" localSheetId="104" hidden="1">#REF!</definedName>
    <definedName name="BLPH21" localSheetId="116" hidden="1">#REF!</definedName>
    <definedName name="BLPH21" localSheetId="102" hidden="1">#REF!</definedName>
    <definedName name="BLPH21" localSheetId="126" hidden="1">#REF!</definedName>
    <definedName name="BLPH21" localSheetId="114" hidden="1">#REF!</definedName>
    <definedName name="BLPH21" localSheetId="112" hidden="1">#REF!</definedName>
    <definedName name="BLPH21" localSheetId="124" hidden="1">#REF!</definedName>
    <definedName name="BLPH21" localSheetId="122" hidden="1">#REF!</definedName>
    <definedName name="BLPH21" localSheetId="110" hidden="1">#REF!</definedName>
    <definedName name="BLPH21" localSheetId="76" hidden="1">#REF!</definedName>
    <definedName name="BLPH21" localSheetId="73" hidden="1">#REF!</definedName>
    <definedName name="BLPH21" localSheetId="70" hidden="1">#REF!</definedName>
    <definedName name="BLPH21" localSheetId="67" hidden="1">#REF!</definedName>
    <definedName name="BLPH21" localSheetId="64" hidden="1">#REF!</definedName>
    <definedName name="BLPH21" localSheetId="30" hidden="1">#REF!</definedName>
    <definedName name="BLPH21" localSheetId="21" hidden="1">#REF!</definedName>
    <definedName name="BLPH21" localSheetId="79" hidden="1">#REF!</definedName>
    <definedName name="BLPH21" localSheetId="18" hidden="1">#REF!</definedName>
    <definedName name="BLPH21" localSheetId="94" hidden="1">#REF!</definedName>
    <definedName name="BLPH21" localSheetId="61" hidden="1">#REF!</definedName>
    <definedName name="BLPH21" localSheetId="49" hidden="1">#REF!</definedName>
    <definedName name="BLPH21" localSheetId="33" hidden="1">#REF!</definedName>
    <definedName name="BLPH21" localSheetId="15" hidden="1">#REF!</definedName>
    <definedName name="BLPH21" localSheetId="3" hidden="1">#REF!</definedName>
    <definedName name="BLPH21" localSheetId="91" hidden="1">#REF!</definedName>
    <definedName name="BLPH21" localSheetId="46" hidden="1">#REF!</definedName>
    <definedName name="BLPH21" localSheetId="88" hidden="1">#REF!</definedName>
    <definedName name="BLPH21" localSheetId="58" hidden="1">#REF!</definedName>
    <definedName name="BLPH21" localSheetId="27" hidden="1">#REF!</definedName>
    <definedName name="BLPH21" localSheetId="12" hidden="1">#REF!</definedName>
    <definedName name="BLPH21" localSheetId="43" hidden="1">#REF!</definedName>
    <definedName name="BLPH21" localSheetId="85" hidden="1">#REF!</definedName>
    <definedName name="BLPH21" localSheetId="55" hidden="1">#REF!</definedName>
    <definedName name="BLPH21" localSheetId="24" hidden="1">#REF!</definedName>
    <definedName name="BLPH21" localSheetId="9" hidden="1">#REF!</definedName>
    <definedName name="BLPH21" localSheetId="100" hidden="1">#REF!</definedName>
    <definedName name="BLPH21" localSheetId="40" hidden="1">#REF!</definedName>
    <definedName name="BLPH21" localSheetId="97" hidden="1">#REF!</definedName>
    <definedName name="BLPH21" localSheetId="82" hidden="1">#REF!</definedName>
    <definedName name="BLPH21" localSheetId="52" hidden="1">#REF!</definedName>
    <definedName name="BLPH21" localSheetId="37" hidden="1">#REF!</definedName>
    <definedName name="BLPH21" localSheetId="6" hidden="1">#REF!</definedName>
    <definedName name="BLPH21" localSheetId="75" hidden="1">#REF!</definedName>
    <definedName name="BLPH21" localSheetId="72" hidden="1">#REF!</definedName>
    <definedName name="BLPH21" localSheetId="69" hidden="1">#REF!</definedName>
    <definedName name="BLPH21" localSheetId="66" hidden="1">#REF!</definedName>
    <definedName name="BLPH21" localSheetId="63" hidden="1">#REF!</definedName>
    <definedName name="BLPH21" localSheetId="51" hidden="1">#REF!</definedName>
    <definedName name="BLPH21" localSheetId="29" hidden="1">#REF!</definedName>
    <definedName name="BLPH21" localSheetId="20" hidden="1">#REF!</definedName>
    <definedName name="BLPH21" localSheetId="78" hidden="1">#REF!</definedName>
    <definedName name="BLPH21" localSheetId="17" hidden="1">#REF!</definedName>
    <definedName name="BLPH21" localSheetId="93" hidden="1">#REF!</definedName>
    <definedName name="BLPH21" localSheetId="60" hidden="1">#REF!</definedName>
    <definedName name="BLPH21" localSheetId="48" hidden="1">#REF!</definedName>
    <definedName name="BLPH21" localSheetId="34" hidden="1">#REF!</definedName>
    <definedName name="BLPH21" localSheetId="14" hidden="1">#REF!</definedName>
    <definedName name="BLPH21" localSheetId="2" hidden="1">#REF!</definedName>
    <definedName name="BLPH21" localSheetId="90" hidden="1">#REF!</definedName>
    <definedName name="BLPH21" localSheetId="45" hidden="1">#REF!</definedName>
    <definedName name="BLPH21" localSheetId="87" hidden="1">#REF!</definedName>
    <definedName name="BLPH21" localSheetId="57" hidden="1">#REF!</definedName>
    <definedName name="BLPH21" localSheetId="26" hidden="1">#REF!</definedName>
    <definedName name="BLPH21" localSheetId="11" hidden="1">#REF!</definedName>
    <definedName name="BLPH21" localSheetId="42" hidden="1">#REF!</definedName>
    <definedName name="BLPH21" localSheetId="84" hidden="1">#REF!</definedName>
    <definedName name="BLPH21" localSheetId="54" hidden="1">#REF!</definedName>
    <definedName name="BLPH21" localSheetId="23" hidden="1">#REF!</definedName>
    <definedName name="BLPH21" localSheetId="8" hidden="1">#REF!</definedName>
    <definedName name="BLPH21" localSheetId="99" hidden="1">#REF!</definedName>
    <definedName name="BLPH21" localSheetId="39" hidden="1">#REF!</definedName>
    <definedName name="BLPH21" localSheetId="96" hidden="1">#REF!</definedName>
    <definedName name="BLPH21" localSheetId="81" hidden="1">#REF!</definedName>
    <definedName name="BLPH21" localSheetId="36" hidden="1">#REF!</definedName>
    <definedName name="BLPH21" localSheetId="5" hidden="1">#REF!</definedName>
    <definedName name="BLPH21" localSheetId="138" hidden="1">#REF!</definedName>
    <definedName name="BLPH21" localSheetId="136" hidden="1">#REF!</definedName>
    <definedName name="BLPH21" localSheetId="134" hidden="1">#REF!</definedName>
    <definedName name="BLPH21" localSheetId="140" hidden="1">#REF!</definedName>
    <definedName name="BLPH21" hidden="1">#REF!</definedName>
    <definedName name="BLPH22" localSheetId="74" hidden="1">#REF!</definedName>
    <definedName name="BLPH22" localSheetId="71" hidden="1">#REF!</definedName>
    <definedName name="BLPH22" localSheetId="68" hidden="1">#REF!</definedName>
    <definedName name="BLPH22" localSheetId="65" hidden="1">#REF!</definedName>
    <definedName name="BLPH22" localSheetId="62" hidden="1">#REF!</definedName>
    <definedName name="BLPH22" localSheetId="28" hidden="1">#REF!</definedName>
    <definedName name="BLPH22" localSheetId="19" hidden="1">#REF!</definedName>
    <definedName name="BLPH22" localSheetId="77" hidden="1">#REF!</definedName>
    <definedName name="BLPH22" localSheetId="107" hidden="1">#REF!</definedName>
    <definedName name="BLPH22" localSheetId="32" hidden="1">#REF!</definedName>
    <definedName name="BLPH22" localSheetId="16" hidden="1">#REF!</definedName>
    <definedName name="BLPH22" localSheetId="131" hidden="1">#REF!</definedName>
    <definedName name="BLPH22" localSheetId="59" hidden="1">#REF!</definedName>
    <definedName name="BLPH22" localSheetId="47" hidden="1">#REF!</definedName>
    <definedName name="BLPH22" localSheetId="31" hidden="1">#REF!</definedName>
    <definedName name="BLPH22" localSheetId="13" hidden="1">#REF!</definedName>
    <definedName name="BLPH22" localSheetId="129" hidden="1">#REF!</definedName>
    <definedName name="BLPH22" localSheetId="119" hidden="1">#REF!</definedName>
    <definedName name="BLPH22" localSheetId="105" hidden="1">#REF!</definedName>
    <definedName name="BLPH22" localSheetId="92" hidden="1">#REF!</definedName>
    <definedName name="BLPH22" localSheetId="0" hidden="1">#REF!</definedName>
    <definedName name="BLPH22" localSheetId="1" hidden="1">#REF!</definedName>
    <definedName name="BLPH22" localSheetId="89" hidden="1">#REF!</definedName>
    <definedName name="BLPH22" localSheetId="44" hidden="1">#REF!</definedName>
    <definedName name="BLPH22" localSheetId="86" hidden="1">#REF!</definedName>
    <definedName name="BLPH22" localSheetId="56" hidden="1">#REF!</definedName>
    <definedName name="BLPH22" localSheetId="25" hidden="1">#REF!</definedName>
    <definedName name="BLPH22" localSheetId="117" hidden="1">#REF!</definedName>
    <definedName name="BLPH22" localSheetId="10" hidden="1">#REF!</definedName>
    <definedName name="BLPH22" localSheetId="127" hidden="1">#REF!</definedName>
    <definedName name="BLPH22" localSheetId="103" hidden="1">#REF!</definedName>
    <definedName name="BLPH22" localSheetId="41" hidden="1">#REF!</definedName>
    <definedName name="BLPH22" localSheetId="115" hidden="1">#REF!</definedName>
    <definedName name="BLPH22" localSheetId="101" hidden="1">#REF!</definedName>
    <definedName name="BLPH22" localSheetId="83" hidden="1">#REF!</definedName>
    <definedName name="BLPH22" localSheetId="53" hidden="1">#REF!</definedName>
    <definedName name="BLPH22" localSheetId="22" hidden="1">#REF!</definedName>
    <definedName name="BLPH22" localSheetId="125" hidden="1">#REF!</definedName>
    <definedName name="BLPH22" localSheetId="7" hidden="1">#REF!</definedName>
    <definedName name="BLPH22" localSheetId="98" hidden="1">#REF!</definedName>
    <definedName name="BLPH22" localSheetId="113" hidden="1">#REF!</definedName>
    <definedName name="BLPH22" localSheetId="111" hidden="1">#REF!</definedName>
    <definedName name="BLPH22" localSheetId="38" hidden="1">#REF!</definedName>
    <definedName name="BLPH22" localSheetId="123" hidden="1">#REF!</definedName>
    <definedName name="BLPH22" localSheetId="80" hidden="1">#REF!</definedName>
    <definedName name="BLPH22" localSheetId="50" hidden="1">#REF!</definedName>
    <definedName name="BLPH22" localSheetId="35" hidden="1">#REF!</definedName>
    <definedName name="BLPH22" localSheetId="121" hidden="1">#REF!</definedName>
    <definedName name="BLPH22" localSheetId="109" hidden="1">#REF!</definedName>
    <definedName name="BLPH22" localSheetId="95" hidden="1">#REF!</definedName>
    <definedName name="BLPH22" localSheetId="4" hidden="1">#REF!</definedName>
    <definedName name="BLPH22" localSheetId="137" hidden="1">#REF!</definedName>
    <definedName name="BLPH22" localSheetId="135" hidden="1">#REF!</definedName>
    <definedName name="BLPH22" localSheetId="141" hidden="1">#REF!</definedName>
    <definedName name="BLPH22" localSheetId="133" hidden="1">#REF!</definedName>
    <definedName name="BLPH22" localSheetId="139" hidden="1">#REF!</definedName>
    <definedName name="BLPH22" localSheetId="108" hidden="1">#REF!</definedName>
    <definedName name="BLPH22" localSheetId="132" hidden="1">#REF!</definedName>
    <definedName name="BLPH22" localSheetId="130" hidden="1">#REF!</definedName>
    <definedName name="BLPH22" localSheetId="120" hidden="1">#REF!</definedName>
    <definedName name="BLPH22" localSheetId="106" hidden="1">#REF!</definedName>
    <definedName name="BLPH22" localSheetId="118" hidden="1">#REF!</definedName>
    <definedName name="BLPH22" localSheetId="128" hidden="1">#REF!</definedName>
    <definedName name="BLPH22" localSheetId="104" hidden="1">#REF!</definedName>
    <definedName name="BLPH22" localSheetId="116" hidden="1">#REF!</definedName>
    <definedName name="BLPH22" localSheetId="102" hidden="1">#REF!</definedName>
    <definedName name="BLPH22" localSheetId="126" hidden="1">#REF!</definedName>
    <definedName name="BLPH22" localSheetId="114" hidden="1">#REF!</definedName>
    <definedName name="BLPH22" localSheetId="112" hidden="1">#REF!</definedName>
    <definedName name="BLPH22" localSheetId="124" hidden="1">#REF!</definedName>
    <definedName name="BLPH22" localSheetId="122" hidden="1">#REF!</definedName>
    <definedName name="BLPH22" localSheetId="110" hidden="1">#REF!</definedName>
    <definedName name="BLPH22" localSheetId="76" hidden="1">#REF!</definedName>
    <definedName name="BLPH22" localSheetId="73" hidden="1">#REF!</definedName>
    <definedName name="BLPH22" localSheetId="70" hidden="1">#REF!</definedName>
    <definedName name="BLPH22" localSheetId="67" hidden="1">#REF!</definedName>
    <definedName name="BLPH22" localSheetId="64" hidden="1">#REF!</definedName>
    <definedName name="BLPH22" localSheetId="30" hidden="1">#REF!</definedName>
    <definedName name="BLPH22" localSheetId="21" hidden="1">#REF!</definedName>
    <definedName name="BLPH22" localSheetId="79" hidden="1">#REF!</definedName>
    <definedName name="BLPH22" localSheetId="18" hidden="1">#REF!</definedName>
    <definedName name="BLPH22" localSheetId="94" hidden="1">#REF!</definedName>
    <definedName name="BLPH22" localSheetId="61" hidden="1">#REF!</definedName>
    <definedName name="BLPH22" localSheetId="49" hidden="1">#REF!</definedName>
    <definedName name="BLPH22" localSheetId="33" hidden="1">#REF!</definedName>
    <definedName name="BLPH22" localSheetId="15" hidden="1">#REF!</definedName>
    <definedName name="BLPH22" localSheetId="3" hidden="1">#REF!</definedName>
    <definedName name="BLPH22" localSheetId="91" hidden="1">#REF!</definedName>
    <definedName name="BLPH22" localSheetId="46" hidden="1">#REF!</definedName>
    <definedName name="BLPH22" localSheetId="88" hidden="1">#REF!</definedName>
    <definedName name="BLPH22" localSheetId="58" hidden="1">#REF!</definedName>
    <definedName name="BLPH22" localSheetId="27" hidden="1">#REF!</definedName>
    <definedName name="BLPH22" localSheetId="12" hidden="1">#REF!</definedName>
    <definedName name="BLPH22" localSheetId="43" hidden="1">#REF!</definedName>
    <definedName name="BLPH22" localSheetId="85" hidden="1">#REF!</definedName>
    <definedName name="BLPH22" localSheetId="55" hidden="1">#REF!</definedName>
    <definedName name="BLPH22" localSheetId="24" hidden="1">#REF!</definedName>
    <definedName name="BLPH22" localSheetId="9" hidden="1">#REF!</definedName>
    <definedName name="BLPH22" localSheetId="100" hidden="1">#REF!</definedName>
    <definedName name="BLPH22" localSheetId="40" hidden="1">#REF!</definedName>
    <definedName name="BLPH22" localSheetId="97" hidden="1">#REF!</definedName>
    <definedName name="BLPH22" localSheetId="82" hidden="1">#REF!</definedName>
    <definedName name="BLPH22" localSheetId="52" hidden="1">#REF!</definedName>
    <definedName name="BLPH22" localSheetId="37" hidden="1">#REF!</definedName>
    <definedName name="BLPH22" localSheetId="6" hidden="1">#REF!</definedName>
    <definedName name="BLPH22" localSheetId="75" hidden="1">#REF!</definedName>
    <definedName name="BLPH22" localSheetId="72" hidden="1">#REF!</definedName>
    <definedName name="BLPH22" localSheetId="69" hidden="1">#REF!</definedName>
    <definedName name="BLPH22" localSheetId="66" hidden="1">#REF!</definedName>
    <definedName name="BLPH22" localSheetId="63" hidden="1">#REF!</definedName>
    <definedName name="BLPH22" localSheetId="51" hidden="1">#REF!</definedName>
    <definedName name="BLPH22" localSheetId="29" hidden="1">#REF!</definedName>
    <definedName name="BLPH22" localSheetId="20" hidden="1">#REF!</definedName>
    <definedName name="BLPH22" localSheetId="78" hidden="1">#REF!</definedName>
    <definedName name="BLPH22" localSheetId="17" hidden="1">#REF!</definedName>
    <definedName name="BLPH22" localSheetId="93" hidden="1">#REF!</definedName>
    <definedName name="BLPH22" localSheetId="60" hidden="1">#REF!</definedName>
    <definedName name="BLPH22" localSheetId="48" hidden="1">#REF!</definedName>
    <definedName name="BLPH22" localSheetId="34" hidden="1">#REF!</definedName>
    <definedName name="BLPH22" localSheetId="14" hidden="1">#REF!</definedName>
    <definedName name="BLPH22" localSheetId="2" hidden="1">#REF!</definedName>
    <definedName name="BLPH22" localSheetId="90" hidden="1">#REF!</definedName>
    <definedName name="BLPH22" localSheetId="45" hidden="1">#REF!</definedName>
    <definedName name="BLPH22" localSheetId="87" hidden="1">#REF!</definedName>
    <definedName name="BLPH22" localSheetId="57" hidden="1">#REF!</definedName>
    <definedName name="BLPH22" localSheetId="26" hidden="1">#REF!</definedName>
    <definedName name="BLPH22" localSheetId="11" hidden="1">#REF!</definedName>
    <definedName name="BLPH22" localSheetId="42" hidden="1">#REF!</definedName>
    <definedName name="BLPH22" localSheetId="84" hidden="1">#REF!</definedName>
    <definedName name="BLPH22" localSheetId="54" hidden="1">#REF!</definedName>
    <definedName name="BLPH22" localSheetId="23" hidden="1">#REF!</definedName>
    <definedName name="BLPH22" localSheetId="8" hidden="1">#REF!</definedName>
    <definedName name="BLPH22" localSheetId="99" hidden="1">#REF!</definedName>
    <definedName name="BLPH22" localSheetId="39" hidden="1">#REF!</definedName>
    <definedName name="BLPH22" localSheetId="96" hidden="1">#REF!</definedName>
    <definedName name="BLPH22" localSheetId="81" hidden="1">#REF!</definedName>
    <definedName name="BLPH22" localSheetId="36" hidden="1">#REF!</definedName>
    <definedName name="BLPH22" localSheetId="5" hidden="1">#REF!</definedName>
    <definedName name="BLPH22" localSheetId="138" hidden="1">#REF!</definedName>
    <definedName name="BLPH22" localSheetId="136" hidden="1">#REF!</definedName>
    <definedName name="BLPH22" localSheetId="134" hidden="1">#REF!</definedName>
    <definedName name="BLPH22" localSheetId="140" hidden="1">#REF!</definedName>
    <definedName name="BLPH22" hidden="1">#REF!</definedName>
    <definedName name="BLPH23" localSheetId="74" hidden="1">#REF!</definedName>
    <definedName name="BLPH23" localSheetId="71" hidden="1">#REF!</definedName>
    <definedName name="BLPH23" localSheetId="68" hidden="1">#REF!</definedName>
    <definedName name="BLPH23" localSheetId="65" hidden="1">#REF!</definedName>
    <definedName name="BLPH23" localSheetId="62" hidden="1">#REF!</definedName>
    <definedName name="BLPH23" localSheetId="28" hidden="1">#REF!</definedName>
    <definedName name="BLPH23" localSheetId="19" hidden="1">#REF!</definedName>
    <definedName name="BLPH23" localSheetId="77" hidden="1">#REF!</definedName>
    <definedName name="BLPH23" localSheetId="107" hidden="1">#REF!</definedName>
    <definedName name="BLPH23" localSheetId="32" hidden="1">#REF!</definedName>
    <definedName name="BLPH23" localSheetId="16" hidden="1">#REF!</definedName>
    <definedName name="BLPH23" localSheetId="131" hidden="1">#REF!</definedName>
    <definedName name="BLPH23" localSheetId="59" hidden="1">#REF!</definedName>
    <definedName name="BLPH23" localSheetId="47" hidden="1">#REF!</definedName>
    <definedName name="BLPH23" localSheetId="31" hidden="1">#REF!</definedName>
    <definedName name="BLPH23" localSheetId="13" hidden="1">#REF!</definedName>
    <definedName name="BLPH23" localSheetId="129" hidden="1">#REF!</definedName>
    <definedName name="BLPH23" localSheetId="119" hidden="1">#REF!</definedName>
    <definedName name="BLPH23" localSheetId="105" hidden="1">#REF!</definedName>
    <definedName name="BLPH23" localSheetId="92" hidden="1">#REF!</definedName>
    <definedName name="BLPH23" localSheetId="0" hidden="1">#REF!</definedName>
    <definedName name="BLPH23" localSheetId="1" hidden="1">#REF!</definedName>
    <definedName name="BLPH23" localSheetId="89" hidden="1">#REF!</definedName>
    <definedName name="BLPH23" localSheetId="44" hidden="1">#REF!</definedName>
    <definedName name="BLPH23" localSheetId="86" hidden="1">#REF!</definedName>
    <definedName name="BLPH23" localSheetId="56" hidden="1">#REF!</definedName>
    <definedName name="BLPH23" localSheetId="25" hidden="1">#REF!</definedName>
    <definedName name="BLPH23" localSheetId="117" hidden="1">#REF!</definedName>
    <definedName name="BLPH23" localSheetId="10" hidden="1">#REF!</definedName>
    <definedName name="BLPH23" localSheetId="127" hidden="1">#REF!</definedName>
    <definedName name="BLPH23" localSheetId="103" hidden="1">#REF!</definedName>
    <definedName name="BLPH23" localSheetId="41" hidden="1">#REF!</definedName>
    <definedName name="BLPH23" localSheetId="115" hidden="1">#REF!</definedName>
    <definedName name="BLPH23" localSheetId="101" hidden="1">#REF!</definedName>
    <definedName name="BLPH23" localSheetId="83" hidden="1">#REF!</definedName>
    <definedName name="BLPH23" localSheetId="53" hidden="1">#REF!</definedName>
    <definedName name="BLPH23" localSheetId="22" hidden="1">#REF!</definedName>
    <definedName name="BLPH23" localSheetId="125" hidden="1">#REF!</definedName>
    <definedName name="BLPH23" localSheetId="7" hidden="1">#REF!</definedName>
    <definedName name="BLPH23" localSheetId="98" hidden="1">#REF!</definedName>
    <definedName name="BLPH23" localSheetId="113" hidden="1">#REF!</definedName>
    <definedName name="BLPH23" localSheetId="111" hidden="1">#REF!</definedName>
    <definedName name="BLPH23" localSheetId="38" hidden="1">#REF!</definedName>
    <definedName name="BLPH23" localSheetId="123" hidden="1">#REF!</definedName>
    <definedName name="BLPH23" localSheetId="80" hidden="1">#REF!</definedName>
    <definedName name="BLPH23" localSheetId="50" hidden="1">#REF!</definedName>
    <definedName name="BLPH23" localSheetId="35" hidden="1">#REF!</definedName>
    <definedName name="BLPH23" localSheetId="121" hidden="1">#REF!</definedName>
    <definedName name="BLPH23" localSheetId="109" hidden="1">#REF!</definedName>
    <definedName name="BLPH23" localSheetId="95" hidden="1">#REF!</definedName>
    <definedName name="BLPH23" localSheetId="4" hidden="1">#REF!</definedName>
    <definedName name="BLPH23" localSheetId="137" hidden="1">#REF!</definedName>
    <definedName name="BLPH23" localSheetId="135" hidden="1">#REF!</definedName>
    <definedName name="BLPH23" localSheetId="141" hidden="1">#REF!</definedName>
    <definedName name="BLPH23" localSheetId="133" hidden="1">#REF!</definedName>
    <definedName name="BLPH23" localSheetId="139" hidden="1">#REF!</definedName>
    <definedName name="BLPH23" localSheetId="108" hidden="1">#REF!</definedName>
    <definedName name="BLPH23" localSheetId="132" hidden="1">#REF!</definedName>
    <definedName name="BLPH23" localSheetId="130" hidden="1">#REF!</definedName>
    <definedName name="BLPH23" localSheetId="120" hidden="1">#REF!</definedName>
    <definedName name="BLPH23" localSheetId="106" hidden="1">#REF!</definedName>
    <definedName name="BLPH23" localSheetId="118" hidden="1">#REF!</definedName>
    <definedName name="BLPH23" localSheetId="128" hidden="1">#REF!</definedName>
    <definedName name="BLPH23" localSheetId="104" hidden="1">#REF!</definedName>
    <definedName name="BLPH23" localSheetId="116" hidden="1">#REF!</definedName>
    <definedName name="BLPH23" localSheetId="102" hidden="1">#REF!</definedName>
    <definedName name="BLPH23" localSheetId="126" hidden="1">#REF!</definedName>
    <definedName name="BLPH23" localSheetId="114" hidden="1">#REF!</definedName>
    <definedName name="BLPH23" localSheetId="112" hidden="1">#REF!</definedName>
    <definedName name="BLPH23" localSheetId="124" hidden="1">#REF!</definedName>
    <definedName name="BLPH23" localSheetId="122" hidden="1">#REF!</definedName>
    <definedName name="BLPH23" localSheetId="110" hidden="1">#REF!</definedName>
    <definedName name="BLPH23" localSheetId="76" hidden="1">#REF!</definedName>
    <definedName name="BLPH23" localSheetId="73" hidden="1">#REF!</definedName>
    <definedName name="BLPH23" localSheetId="70" hidden="1">#REF!</definedName>
    <definedName name="BLPH23" localSheetId="67" hidden="1">#REF!</definedName>
    <definedName name="BLPH23" localSheetId="64" hidden="1">#REF!</definedName>
    <definedName name="BLPH23" localSheetId="30" hidden="1">#REF!</definedName>
    <definedName name="BLPH23" localSheetId="21" hidden="1">#REF!</definedName>
    <definedName name="BLPH23" localSheetId="79" hidden="1">#REF!</definedName>
    <definedName name="BLPH23" localSheetId="18" hidden="1">#REF!</definedName>
    <definedName name="BLPH23" localSheetId="94" hidden="1">#REF!</definedName>
    <definedName name="BLPH23" localSheetId="61" hidden="1">#REF!</definedName>
    <definedName name="BLPH23" localSheetId="49" hidden="1">#REF!</definedName>
    <definedName name="BLPH23" localSheetId="33" hidden="1">#REF!</definedName>
    <definedName name="BLPH23" localSheetId="15" hidden="1">#REF!</definedName>
    <definedName name="BLPH23" localSheetId="3" hidden="1">#REF!</definedName>
    <definedName name="BLPH23" localSheetId="91" hidden="1">#REF!</definedName>
    <definedName name="BLPH23" localSheetId="46" hidden="1">#REF!</definedName>
    <definedName name="BLPH23" localSheetId="88" hidden="1">#REF!</definedName>
    <definedName name="BLPH23" localSheetId="58" hidden="1">#REF!</definedName>
    <definedName name="BLPH23" localSheetId="27" hidden="1">#REF!</definedName>
    <definedName name="BLPH23" localSheetId="12" hidden="1">#REF!</definedName>
    <definedName name="BLPH23" localSheetId="43" hidden="1">#REF!</definedName>
    <definedName name="BLPH23" localSheetId="85" hidden="1">#REF!</definedName>
    <definedName name="BLPH23" localSheetId="55" hidden="1">#REF!</definedName>
    <definedName name="BLPH23" localSheetId="24" hidden="1">#REF!</definedName>
    <definedName name="BLPH23" localSheetId="9" hidden="1">#REF!</definedName>
    <definedName name="BLPH23" localSheetId="100" hidden="1">#REF!</definedName>
    <definedName name="BLPH23" localSheetId="40" hidden="1">#REF!</definedName>
    <definedName name="BLPH23" localSheetId="97" hidden="1">#REF!</definedName>
    <definedName name="BLPH23" localSheetId="82" hidden="1">#REF!</definedName>
    <definedName name="BLPH23" localSheetId="52" hidden="1">#REF!</definedName>
    <definedName name="BLPH23" localSheetId="37" hidden="1">#REF!</definedName>
    <definedName name="BLPH23" localSheetId="6" hidden="1">#REF!</definedName>
    <definedName name="BLPH23" localSheetId="75" hidden="1">#REF!</definedName>
    <definedName name="BLPH23" localSheetId="72" hidden="1">#REF!</definedName>
    <definedName name="BLPH23" localSheetId="69" hidden="1">#REF!</definedName>
    <definedName name="BLPH23" localSheetId="66" hidden="1">#REF!</definedName>
    <definedName name="BLPH23" localSheetId="63" hidden="1">#REF!</definedName>
    <definedName name="BLPH23" localSheetId="51" hidden="1">#REF!</definedName>
    <definedName name="BLPH23" localSheetId="29" hidden="1">#REF!</definedName>
    <definedName name="BLPH23" localSheetId="20" hidden="1">#REF!</definedName>
    <definedName name="BLPH23" localSheetId="78" hidden="1">#REF!</definedName>
    <definedName name="BLPH23" localSheetId="17" hidden="1">#REF!</definedName>
    <definedName name="BLPH23" localSheetId="93" hidden="1">#REF!</definedName>
    <definedName name="BLPH23" localSheetId="60" hidden="1">#REF!</definedName>
    <definedName name="BLPH23" localSheetId="48" hidden="1">#REF!</definedName>
    <definedName name="BLPH23" localSheetId="34" hidden="1">#REF!</definedName>
    <definedName name="BLPH23" localSheetId="14" hidden="1">#REF!</definedName>
    <definedName name="BLPH23" localSheetId="2" hidden="1">#REF!</definedName>
    <definedName name="BLPH23" localSheetId="90" hidden="1">#REF!</definedName>
    <definedName name="BLPH23" localSheetId="45" hidden="1">#REF!</definedName>
    <definedName name="BLPH23" localSheetId="87" hidden="1">#REF!</definedName>
    <definedName name="BLPH23" localSheetId="57" hidden="1">#REF!</definedName>
    <definedName name="BLPH23" localSheetId="26" hidden="1">#REF!</definedName>
    <definedName name="BLPH23" localSheetId="11" hidden="1">#REF!</definedName>
    <definedName name="BLPH23" localSheetId="42" hidden="1">#REF!</definedName>
    <definedName name="BLPH23" localSheetId="84" hidden="1">#REF!</definedName>
    <definedName name="BLPH23" localSheetId="54" hidden="1">#REF!</definedName>
    <definedName name="BLPH23" localSheetId="23" hidden="1">#REF!</definedName>
    <definedName name="BLPH23" localSheetId="8" hidden="1">#REF!</definedName>
    <definedName name="BLPH23" localSheetId="99" hidden="1">#REF!</definedName>
    <definedName name="BLPH23" localSheetId="39" hidden="1">#REF!</definedName>
    <definedName name="BLPH23" localSheetId="96" hidden="1">#REF!</definedName>
    <definedName name="BLPH23" localSheetId="81" hidden="1">#REF!</definedName>
    <definedName name="BLPH23" localSheetId="36" hidden="1">#REF!</definedName>
    <definedName name="BLPH23" localSheetId="5" hidden="1">#REF!</definedName>
    <definedName name="BLPH23" localSheetId="138" hidden="1">#REF!</definedName>
    <definedName name="BLPH23" localSheetId="136" hidden="1">#REF!</definedName>
    <definedName name="BLPH23" localSheetId="134" hidden="1">#REF!</definedName>
    <definedName name="BLPH23" localSheetId="140" hidden="1">#REF!</definedName>
    <definedName name="BLPH23" hidden="1">#REF!</definedName>
    <definedName name="BLPH24" localSheetId="74" hidden="1">#REF!</definedName>
    <definedName name="BLPH24" localSheetId="71" hidden="1">#REF!</definedName>
    <definedName name="BLPH24" localSheetId="68" hidden="1">#REF!</definedName>
    <definedName name="BLPH24" localSheetId="65" hidden="1">#REF!</definedName>
    <definedName name="BLPH24" localSheetId="62" hidden="1">#REF!</definedName>
    <definedName name="BLPH24" localSheetId="28" hidden="1">#REF!</definedName>
    <definedName name="BLPH24" localSheetId="19" hidden="1">#REF!</definedName>
    <definedName name="BLPH24" localSheetId="77" hidden="1">#REF!</definedName>
    <definedName name="BLPH24" localSheetId="107" hidden="1">#REF!</definedName>
    <definedName name="BLPH24" localSheetId="32" hidden="1">#REF!</definedName>
    <definedName name="BLPH24" localSheetId="16" hidden="1">#REF!</definedName>
    <definedName name="BLPH24" localSheetId="131" hidden="1">#REF!</definedName>
    <definedName name="BLPH24" localSheetId="59" hidden="1">#REF!</definedName>
    <definedName name="BLPH24" localSheetId="47" hidden="1">#REF!</definedName>
    <definedName name="BLPH24" localSheetId="31" hidden="1">#REF!</definedName>
    <definedName name="BLPH24" localSheetId="13" hidden="1">#REF!</definedName>
    <definedName name="BLPH24" localSheetId="129" hidden="1">#REF!</definedName>
    <definedName name="BLPH24" localSheetId="119" hidden="1">#REF!</definedName>
    <definedName name="BLPH24" localSheetId="105" hidden="1">#REF!</definedName>
    <definedName name="BLPH24" localSheetId="92" hidden="1">#REF!</definedName>
    <definedName name="BLPH24" localSheetId="0" hidden="1">#REF!</definedName>
    <definedName name="BLPH24" localSheetId="1" hidden="1">#REF!</definedName>
    <definedName name="BLPH24" localSheetId="89" hidden="1">#REF!</definedName>
    <definedName name="BLPH24" localSheetId="44" hidden="1">#REF!</definedName>
    <definedName name="BLPH24" localSheetId="86" hidden="1">#REF!</definedName>
    <definedName name="BLPH24" localSheetId="56" hidden="1">#REF!</definedName>
    <definedName name="BLPH24" localSheetId="25" hidden="1">#REF!</definedName>
    <definedName name="BLPH24" localSheetId="117" hidden="1">#REF!</definedName>
    <definedName name="BLPH24" localSheetId="10" hidden="1">#REF!</definedName>
    <definedName name="BLPH24" localSheetId="127" hidden="1">#REF!</definedName>
    <definedName name="BLPH24" localSheetId="103" hidden="1">#REF!</definedName>
    <definedName name="BLPH24" localSheetId="41" hidden="1">#REF!</definedName>
    <definedName name="BLPH24" localSheetId="115" hidden="1">#REF!</definedName>
    <definedName name="BLPH24" localSheetId="101" hidden="1">#REF!</definedName>
    <definedName name="BLPH24" localSheetId="83" hidden="1">#REF!</definedName>
    <definedName name="BLPH24" localSheetId="53" hidden="1">#REF!</definedName>
    <definedName name="BLPH24" localSheetId="22" hidden="1">#REF!</definedName>
    <definedName name="BLPH24" localSheetId="125" hidden="1">#REF!</definedName>
    <definedName name="BLPH24" localSheetId="7" hidden="1">#REF!</definedName>
    <definedName name="BLPH24" localSheetId="98" hidden="1">#REF!</definedName>
    <definedName name="BLPH24" localSheetId="113" hidden="1">#REF!</definedName>
    <definedName name="BLPH24" localSheetId="111" hidden="1">#REF!</definedName>
    <definedName name="BLPH24" localSheetId="38" hidden="1">#REF!</definedName>
    <definedName name="BLPH24" localSheetId="123" hidden="1">#REF!</definedName>
    <definedName name="BLPH24" localSheetId="80" hidden="1">#REF!</definedName>
    <definedName name="BLPH24" localSheetId="50" hidden="1">#REF!</definedName>
    <definedName name="BLPH24" localSheetId="35" hidden="1">#REF!</definedName>
    <definedName name="BLPH24" localSheetId="121" hidden="1">#REF!</definedName>
    <definedName name="BLPH24" localSheetId="109" hidden="1">#REF!</definedName>
    <definedName name="BLPH24" localSheetId="95" hidden="1">#REF!</definedName>
    <definedName name="BLPH24" localSheetId="4" hidden="1">#REF!</definedName>
    <definedName name="BLPH24" localSheetId="137" hidden="1">#REF!</definedName>
    <definedName name="BLPH24" localSheetId="135" hidden="1">#REF!</definedName>
    <definedName name="BLPH24" localSheetId="141" hidden="1">#REF!</definedName>
    <definedName name="BLPH24" localSheetId="133" hidden="1">#REF!</definedName>
    <definedName name="BLPH24" localSheetId="139" hidden="1">#REF!</definedName>
    <definedName name="BLPH24" localSheetId="108" hidden="1">#REF!</definedName>
    <definedName name="BLPH24" localSheetId="132" hidden="1">#REF!</definedName>
    <definedName name="BLPH24" localSheetId="130" hidden="1">#REF!</definedName>
    <definedName name="BLPH24" localSheetId="120" hidden="1">#REF!</definedName>
    <definedName name="BLPH24" localSheetId="106" hidden="1">#REF!</definedName>
    <definedName name="BLPH24" localSheetId="118" hidden="1">#REF!</definedName>
    <definedName name="BLPH24" localSheetId="128" hidden="1">#REF!</definedName>
    <definedName name="BLPH24" localSheetId="104" hidden="1">#REF!</definedName>
    <definedName name="BLPH24" localSheetId="116" hidden="1">#REF!</definedName>
    <definedName name="BLPH24" localSheetId="102" hidden="1">#REF!</definedName>
    <definedName name="BLPH24" localSheetId="126" hidden="1">#REF!</definedName>
    <definedName name="BLPH24" localSheetId="114" hidden="1">#REF!</definedName>
    <definedName name="BLPH24" localSheetId="112" hidden="1">#REF!</definedName>
    <definedName name="BLPH24" localSheetId="124" hidden="1">#REF!</definedName>
    <definedName name="BLPH24" localSheetId="122" hidden="1">#REF!</definedName>
    <definedName name="BLPH24" localSheetId="110" hidden="1">#REF!</definedName>
    <definedName name="BLPH24" localSheetId="76" hidden="1">#REF!</definedName>
    <definedName name="BLPH24" localSheetId="73" hidden="1">#REF!</definedName>
    <definedName name="BLPH24" localSheetId="70" hidden="1">#REF!</definedName>
    <definedName name="BLPH24" localSheetId="67" hidden="1">#REF!</definedName>
    <definedName name="BLPH24" localSheetId="64" hidden="1">#REF!</definedName>
    <definedName name="BLPH24" localSheetId="30" hidden="1">#REF!</definedName>
    <definedName name="BLPH24" localSheetId="21" hidden="1">#REF!</definedName>
    <definedName name="BLPH24" localSheetId="79" hidden="1">#REF!</definedName>
    <definedName name="BLPH24" localSheetId="18" hidden="1">#REF!</definedName>
    <definedName name="BLPH24" localSheetId="94" hidden="1">#REF!</definedName>
    <definedName name="BLPH24" localSheetId="61" hidden="1">#REF!</definedName>
    <definedName name="BLPH24" localSheetId="49" hidden="1">#REF!</definedName>
    <definedName name="BLPH24" localSheetId="33" hidden="1">#REF!</definedName>
    <definedName name="BLPH24" localSheetId="15" hidden="1">#REF!</definedName>
    <definedName name="BLPH24" localSheetId="3" hidden="1">#REF!</definedName>
    <definedName name="BLPH24" localSheetId="91" hidden="1">#REF!</definedName>
    <definedName name="BLPH24" localSheetId="46" hidden="1">#REF!</definedName>
    <definedName name="BLPH24" localSheetId="88" hidden="1">#REF!</definedName>
    <definedName name="BLPH24" localSheetId="58" hidden="1">#REF!</definedName>
    <definedName name="BLPH24" localSheetId="27" hidden="1">#REF!</definedName>
    <definedName name="BLPH24" localSheetId="12" hidden="1">#REF!</definedName>
    <definedName name="BLPH24" localSheetId="43" hidden="1">#REF!</definedName>
    <definedName name="BLPH24" localSheetId="85" hidden="1">#REF!</definedName>
    <definedName name="BLPH24" localSheetId="55" hidden="1">#REF!</definedName>
    <definedName name="BLPH24" localSheetId="24" hidden="1">#REF!</definedName>
    <definedName name="BLPH24" localSheetId="9" hidden="1">#REF!</definedName>
    <definedName name="BLPH24" localSheetId="100" hidden="1">#REF!</definedName>
    <definedName name="BLPH24" localSheetId="40" hidden="1">#REF!</definedName>
    <definedName name="BLPH24" localSheetId="97" hidden="1">#REF!</definedName>
    <definedName name="BLPH24" localSheetId="82" hidden="1">#REF!</definedName>
    <definedName name="BLPH24" localSheetId="52" hidden="1">#REF!</definedName>
    <definedName name="BLPH24" localSheetId="37" hidden="1">#REF!</definedName>
    <definedName name="BLPH24" localSheetId="6" hidden="1">#REF!</definedName>
    <definedName name="BLPH24" localSheetId="75" hidden="1">#REF!</definedName>
    <definedName name="BLPH24" localSheetId="72" hidden="1">#REF!</definedName>
    <definedName name="BLPH24" localSheetId="69" hidden="1">#REF!</definedName>
    <definedName name="BLPH24" localSheetId="66" hidden="1">#REF!</definedName>
    <definedName name="BLPH24" localSheetId="63" hidden="1">#REF!</definedName>
    <definedName name="BLPH24" localSheetId="51" hidden="1">#REF!</definedName>
    <definedName name="BLPH24" localSheetId="29" hidden="1">#REF!</definedName>
    <definedName name="BLPH24" localSheetId="20" hidden="1">#REF!</definedName>
    <definedName name="BLPH24" localSheetId="78" hidden="1">#REF!</definedName>
    <definedName name="BLPH24" localSheetId="17" hidden="1">#REF!</definedName>
    <definedName name="BLPH24" localSheetId="93" hidden="1">#REF!</definedName>
    <definedName name="BLPH24" localSheetId="60" hidden="1">#REF!</definedName>
    <definedName name="BLPH24" localSheetId="48" hidden="1">#REF!</definedName>
    <definedName name="BLPH24" localSheetId="34" hidden="1">#REF!</definedName>
    <definedName name="BLPH24" localSheetId="14" hidden="1">#REF!</definedName>
    <definedName name="BLPH24" localSheetId="2" hidden="1">#REF!</definedName>
    <definedName name="BLPH24" localSheetId="90" hidden="1">#REF!</definedName>
    <definedName name="BLPH24" localSheetId="45" hidden="1">#REF!</definedName>
    <definedName name="BLPH24" localSheetId="87" hidden="1">#REF!</definedName>
    <definedName name="BLPH24" localSheetId="57" hidden="1">#REF!</definedName>
    <definedName name="BLPH24" localSheetId="26" hidden="1">#REF!</definedName>
    <definedName name="BLPH24" localSheetId="11" hidden="1">#REF!</definedName>
    <definedName name="BLPH24" localSheetId="42" hidden="1">#REF!</definedName>
    <definedName name="BLPH24" localSheetId="84" hidden="1">#REF!</definedName>
    <definedName name="BLPH24" localSheetId="54" hidden="1">#REF!</definedName>
    <definedName name="BLPH24" localSheetId="23" hidden="1">#REF!</definedName>
    <definedName name="BLPH24" localSheetId="8" hidden="1">#REF!</definedName>
    <definedName name="BLPH24" localSheetId="99" hidden="1">#REF!</definedName>
    <definedName name="BLPH24" localSheetId="39" hidden="1">#REF!</definedName>
    <definedName name="BLPH24" localSheetId="96" hidden="1">#REF!</definedName>
    <definedName name="BLPH24" localSheetId="81" hidden="1">#REF!</definedName>
    <definedName name="BLPH24" localSheetId="36" hidden="1">#REF!</definedName>
    <definedName name="BLPH24" localSheetId="5" hidden="1">#REF!</definedName>
    <definedName name="BLPH24" localSheetId="138" hidden="1">#REF!</definedName>
    <definedName name="BLPH24" localSheetId="136" hidden="1">#REF!</definedName>
    <definedName name="BLPH24" localSheetId="134" hidden="1">#REF!</definedName>
    <definedName name="BLPH24" localSheetId="140" hidden="1">#REF!</definedName>
    <definedName name="BLPH24" hidden="1">#REF!</definedName>
    <definedName name="BLPH25" localSheetId="74" hidden="1">#REF!</definedName>
    <definedName name="BLPH25" localSheetId="71" hidden="1">#REF!</definedName>
    <definedName name="BLPH25" localSheetId="68" hidden="1">#REF!</definedName>
    <definedName name="BLPH25" localSheetId="65" hidden="1">#REF!</definedName>
    <definedName name="BLPH25" localSheetId="62" hidden="1">#REF!</definedName>
    <definedName name="BLPH25" localSheetId="28" hidden="1">#REF!</definedName>
    <definedName name="BLPH25" localSheetId="19" hidden="1">#REF!</definedName>
    <definedName name="BLPH25" localSheetId="77" hidden="1">#REF!</definedName>
    <definedName name="BLPH25" localSheetId="107" hidden="1">#REF!</definedName>
    <definedName name="BLPH25" localSheetId="32" hidden="1">#REF!</definedName>
    <definedName name="BLPH25" localSheetId="16" hidden="1">#REF!</definedName>
    <definedName name="BLPH25" localSheetId="131" hidden="1">#REF!</definedName>
    <definedName name="BLPH25" localSheetId="59" hidden="1">#REF!</definedName>
    <definedName name="BLPH25" localSheetId="47" hidden="1">#REF!</definedName>
    <definedName name="BLPH25" localSheetId="31" hidden="1">#REF!</definedName>
    <definedName name="BLPH25" localSheetId="13" hidden="1">#REF!</definedName>
    <definedName name="BLPH25" localSheetId="129" hidden="1">#REF!</definedName>
    <definedName name="BLPH25" localSheetId="119" hidden="1">#REF!</definedName>
    <definedName name="BLPH25" localSheetId="105" hidden="1">#REF!</definedName>
    <definedName name="BLPH25" localSheetId="92" hidden="1">#REF!</definedName>
    <definedName name="BLPH25" localSheetId="0" hidden="1">#REF!</definedName>
    <definedName name="BLPH25" localSheetId="1" hidden="1">#REF!</definedName>
    <definedName name="BLPH25" localSheetId="89" hidden="1">#REF!</definedName>
    <definedName name="BLPH25" localSheetId="44" hidden="1">#REF!</definedName>
    <definedName name="BLPH25" localSheetId="86" hidden="1">#REF!</definedName>
    <definedName name="BLPH25" localSheetId="56" hidden="1">#REF!</definedName>
    <definedName name="BLPH25" localSheetId="25" hidden="1">#REF!</definedName>
    <definedName name="BLPH25" localSheetId="117" hidden="1">#REF!</definedName>
    <definedName name="BLPH25" localSheetId="10" hidden="1">#REF!</definedName>
    <definedName name="BLPH25" localSheetId="127" hidden="1">#REF!</definedName>
    <definedName name="BLPH25" localSheetId="103" hidden="1">#REF!</definedName>
    <definedName name="BLPH25" localSheetId="41" hidden="1">#REF!</definedName>
    <definedName name="BLPH25" localSheetId="115" hidden="1">#REF!</definedName>
    <definedName name="BLPH25" localSheetId="101" hidden="1">#REF!</definedName>
    <definedName name="BLPH25" localSheetId="83" hidden="1">#REF!</definedName>
    <definedName name="BLPH25" localSheetId="53" hidden="1">#REF!</definedName>
    <definedName name="BLPH25" localSheetId="22" hidden="1">#REF!</definedName>
    <definedName name="BLPH25" localSheetId="125" hidden="1">#REF!</definedName>
    <definedName name="BLPH25" localSheetId="7" hidden="1">#REF!</definedName>
    <definedName name="BLPH25" localSheetId="98" hidden="1">#REF!</definedName>
    <definedName name="BLPH25" localSheetId="113" hidden="1">#REF!</definedName>
    <definedName name="BLPH25" localSheetId="111" hidden="1">#REF!</definedName>
    <definedName name="BLPH25" localSheetId="38" hidden="1">#REF!</definedName>
    <definedName name="BLPH25" localSheetId="123" hidden="1">#REF!</definedName>
    <definedName name="BLPH25" localSheetId="80" hidden="1">#REF!</definedName>
    <definedName name="BLPH25" localSheetId="50" hidden="1">#REF!</definedName>
    <definedName name="BLPH25" localSheetId="35" hidden="1">#REF!</definedName>
    <definedName name="BLPH25" localSheetId="121" hidden="1">#REF!</definedName>
    <definedName name="BLPH25" localSheetId="109" hidden="1">#REF!</definedName>
    <definedName name="BLPH25" localSheetId="95" hidden="1">#REF!</definedName>
    <definedName name="BLPH25" localSheetId="4" hidden="1">#REF!</definedName>
    <definedName name="BLPH25" localSheetId="137" hidden="1">#REF!</definedName>
    <definedName name="BLPH25" localSheetId="135" hidden="1">#REF!</definedName>
    <definedName name="BLPH25" localSheetId="141" hidden="1">#REF!</definedName>
    <definedName name="BLPH25" localSheetId="133" hidden="1">#REF!</definedName>
    <definedName name="BLPH25" localSheetId="139" hidden="1">#REF!</definedName>
    <definedName name="BLPH25" localSheetId="108" hidden="1">#REF!</definedName>
    <definedName name="BLPH25" localSheetId="132" hidden="1">#REF!</definedName>
    <definedName name="BLPH25" localSheetId="130" hidden="1">#REF!</definedName>
    <definedName name="BLPH25" localSheetId="120" hidden="1">#REF!</definedName>
    <definedName name="BLPH25" localSheetId="106" hidden="1">#REF!</definedName>
    <definedName name="BLPH25" localSheetId="118" hidden="1">#REF!</definedName>
    <definedName name="BLPH25" localSheetId="128" hidden="1">#REF!</definedName>
    <definedName name="BLPH25" localSheetId="104" hidden="1">#REF!</definedName>
    <definedName name="BLPH25" localSheetId="116" hidden="1">#REF!</definedName>
    <definedName name="BLPH25" localSheetId="102" hidden="1">#REF!</definedName>
    <definedName name="BLPH25" localSheetId="126" hidden="1">#REF!</definedName>
    <definedName name="BLPH25" localSheetId="114" hidden="1">#REF!</definedName>
    <definedName name="BLPH25" localSheetId="112" hidden="1">#REF!</definedName>
    <definedName name="BLPH25" localSheetId="124" hidden="1">#REF!</definedName>
    <definedName name="BLPH25" localSheetId="122" hidden="1">#REF!</definedName>
    <definedName name="BLPH25" localSheetId="110" hidden="1">#REF!</definedName>
    <definedName name="BLPH25" localSheetId="76" hidden="1">#REF!</definedName>
    <definedName name="BLPH25" localSheetId="73" hidden="1">#REF!</definedName>
    <definedName name="BLPH25" localSheetId="70" hidden="1">#REF!</definedName>
    <definedName name="BLPH25" localSheetId="67" hidden="1">#REF!</definedName>
    <definedName name="BLPH25" localSheetId="64" hidden="1">#REF!</definedName>
    <definedName name="BLPH25" localSheetId="30" hidden="1">#REF!</definedName>
    <definedName name="BLPH25" localSheetId="21" hidden="1">#REF!</definedName>
    <definedName name="BLPH25" localSheetId="79" hidden="1">#REF!</definedName>
    <definedName name="BLPH25" localSheetId="18" hidden="1">#REF!</definedName>
    <definedName name="BLPH25" localSheetId="94" hidden="1">#REF!</definedName>
    <definedName name="BLPH25" localSheetId="61" hidden="1">#REF!</definedName>
    <definedName name="BLPH25" localSheetId="49" hidden="1">#REF!</definedName>
    <definedName name="BLPH25" localSheetId="33" hidden="1">#REF!</definedName>
    <definedName name="BLPH25" localSheetId="15" hidden="1">#REF!</definedName>
    <definedName name="BLPH25" localSheetId="3" hidden="1">#REF!</definedName>
    <definedName name="BLPH25" localSheetId="91" hidden="1">#REF!</definedName>
    <definedName name="BLPH25" localSheetId="46" hidden="1">#REF!</definedName>
    <definedName name="BLPH25" localSheetId="88" hidden="1">#REF!</definedName>
    <definedName name="BLPH25" localSheetId="58" hidden="1">#REF!</definedName>
    <definedName name="BLPH25" localSheetId="27" hidden="1">#REF!</definedName>
    <definedName name="BLPH25" localSheetId="12" hidden="1">#REF!</definedName>
    <definedName name="BLPH25" localSheetId="43" hidden="1">#REF!</definedName>
    <definedName name="BLPH25" localSheetId="85" hidden="1">#REF!</definedName>
    <definedName name="BLPH25" localSheetId="55" hidden="1">#REF!</definedName>
    <definedName name="BLPH25" localSheetId="24" hidden="1">#REF!</definedName>
    <definedName name="BLPH25" localSheetId="9" hidden="1">#REF!</definedName>
    <definedName name="BLPH25" localSheetId="100" hidden="1">#REF!</definedName>
    <definedName name="BLPH25" localSheetId="40" hidden="1">#REF!</definedName>
    <definedName name="BLPH25" localSheetId="97" hidden="1">#REF!</definedName>
    <definedName name="BLPH25" localSheetId="82" hidden="1">#REF!</definedName>
    <definedName name="BLPH25" localSheetId="52" hidden="1">#REF!</definedName>
    <definedName name="BLPH25" localSheetId="37" hidden="1">#REF!</definedName>
    <definedName name="BLPH25" localSheetId="6" hidden="1">#REF!</definedName>
    <definedName name="BLPH25" localSheetId="75" hidden="1">#REF!</definedName>
    <definedName name="BLPH25" localSheetId="72" hidden="1">#REF!</definedName>
    <definedName name="BLPH25" localSheetId="69" hidden="1">#REF!</definedName>
    <definedName name="BLPH25" localSheetId="66" hidden="1">#REF!</definedName>
    <definedName name="BLPH25" localSheetId="63" hidden="1">#REF!</definedName>
    <definedName name="BLPH25" localSheetId="51" hidden="1">#REF!</definedName>
    <definedName name="BLPH25" localSheetId="29" hidden="1">#REF!</definedName>
    <definedName name="BLPH25" localSheetId="20" hidden="1">#REF!</definedName>
    <definedName name="BLPH25" localSheetId="78" hidden="1">#REF!</definedName>
    <definedName name="BLPH25" localSheetId="17" hidden="1">#REF!</definedName>
    <definedName name="BLPH25" localSheetId="93" hidden="1">#REF!</definedName>
    <definedName name="BLPH25" localSheetId="60" hidden="1">#REF!</definedName>
    <definedName name="BLPH25" localSheetId="48" hidden="1">#REF!</definedName>
    <definedName name="BLPH25" localSheetId="34" hidden="1">#REF!</definedName>
    <definedName name="BLPH25" localSheetId="14" hidden="1">#REF!</definedName>
    <definedName name="BLPH25" localSheetId="2" hidden="1">#REF!</definedName>
    <definedName name="BLPH25" localSheetId="90" hidden="1">#REF!</definedName>
    <definedName name="BLPH25" localSheetId="45" hidden="1">#REF!</definedName>
    <definedName name="BLPH25" localSheetId="87" hidden="1">#REF!</definedName>
    <definedName name="BLPH25" localSheetId="57" hidden="1">#REF!</definedName>
    <definedName name="BLPH25" localSheetId="26" hidden="1">#REF!</definedName>
    <definedName name="BLPH25" localSheetId="11" hidden="1">#REF!</definedName>
    <definedName name="BLPH25" localSheetId="42" hidden="1">#REF!</definedName>
    <definedName name="BLPH25" localSheetId="84" hidden="1">#REF!</definedName>
    <definedName name="BLPH25" localSheetId="54" hidden="1">#REF!</definedName>
    <definedName name="BLPH25" localSheetId="23" hidden="1">#REF!</definedName>
    <definedName name="BLPH25" localSheetId="8" hidden="1">#REF!</definedName>
    <definedName name="BLPH25" localSheetId="99" hidden="1">#REF!</definedName>
    <definedName name="BLPH25" localSheetId="39" hidden="1">#REF!</definedName>
    <definedName name="BLPH25" localSheetId="96" hidden="1">#REF!</definedName>
    <definedName name="BLPH25" localSheetId="81" hidden="1">#REF!</definedName>
    <definedName name="BLPH25" localSheetId="36" hidden="1">#REF!</definedName>
    <definedName name="BLPH25" localSheetId="5" hidden="1">#REF!</definedName>
    <definedName name="BLPH25" localSheetId="138" hidden="1">#REF!</definedName>
    <definedName name="BLPH25" localSheetId="136" hidden="1">#REF!</definedName>
    <definedName name="BLPH25" localSheetId="134" hidden="1">#REF!</definedName>
    <definedName name="BLPH25" localSheetId="140" hidden="1">#REF!</definedName>
    <definedName name="BLPH25" hidden="1">#REF!</definedName>
    <definedName name="BLPH26" localSheetId="74" hidden="1">#REF!</definedName>
    <definedName name="BLPH26" localSheetId="71" hidden="1">#REF!</definedName>
    <definedName name="BLPH26" localSheetId="68" hidden="1">#REF!</definedName>
    <definedName name="BLPH26" localSheetId="65" hidden="1">#REF!</definedName>
    <definedName name="BLPH26" localSheetId="62" hidden="1">#REF!</definedName>
    <definedName name="BLPH26" localSheetId="28" hidden="1">#REF!</definedName>
    <definedName name="BLPH26" localSheetId="19" hidden="1">#REF!</definedName>
    <definedName name="BLPH26" localSheetId="77" hidden="1">#REF!</definedName>
    <definedName name="BLPH26" localSheetId="107" hidden="1">#REF!</definedName>
    <definedName name="BLPH26" localSheetId="32" hidden="1">#REF!</definedName>
    <definedName name="BLPH26" localSheetId="16" hidden="1">#REF!</definedName>
    <definedName name="BLPH26" localSheetId="131" hidden="1">#REF!</definedName>
    <definedName name="BLPH26" localSheetId="59" hidden="1">#REF!</definedName>
    <definedName name="BLPH26" localSheetId="47" hidden="1">#REF!</definedName>
    <definedName name="BLPH26" localSheetId="31" hidden="1">#REF!</definedName>
    <definedName name="BLPH26" localSheetId="13" hidden="1">#REF!</definedName>
    <definedName name="BLPH26" localSheetId="129" hidden="1">#REF!</definedName>
    <definedName name="BLPH26" localSheetId="119" hidden="1">#REF!</definedName>
    <definedName name="BLPH26" localSheetId="105" hidden="1">#REF!</definedName>
    <definedName name="BLPH26" localSheetId="92" hidden="1">#REF!</definedName>
    <definedName name="BLPH26" localSheetId="0" hidden="1">#REF!</definedName>
    <definedName name="BLPH26" localSheetId="1" hidden="1">#REF!</definedName>
    <definedName name="BLPH26" localSheetId="89" hidden="1">#REF!</definedName>
    <definedName name="BLPH26" localSheetId="44" hidden="1">#REF!</definedName>
    <definedName name="BLPH26" localSheetId="86" hidden="1">#REF!</definedName>
    <definedName name="BLPH26" localSheetId="56" hidden="1">#REF!</definedName>
    <definedName name="BLPH26" localSheetId="25" hidden="1">#REF!</definedName>
    <definedName name="BLPH26" localSheetId="117" hidden="1">#REF!</definedName>
    <definedName name="BLPH26" localSheetId="10" hidden="1">#REF!</definedName>
    <definedName name="BLPH26" localSheetId="127" hidden="1">#REF!</definedName>
    <definedName name="BLPH26" localSheetId="103" hidden="1">#REF!</definedName>
    <definedName name="BLPH26" localSheetId="41" hidden="1">#REF!</definedName>
    <definedName name="BLPH26" localSheetId="115" hidden="1">#REF!</definedName>
    <definedName name="BLPH26" localSheetId="101" hidden="1">#REF!</definedName>
    <definedName name="BLPH26" localSheetId="83" hidden="1">#REF!</definedName>
    <definedName name="BLPH26" localSheetId="53" hidden="1">#REF!</definedName>
    <definedName name="BLPH26" localSheetId="22" hidden="1">#REF!</definedName>
    <definedName name="BLPH26" localSheetId="125" hidden="1">#REF!</definedName>
    <definedName name="BLPH26" localSheetId="7" hidden="1">#REF!</definedName>
    <definedName name="BLPH26" localSheetId="98" hidden="1">#REF!</definedName>
    <definedName name="BLPH26" localSheetId="113" hidden="1">#REF!</definedName>
    <definedName name="BLPH26" localSheetId="111" hidden="1">#REF!</definedName>
    <definedName name="BLPH26" localSheetId="38" hidden="1">#REF!</definedName>
    <definedName name="BLPH26" localSheetId="123" hidden="1">#REF!</definedName>
    <definedName name="BLPH26" localSheetId="80" hidden="1">#REF!</definedName>
    <definedName name="BLPH26" localSheetId="50" hidden="1">#REF!</definedName>
    <definedName name="BLPH26" localSheetId="35" hidden="1">#REF!</definedName>
    <definedName name="BLPH26" localSheetId="121" hidden="1">#REF!</definedName>
    <definedName name="BLPH26" localSheetId="109" hidden="1">#REF!</definedName>
    <definedName name="BLPH26" localSheetId="95" hidden="1">#REF!</definedName>
    <definedName name="BLPH26" localSheetId="4" hidden="1">#REF!</definedName>
    <definedName name="BLPH26" localSheetId="137" hidden="1">#REF!</definedName>
    <definedName name="BLPH26" localSheetId="135" hidden="1">#REF!</definedName>
    <definedName name="BLPH26" localSheetId="141" hidden="1">#REF!</definedName>
    <definedName name="BLPH26" localSheetId="133" hidden="1">#REF!</definedName>
    <definedName name="BLPH26" localSheetId="139" hidden="1">#REF!</definedName>
    <definedName name="BLPH26" localSheetId="108" hidden="1">#REF!</definedName>
    <definedName name="BLPH26" localSheetId="132" hidden="1">#REF!</definedName>
    <definedName name="BLPH26" localSheetId="130" hidden="1">#REF!</definedName>
    <definedName name="BLPH26" localSheetId="120" hidden="1">#REF!</definedName>
    <definedName name="BLPH26" localSheetId="106" hidden="1">#REF!</definedName>
    <definedName name="BLPH26" localSheetId="118" hidden="1">#REF!</definedName>
    <definedName name="BLPH26" localSheetId="128" hidden="1">#REF!</definedName>
    <definedName name="BLPH26" localSheetId="104" hidden="1">#REF!</definedName>
    <definedName name="BLPH26" localSheetId="116" hidden="1">#REF!</definedName>
    <definedName name="BLPH26" localSheetId="102" hidden="1">#REF!</definedName>
    <definedName name="BLPH26" localSheetId="126" hidden="1">#REF!</definedName>
    <definedName name="BLPH26" localSheetId="114" hidden="1">#REF!</definedName>
    <definedName name="BLPH26" localSheetId="112" hidden="1">#REF!</definedName>
    <definedName name="BLPH26" localSheetId="124" hidden="1">#REF!</definedName>
    <definedName name="BLPH26" localSheetId="122" hidden="1">#REF!</definedName>
    <definedName name="BLPH26" localSheetId="110" hidden="1">#REF!</definedName>
    <definedName name="BLPH26" localSheetId="76" hidden="1">#REF!</definedName>
    <definedName name="BLPH26" localSheetId="73" hidden="1">#REF!</definedName>
    <definedName name="BLPH26" localSheetId="70" hidden="1">#REF!</definedName>
    <definedName name="BLPH26" localSheetId="67" hidden="1">#REF!</definedName>
    <definedName name="BLPH26" localSheetId="64" hidden="1">#REF!</definedName>
    <definedName name="BLPH26" localSheetId="30" hidden="1">#REF!</definedName>
    <definedName name="BLPH26" localSheetId="21" hidden="1">#REF!</definedName>
    <definedName name="BLPH26" localSheetId="79" hidden="1">#REF!</definedName>
    <definedName name="BLPH26" localSheetId="18" hidden="1">#REF!</definedName>
    <definedName name="BLPH26" localSheetId="94" hidden="1">#REF!</definedName>
    <definedName name="BLPH26" localSheetId="61" hidden="1">#REF!</definedName>
    <definedName name="BLPH26" localSheetId="49" hidden="1">#REF!</definedName>
    <definedName name="BLPH26" localSheetId="33" hidden="1">#REF!</definedName>
    <definedName name="BLPH26" localSheetId="15" hidden="1">#REF!</definedName>
    <definedName name="BLPH26" localSheetId="3" hidden="1">#REF!</definedName>
    <definedName name="BLPH26" localSheetId="91" hidden="1">#REF!</definedName>
    <definedName name="BLPH26" localSheetId="46" hidden="1">#REF!</definedName>
    <definedName name="BLPH26" localSheetId="88" hidden="1">#REF!</definedName>
    <definedName name="BLPH26" localSheetId="58" hidden="1">#REF!</definedName>
    <definedName name="BLPH26" localSheetId="27" hidden="1">#REF!</definedName>
    <definedName name="BLPH26" localSheetId="12" hidden="1">#REF!</definedName>
    <definedName name="BLPH26" localSheetId="43" hidden="1">#REF!</definedName>
    <definedName name="BLPH26" localSheetId="85" hidden="1">#REF!</definedName>
    <definedName name="BLPH26" localSheetId="55" hidden="1">#REF!</definedName>
    <definedName name="BLPH26" localSheetId="24" hidden="1">#REF!</definedName>
    <definedName name="BLPH26" localSheetId="9" hidden="1">#REF!</definedName>
    <definedName name="BLPH26" localSheetId="100" hidden="1">#REF!</definedName>
    <definedName name="BLPH26" localSheetId="40" hidden="1">#REF!</definedName>
    <definedName name="BLPH26" localSheetId="97" hidden="1">#REF!</definedName>
    <definedName name="BLPH26" localSheetId="82" hidden="1">#REF!</definedName>
    <definedName name="BLPH26" localSheetId="52" hidden="1">#REF!</definedName>
    <definedName name="BLPH26" localSheetId="37" hidden="1">#REF!</definedName>
    <definedName name="BLPH26" localSheetId="6" hidden="1">#REF!</definedName>
    <definedName name="BLPH26" localSheetId="75" hidden="1">#REF!</definedName>
    <definedName name="BLPH26" localSheetId="72" hidden="1">#REF!</definedName>
    <definedName name="BLPH26" localSheetId="69" hidden="1">#REF!</definedName>
    <definedName name="BLPH26" localSheetId="66" hidden="1">#REF!</definedName>
    <definedName name="BLPH26" localSheetId="63" hidden="1">#REF!</definedName>
    <definedName name="BLPH26" localSheetId="51" hidden="1">#REF!</definedName>
    <definedName name="BLPH26" localSheetId="29" hidden="1">#REF!</definedName>
    <definedName name="BLPH26" localSheetId="20" hidden="1">#REF!</definedName>
    <definedName name="BLPH26" localSheetId="78" hidden="1">#REF!</definedName>
    <definedName name="BLPH26" localSheetId="17" hidden="1">#REF!</definedName>
    <definedName name="BLPH26" localSheetId="93" hidden="1">#REF!</definedName>
    <definedName name="BLPH26" localSheetId="60" hidden="1">#REF!</definedName>
    <definedName name="BLPH26" localSheetId="48" hidden="1">#REF!</definedName>
    <definedName name="BLPH26" localSheetId="34" hidden="1">#REF!</definedName>
    <definedName name="BLPH26" localSheetId="14" hidden="1">#REF!</definedName>
    <definedName name="BLPH26" localSheetId="2" hidden="1">#REF!</definedName>
    <definedName name="BLPH26" localSheetId="90" hidden="1">#REF!</definedName>
    <definedName name="BLPH26" localSheetId="45" hidden="1">#REF!</definedName>
    <definedName name="BLPH26" localSheetId="87" hidden="1">#REF!</definedName>
    <definedName name="BLPH26" localSheetId="57" hidden="1">#REF!</definedName>
    <definedName name="BLPH26" localSheetId="26" hidden="1">#REF!</definedName>
    <definedName name="BLPH26" localSheetId="11" hidden="1">#REF!</definedName>
    <definedName name="BLPH26" localSheetId="42" hidden="1">#REF!</definedName>
    <definedName name="BLPH26" localSheetId="84" hidden="1">#REF!</definedName>
    <definedName name="BLPH26" localSheetId="54" hidden="1">#REF!</definedName>
    <definedName name="BLPH26" localSheetId="23" hidden="1">#REF!</definedName>
    <definedName name="BLPH26" localSheetId="8" hidden="1">#REF!</definedName>
    <definedName name="BLPH26" localSheetId="99" hidden="1">#REF!</definedName>
    <definedName name="BLPH26" localSheetId="39" hidden="1">#REF!</definedName>
    <definedName name="BLPH26" localSheetId="96" hidden="1">#REF!</definedName>
    <definedName name="BLPH26" localSheetId="81" hidden="1">#REF!</definedName>
    <definedName name="BLPH26" localSheetId="36" hidden="1">#REF!</definedName>
    <definedName name="BLPH26" localSheetId="5" hidden="1">#REF!</definedName>
    <definedName name="BLPH26" localSheetId="138" hidden="1">#REF!</definedName>
    <definedName name="BLPH26" localSheetId="136" hidden="1">#REF!</definedName>
    <definedName name="BLPH26" localSheetId="134" hidden="1">#REF!</definedName>
    <definedName name="BLPH26" localSheetId="140" hidden="1">#REF!</definedName>
    <definedName name="BLPH26" hidden="1">#REF!</definedName>
    <definedName name="BLPH27" localSheetId="74" hidden="1">#REF!</definedName>
    <definedName name="BLPH27" localSheetId="71" hidden="1">#REF!</definedName>
    <definedName name="BLPH27" localSheetId="68" hidden="1">#REF!</definedName>
    <definedName name="BLPH27" localSheetId="65" hidden="1">#REF!</definedName>
    <definedName name="BLPH27" localSheetId="62" hidden="1">#REF!</definedName>
    <definedName name="BLPH27" localSheetId="28" hidden="1">#REF!</definedName>
    <definedName name="BLPH27" localSheetId="19" hidden="1">#REF!</definedName>
    <definedName name="BLPH27" localSheetId="77" hidden="1">#REF!</definedName>
    <definedName name="BLPH27" localSheetId="107" hidden="1">#REF!</definedName>
    <definedName name="BLPH27" localSheetId="32" hidden="1">#REF!</definedName>
    <definedName name="BLPH27" localSheetId="16" hidden="1">#REF!</definedName>
    <definedName name="BLPH27" localSheetId="131" hidden="1">#REF!</definedName>
    <definedName name="BLPH27" localSheetId="59" hidden="1">#REF!</definedName>
    <definedName name="BLPH27" localSheetId="47" hidden="1">#REF!</definedName>
    <definedName name="BLPH27" localSheetId="31" hidden="1">#REF!</definedName>
    <definedName name="BLPH27" localSheetId="13" hidden="1">#REF!</definedName>
    <definedName name="BLPH27" localSheetId="129" hidden="1">#REF!</definedName>
    <definedName name="BLPH27" localSheetId="119" hidden="1">#REF!</definedName>
    <definedName name="BLPH27" localSheetId="105" hidden="1">#REF!</definedName>
    <definedName name="BLPH27" localSheetId="92" hidden="1">#REF!</definedName>
    <definedName name="BLPH27" localSheetId="0" hidden="1">#REF!</definedName>
    <definedName name="BLPH27" localSheetId="1" hidden="1">#REF!</definedName>
    <definedName name="BLPH27" localSheetId="89" hidden="1">#REF!</definedName>
    <definedName name="BLPH27" localSheetId="44" hidden="1">#REF!</definedName>
    <definedName name="BLPH27" localSheetId="86" hidden="1">#REF!</definedName>
    <definedName name="BLPH27" localSheetId="56" hidden="1">#REF!</definedName>
    <definedName name="BLPH27" localSheetId="25" hidden="1">#REF!</definedName>
    <definedName name="BLPH27" localSheetId="117" hidden="1">#REF!</definedName>
    <definedName name="BLPH27" localSheetId="10" hidden="1">#REF!</definedName>
    <definedName name="BLPH27" localSheetId="127" hidden="1">#REF!</definedName>
    <definedName name="BLPH27" localSheetId="103" hidden="1">#REF!</definedName>
    <definedName name="BLPH27" localSheetId="41" hidden="1">#REF!</definedName>
    <definedName name="BLPH27" localSheetId="115" hidden="1">#REF!</definedName>
    <definedName name="BLPH27" localSheetId="101" hidden="1">#REF!</definedName>
    <definedName name="BLPH27" localSheetId="83" hidden="1">#REF!</definedName>
    <definedName name="BLPH27" localSheetId="53" hidden="1">#REF!</definedName>
    <definedName name="BLPH27" localSheetId="22" hidden="1">#REF!</definedName>
    <definedName name="BLPH27" localSheetId="125" hidden="1">#REF!</definedName>
    <definedName name="BLPH27" localSheetId="7" hidden="1">#REF!</definedName>
    <definedName name="BLPH27" localSheetId="98" hidden="1">#REF!</definedName>
    <definedName name="BLPH27" localSheetId="113" hidden="1">#REF!</definedName>
    <definedName name="BLPH27" localSheetId="111" hidden="1">#REF!</definedName>
    <definedName name="BLPH27" localSheetId="38" hidden="1">#REF!</definedName>
    <definedName name="BLPH27" localSheetId="123" hidden="1">#REF!</definedName>
    <definedName name="BLPH27" localSheetId="80" hidden="1">#REF!</definedName>
    <definedName name="BLPH27" localSheetId="50" hidden="1">#REF!</definedName>
    <definedName name="BLPH27" localSheetId="35" hidden="1">#REF!</definedName>
    <definedName name="BLPH27" localSheetId="121" hidden="1">#REF!</definedName>
    <definedName name="BLPH27" localSheetId="109" hidden="1">#REF!</definedName>
    <definedName name="BLPH27" localSheetId="95" hidden="1">#REF!</definedName>
    <definedName name="BLPH27" localSheetId="4" hidden="1">#REF!</definedName>
    <definedName name="BLPH27" localSheetId="137" hidden="1">#REF!</definedName>
    <definedName name="BLPH27" localSheetId="135" hidden="1">#REF!</definedName>
    <definedName name="BLPH27" localSheetId="141" hidden="1">#REF!</definedName>
    <definedName name="BLPH27" localSheetId="133" hidden="1">#REF!</definedName>
    <definedName name="BLPH27" localSheetId="139" hidden="1">#REF!</definedName>
    <definedName name="BLPH27" localSheetId="108" hidden="1">#REF!</definedName>
    <definedName name="BLPH27" localSheetId="132" hidden="1">#REF!</definedName>
    <definedName name="BLPH27" localSheetId="130" hidden="1">#REF!</definedName>
    <definedName name="BLPH27" localSheetId="120" hidden="1">#REF!</definedName>
    <definedName name="BLPH27" localSheetId="106" hidden="1">#REF!</definedName>
    <definedName name="BLPH27" localSheetId="118" hidden="1">#REF!</definedName>
    <definedName name="BLPH27" localSheetId="128" hidden="1">#REF!</definedName>
    <definedName name="BLPH27" localSheetId="104" hidden="1">#REF!</definedName>
    <definedName name="BLPH27" localSheetId="116" hidden="1">#REF!</definedName>
    <definedName name="BLPH27" localSheetId="102" hidden="1">#REF!</definedName>
    <definedName name="BLPH27" localSheetId="126" hidden="1">#REF!</definedName>
    <definedName name="BLPH27" localSheetId="114" hidden="1">#REF!</definedName>
    <definedName name="BLPH27" localSheetId="112" hidden="1">#REF!</definedName>
    <definedName name="BLPH27" localSheetId="124" hidden="1">#REF!</definedName>
    <definedName name="BLPH27" localSheetId="122" hidden="1">#REF!</definedName>
    <definedName name="BLPH27" localSheetId="110" hidden="1">#REF!</definedName>
    <definedName name="BLPH27" localSheetId="76" hidden="1">#REF!</definedName>
    <definedName name="BLPH27" localSheetId="73" hidden="1">#REF!</definedName>
    <definedName name="BLPH27" localSheetId="70" hidden="1">#REF!</definedName>
    <definedName name="BLPH27" localSheetId="67" hidden="1">#REF!</definedName>
    <definedName name="BLPH27" localSheetId="64" hidden="1">#REF!</definedName>
    <definedName name="BLPH27" localSheetId="30" hidden="1">#REF!</definedName>
    <definedName name="BLPH27" localSheetId="21" hidden="1">#REF!</definedName>
    <definedName name="BLPH27" localSheetId="79" hidden="1">#REF!</definedName>
    <definedName name="BLPH27" localSheetId="18" hidden="1">#REF!</definedName>
    <definedName name="BLPH27" localSheetId="94" hidden="1">#REF!</definedName>
    <definedName name="BLPH27" localSheetId="61" hidden="1">#REF!</definedName>
    <definedName name="BLPH27" localSheetId="49" hidden="1">#REF!</definedName>
    <definedName name="BLPH27" localSheetId="33" hidden="1">#REF!</definedName>
    <definedName name="BLPH27" localSheetId="15" hidden="1">#REF!</definedName>
    <definedName name="BLPH27" localSheetId="3" hidden="1">#REF!</definedName>
    <definedName name="BLPH27" localSheetId="91" hidden="1">#REF!</definedName>
    <definedName name="BLPH27" localSheetId="46" hidden="1">#REF!</definedName>
    <definedName name="BLPH27" localSheetId="88" hidden="1">#REF!</definedName>
    <definedName name="BLPH27" localSheetId="58" hidden="1">#REF!</definedName>
    <definedName name="BLPH27" localSheetId="27" hidden="1">#REF!</definedName>
    <definedName name="BLPH27" localSheetId="12" hidden="1">#REF!</definedName>
    <definedName name="BLPH27" localSheetId="43" hidden="1">#REF!</definedName>
    <definedName name="BLPH27" localSheetId="85" hidden="1">#REF!</definedName>
    <definedName name="BLPH27" localSheetId="55" hidden="1">#REF!</definedName>
    <definedName name="BLPH27" localSheetId="24" hidden="1">#REF!</definedName>
    <definedName name="BLPH27" localSheetId="9" hidden="1">#REF!</definedName>
    <definedName name="BLPH27" localSheetId="100" hidden="1">#REF!</definedName>
    <definedName name="BLPH27" localSheetId="40" hidden="1">#REF!</definedName>
    <definedName name="BLPH27" localSheetId="97" hidden="1">#REF!</definedName>
    <definedName name="BLPH27" localSheetId="82" hidden="1">#REF!</definedName>
    <definedName name="BLPH27" localSheetId="52" hidden="1">#REF!</definedName>
    <definedName name="BLPH27" localSheetId="37" hidden="1">#REF!</definedName>
    <definedName name="BLPH27" localSheetId="6" hidden="1">#REF!</definedName>
    <definedName name="BLPH27" localSheetId="75" hidden="1">#REF!</definedName>
    <definedName name="BLPH27" localSheetId="72" hidden="1">#REF!</definedName>
    <definedName name="BLPH27" localSheetId="69" hidden="1">#REF!</definedName>
    <definedName name="BLPH27" localSheetId="66" hidden="1">#REF!</definedName>
    <definedName name="BLPH27" localSheetId="63" hidden="1">#REF!</definedName>
    <definedName name="BLPH27" localSheetId="51" hidden="1">#REF!</definedName>
    <definedName name="BLPH27" localSheetId="29" hidden="1">#REF!</definedName>
    <definedName name="BLPH27" localSheetId="20" hidden="1">#REF!</definedName>
    <definedName name="BLPH27" localSheetId="78" hidden="1">#REF!</definedName>
    <definedName name="BLPH27" localSheetId="17" hidden="1">#REF!</definedName>
    <definedName name="BLPH27" localSheetId="93" hidden="1">#REF!</definedName>
    <definedName name="BLPH27" localSheetId="60" hidden="1">#REF!</definedName>
    <definedName name="BLPH27" localSheetId="48" hidden="1">#REF!</definedName>
    <definedName name="BLPH27" localSheetId="34" hidden="1">#REF!</definedName>
    <definedName name="BLPH27" localSheetId="14" hidden="1">#REF!</definedName>
    <definedName name="BLPH27" localSheetId="2" hidden="1">#REF!</definedName>
    <definedName name="BLPH27" localSheetId="90" hidden="1">#REF!</definedName>
    <definedName name="BLPH27" localSheetId="45" hidden="1">#REF!</definedName>
    <definedName name="BLPH27" localSheetId="87" hidden="1">#REF!</definedName>
    <definedName name="BLPH27" localSheetId="57" hidden="1">#REF!</definedName>
    <definedName name="BLPH27" localSheetId="26" hidden="1">#REF!</definedName>
    <definedName name="BLPH27" localSheetId="11" hidden="1">#REF!</definedName>
    <definedName name="BLPH27" localSheetId="42" hidden="1">#REF!</definedName>
    <definedName name="BLPH27" localSheetId="84" hidden="1">#REF!</definedName>
    <definedName name="BLPH27" localSheetId="54" hidden="1">#REF!</definedName>
    <definedName name="BLPH27" localSheetId="23" hidden="1">#REF!</definedName>
    <definedName name="BLPH27" localSheetId="8" hidden="1">#REF!</definedName>
    <definedName name="BLPH27" localSheetId="99" hidden="1">#REF!</definedName>
    <definedName name="BLPH27" localSheetId="39" hidden="1">#REF!</definedName>
    <definedName name="BLPH27" localSheetId="96" hidden="1">#REF!</definedName>
    <definedName name="BLPH27" localSheetId="81" hidden="1">#REF!</definedName>
    <definedName name="BLPH27" localSheetId="36" hidden="1">#REF!</definedName>
    <definedName name="BLPH27" localSheetId="5" hidden="1">#REF!</definedName>
    <definedName name="BLPH27" localSheetId="138" hidden="1">#REF!</definedName>
    <definedName name="BLPH27" localSheetId="136" hidden="1">#REF!</definedName>
    <definedName name="BLPH27" localSheetId="134" hidden="1">#REF!</definedName>
    <definedName name="BLPH27" localSheetId="140" hidden="1">#REF!</definedName>
    <definedName name="BLPH27" hidden="1">#REF!</definedName>
    <definedName name="BLPH28" localSheetId="74" hidden="1">#REF!</definedName>
    <definedName name="BLPH28" localSheetId="71" hidden="1">#REF!</definedName>
    <definedName name="BLPH28" localSheetId="68" hidden="1">#REF!</definedName>
    <definedName name="BLPH28" localSheetId="65" hidden="1">#REF!</definedName>
    <definedName name="BLPH28" localSheetId="62" hidden="1">#REF!</definedName>
    <definedName name="BLPH28" localSheetId="28" hidden="1">#REF!</definedName>
    <definedName name="BLPH28" localSheetId="19" hidden="1">#REF!</definedName>
    <definedName name="BLPH28" localSheetId="77" hidden="1">#REF!</definedName>
    <definedName name="BLPH28" localSheetId="107" hidden="1">#REF!</definedName>
    <definedName name="BLPH28" localSheetId="32" hidden="1">#REF!</definedName>
    <definedName name="BLPH28" localSheetId="16" hidden="1">#REF!</definedName>
    <definedName name="BLPH28" localSheetId="131" hidden="1">#REF!</definedName>
    <definedName name="BLPH28" localSheetId="59" hidden="1">#REF!</definedName>
    <definedName name="BLPH28" localSheetId="47" hidden="1">#REF!</definedName>
    <definedName name="BLPH28" localSheetId="31" hidden="1">#REF!</definedName>
    <definedName name="BLPH28" localSheetId="13" hidden="1">#REF!</definedName>
    <definedName name="BLPH28" localSheetId="129" hidden="1">#REF!</definedName>
    <definedName name="BLPH28" localSheetId="119" hidden="1">#REF!</definedName>
    <definedName name="BLPH28" localSheetId="105" hidden="1">#REF!</definedName>
    <definedName name="BLPH28" localSheetId="92" hidden="1">#REF!</definedName>
    <definedName name="BLPH28" localSheetId="0" hidden="1">#REF!</definedName>
    <definedName name="BLPH28" localSheetId="1" hidden="1">#REF!</definedName>
    <definedName name="BLPH28" localSheetId="89" hidden="1">#REF!</definedName>
    <definedName name="BLPH28" localSheetId="44" hidden="1">#REF!</definedName>
    <definedName name="BLPH28" localSheetId="86" hidden="1">#REF!</definedName>
    <definedName name="BLPH28" localSheetId="56" hidden="1">#REF!</definedName>
    <definedName name="BLPH28" localSheetId="25" hidden="1">#REF!</definedName>
    <definedName name="BLPH28" localSheetId="117" hidden="1">#REF!</definedName>
    <definedName name="BLPH28" localSheetId="10" hidden="1">#REF!</definedName>
    <definedName name="BLPH28" localSheetId="127" hidden="1">#REF!</definedName>
    <definedName name="BLPH28" localSheetId="103" hidden="1">#REF!</definedName>
    <definedName name="BLPH28" localSheetId="41" hidden="1">#REF!</definedName>
    <definedName name="BLPH28" localSheetId="115" hidden="1">#REF!</definedName>
    <definedName name="BLPH28" localSheetId="101" hidden="1">#REF!</definedName>
    <definedName name="BLPH28" localSheetId="83" hidden="1">#REF!</definedName>
    <definedName name="BLPH28" localSheetId="53" hidden="1">#REF!</definedName>
    <definedName name="BLPH28" localSheetId="22" hidden="1">#REF!</definedName>
    <definedName name="BLPH28" localSheetId="125" hidden="1">#REF!</definedName>
    <definedName name="BLPH28" localSheetId="7" hidden="1">#REF!</definedName>
    <definedName name="BLPH28" localSheetId="98" hidden="1">#REF!</definedName>
    <definedName name="BLPH28" localSheetId="113" hidden="1">#REF!</definedName>
    <definedName name="BLPH28" localSheetId="111" hidden="1">#REF!</definedName>
    <definedName name="BLPH28" localSheetId="38" hidden="1">#REF!</definedName>
    <definedName name="BLPH28" localSheetId="123" hidden="1">#REF!</definedName>
    <definedName name="BLPH28" localSheetId="80" hidden="1">#REF!</definedName>
    <definedName name="BLPH28" localSheetId="50" hidden="1">#REF!</definedName>
    <definedName name="BLPH28" localSheetId="35" hidden="1">#REF!</definedName>
    <definedName name="BLPH28" localSheetId="121" hidden="1">#REF!</definedName>
    <definedName name="BLPH28" localSheetId="109" hidden="1">#REF!</definedName>
    <definedName name="BLPH28" localSheetId="95" hidden="1">#REF!</definedName>
    <definedName name="BLPH28" localSheetId="4" hidden="1">#REF!</definedName>
    <definedName name="BLPH28" localSheetId="137" hidden="1">#REF!</definedName>
    <definedName name="BLPH28" localSheetId="135" hidden="1">#REF!</definedName>
    <definedName name="BLPH28" localSheetId="141" hidden="1">#REF!</definedName>
    <definedName name="BLPH28" localSheetId="133" hidden="1">#REF!</definedName>
    <definedName name="BLPH28" localSheetId="139" hidden="1">#REF!</definedName>
    <definedName name="BLPH28" localSheetId="108" hidden="1">#REF!</definedName>
    <definedName name="BLPH28" localSheetId="132" hidden="1">#REF!</definedName>
    <definedName name="BLPH28" localSheetId="130" hidden="1">#REF!</definedName>
    <definedName name="BLPH28" localSheetId="120" hidden="1">#REF!</definedName>
    <definedName name="BLPH28" localSheetId="106" hidden="1">#REF!</definedName>
    <definedName name="BLPH28" localSheetId="118" hidden="1">#REF!</definedName>
    <definedName name="BLPH28" localSheetId="128" hidden="1">#REF!</definedName>
    <definedName name="BLPH28" localSheetId="104" hidden="1">#REF!</definedName>
    <definedName name="BLPH28" localSheetId="116" hidden="1">#REF!</definedName>
    <definedName name="BLPH28" localSheetId="102" hidden="1">#REF!</definedName>
    <definedName name="BLPH28" localSheetId="126" hidden="1">#REF!</definedName>
    <definedName name="BLPH28" localSheetId="114" hidden="1">#REF!</definedName>
    <definedName name="BLPH28" localSheetId="112" hidden="1">#REF!</definedName>
    <definedName name="BLPH28" localSheetId="124" hidden="1">#REF!</definedName>
    <definedName name="BLPH28" localSheetId="122" hidden="1">#REF!</definedName>
    <definedName name="BLPH28" localSheetId="110" hidden="1">#REF!</definedName>
    <definedName name="BLPH28" localSheetId="76" hidden="1">#REF!</definedName>
    <definedName name="BLPH28" localSheetId="73" hidden="1">#REF!</definedName>
    <definedName name="BLPH28" localSheetId="70" hidden="1">#REF!</definedName>
    <definedName name="BLPH28" localSheetId="67" hidden="1">#REF!</definedName>
    <definedName name="BLPH28" localSheetId="64" hidden="1">#REF!</definedName>
    <definedName name="BLPH28" localSheetId="30" hidden="1">#REF!</definedName>
    <definedName name="BLPH28" localSheetId="21" hidden="1">#REF!</definedName>
    <definedName name="BLPH28" localSheetId="79" hidden="1">#REF!</definedName>
    <definedName name="BLPH28" localSheetId="18" hidden="1">#REF!</definedName>
    <definedName name="BLPH28" localSheetId="94" hidden="1">#REF!</definedName>
    <definedName name="BLPH28" localSheetId="61" hidden="1">#REF!</definedName>
    <definedName name="BLPH28" localSheetId="49" hidden="1">#REF!</definedName>
    <definedName name="BLPH28" localSheetId="33" hidden="1">#REF!</definedName>
    <definedName name="BLPH28" localSheetId="15" hidden="1">#REF!</definedName>
    <definedName name="BLPH28" localSheetId="3" hidden="1">#REF!</definedName>
    <definedName name="BLPH28" localSheetId="91" hidden="1">#REF!</definedName>
    <definedName name="BLPH28" localSheetId="46" hidden="1">#REF!</definedName>
    <definedName name="BLPH28" localSheetId="88" hidden="1">#REF!</definedName>
    <definedName name="BLPH28" localSheetId="58" hidden="1">#REF!</definedName>
    <definedName name="BLPH28" localSheetId="27" hidden="1">#REF!</definedName>
    <definedName name="BLPH28" localSheetId="12" hidden="1">#REF!</definedName>
    <definedName name="BLPH28" localSheetId="43" hidden="1">#REF!</definedName>
    <definedName name="BLPH28" localSheetId="85" hidden="1">#REF!</definedName>
    <definedName name="BLPH28" localSheetId="55" hidden="1">#REF!</definedName>
    <definedName name="BLPH28" localSheetId="24" hidden="1">#REF!</definedName>
    <definedName name="BLPH28" localSheetId="9" hidden="1">#REF!</definedName>
    <definedName name="BLPH28" localSheetId="100" hidden="1">#REF!</definedName>
    <definedName name="BLPH28" localSheetId="40" hidden="1">#REF!</definedName>
    <definedName name="BLPH28" localSheetId="97" hidden="1">#REF!</definedName>
    <definedName name="BLPH28" localSheetId="82" hidden="1">#REF!</definedName>
    <definedName name="BLPH28" localSheetId="52" hidden="1">#REF!</definedName>
    <definedName name="BLPH28" localSheetId="37" hidden="1">#REF!</definedName>
    <definedName name="BLPH28" localSheetId="6" hidden="1">#REF!</definedName>
    <definedName name="BLPH28" localSheetId="75" hidden="1">#REF!</definedName>
    <definedName name="BLPH28" localSheetId="72" hidden="1">#REF!</definedName>
    <definedName name="BLPH28" localSheetId="69" hidden="1">#REF!</definedName>
    <definedName name="BLPH28" localSheetId="66" hidden="1">#REF!</definedName>
    <definedName name="BLPH28" localSheetId="63" hidden="1">#REF!</definedName>
    <definedName name="BLPH28" localSheetId="51" hidden="1">#REF!</definedName>
    <definedName name="BLPH28" localSheetId="29" hidden="1">#REF!</definedName>
    <definedName name="BLPH28" localSheetId="20" hidden="1">#REF!</definedName>
    <definedName name="BLPH28" localSheetId="78" hidden="1">#REF!</definedName>
    <definedName name="BLPH28" localSheetId="17" hidden="1">#REF!</definedName>
    <definedName name="BLPH28" localSheetId="93" hidden="1">#REF!</definedName>
    <definedName name="BLPH28" localSheetId="60" hidden="1">#REF!</definedName>
    <definedName name="BLPH28" localSheetId="48" hidden="1">#REF!</definedName>
    <definedName name="BLPH28" localSheetId="34" hidden="1">#REF!</definedName>
    <definedName name="BLPH28" localSheetId="14" hidden="1">#REF!</definedName>
    <definedName name="BLPH28" localSheetId="2" hidden="1">#REF!</definedName>
    <definedName name="BLPH28" localSheetId="90" hidden="1">#REF!</definedName>
    <definedName name="BLPH28" localSheetId="45" hidden="1">#REF!</definedName>
    <definedName name="BLPH28" localSheetId="87" hidden="1">#REF!</definedName>
    <definedName name="BLPH28" localSheetId="57" hidden="1">#REF!</definedName>
    <definedName name="BLPH28" localSheetId="26" hidden="1">#REF!</definedName>
    <definedName name="BLPH28" localSheetId="11" hidden="1">#REF!</definedName>
    <definedName name="BLPH28" localSheetId="42" hidden="1">#REF!</definedName>
    <definedName name="BLPH28" localSheetId="84" hidden="1">#REF!</definedName>
    <definedName name="BLPH28" localSheetId="54" hidden="1">#REF!</definedName>
    <definedName name="BLPH28" localSheetId="23" hidden="1">#REF!</definedName>
    <definedName name="BLPH28" localSheetId="8" hidden="1">#REF!</definedName>
    <definedName name="BLPH28" localSheetId="99" hidden="1">#REF!</definedName>
    <definedName name="BLPH28" localSheetId="39" hidden="1">#REF!</definedName>
    <definedName name="BLPH28" localSheetId="96" hidden="1">#REF!</definedName>
    <definedName name="BLPH28" localSheetId="81" hidden="1">#REF!</definedName>
    <definedName name="BLPH28" localSheetId="36" hidden="1">#REF!</definedName>
    <definedName name="BLPH28" localSheetId="5" hidden="1">#REF!</definedName>
    <definedName name="BLPH28" localSheetId="138" hidden="1">#REF!</definedName>
    <definedName name="BLPH28" localSheetId="136" hidden="1">#REF!</definedName>
    <definedName name="BLPH28" localSheetId="134" hidden="1">#REF!</definedName>
    <definedName name="BLPH28" localSheetId="140" hidden="1">#REF!</definedName>
    <definedName name="BLPH28" hidden="1">#REF!</definedName>
    <definedName name="BLPH29" localSheetId="74" hidden="1">#REF!</definedName>
    <definedName name="BLPH29" localSheetId="71" hidden="1">#REF!</definedName>
    <definedName name="BLPH29" localSheetId="68" hidden="1">#REF!</definedName>
    <definedName name="BLPH29" localSheetId="65" hidden="1">#REF!</definedName>
    <definedName name="BLPH29" localSheetId="62" hidden="1">#REF!</definedName>
    <definedName name="BLPH29" localSheetId="28" hidden="1">#REF!</definedName>
    <definedName name="BLPH29" localSheetId="19" hidden="1">#REF!</definedName>
    <definedName name="BLPH29" localSheetId="77" hidden="1">#REF!</definedName>
    <definedName name="BLPH29" localSheetId="107" hidden="1">#REF!</definedName>
    <definedName name="BLPH29" localSheetId="32" hidden="1">#REF!</definedName>
    <definedName name="BLPH29" localSheetId="16" hidden="1">#REF!</definedName>
    <definedName name="BLPH29" localSheetId="131" hidden="1">#REF!</definedName>
    <definedName name="BLPH29" localSheetId="59" hidden="1">#REF!</definedName>
    <definedName name="BLPH29" localSheetId="47" hidden="1">#REF!</definedName>
    <definedName name="BLPH29" localSheetId="31" hidden="1">#REF!</definedName>
    <definedName name="BLPH29" localSheetId="13" hidden="1">#REF!</definedName>
    <definedName name="BLPH29" localSheetId="129" hidden="1">#REF!</definedName>
    <definedName name="BLPH29" localSheetId="119" hidden="1">#REF!</definedName>
    <definedName name="BLPH29" localSheetId="105" hidden="1">#REF!</definedName>
    <definedName name="BLPH29" localSheetId="92" hidden="1">#REF!</definedName>
    <definedName name="BLPH29" localSheetId="0" hidden="1">#REF!</definedName>
    <definedName name="BLPH29" localSheetId="1" hidden="1">#REF!</definedName>
    <definedName name="BLPH29" localSheetId="89" hidden="1">#REF!</definedName>
    <definedName name="BLPH29" localSheetId="44" hidden="1">#REF!</definedName>
    <definedName name="BLPH29" localSheetId="86" hidden="1">#REF!</definedName>
    <definedName name="BLPH29" localSheetId="56" hidden="1">#REF!</definedName>
    <definedName name="BLPH29" localSheetId="25" hidden="1">#REF!</definedName>
    <definedName name="BLPH29" localSheetId="117" hidden="1">#REF!</definedName>
    <definedName name="BLPH29" localSheetId="10" hidden="1">#REF!</definedName>
    <definedName name="BLPH29" localSheetId="127" hidden="1">#REF!</definedName>
    <definedName name="BLPH29" localSheetId="103" hidden="1">#REF!</definedName>
    <definedName name="BLPH29" localSheetId="41" hidden="1">#REF!</definedName>
    <definedName name="BLPH29" localSheetId="115" hidden="1">#REF!</definedName>
    <definedName name="BLPH29" localSheetId="101" hidden="1">#REF!</definedName>
    <definedName name="BLPH29" localSheetId="83" hidden="1">#REF!</definedName>
    <definedName name="BLPH29" localSheetId="53" hidden="1">#REF!</definedName>
    <definedName name="BLPH29" localSheetId="22" hidden="1">#REF!</definedName>
    <definedName name="BLPH29" localSheetId="125" hidden="1">#REF!</definedName>
    <definedName name="BLPH29" localSheetId="7" hidden="1">#REF!</definedName>
    <definedName name="BLPH29" localSheetId="98" hidden="1">#REF!</definedName>
    <definedName name="BLPH29" localSheetId="113" hidden="1">#REF!</definedName>
    <definedName name="BLPH29" localSheetId="111" hidden="1">#REF!</definedName>
    <definedName name="BLPH29" localSheetId="38" hidden="1">#REF!</definedName>
    <definedName name="BLPH29" localSheetId="123" hidden="1">#REF!</definedName>
    <definedName name="BLPH29" localSheetId="80" hidden="1">#REF!</definedName>
    <definedName name="BLPH29" localSheetId="50" hidden="1">#REF!</definedName>
    <definedName name="BLPH29" localSheetId="35" hidden="1">#REF!</definedName>
    <definedName name="BLPH29" localSheetId="121" hidden="1">#REF!</definedName>
    <definedName name="BLPH29" localSheetId="109" hidden="1">#REF!</definedName>
    <definedName name="BLPH29" localSheetId="95" hidden="1">#REF!</definedName>
    <definedName name="BLPH29" localSheetId="4" hidden="1">#REF!</definedName>
    <definedName name="BLPH29" localSheetId="137" hidden="1">#REF!</definedName>
    <definedName name="BLPH29" localSheetId="135" hidden="1">#REF!</definedName>
    <definedName name="BLPH29" localSheetId="141" hidden="1">#REF!</definedName>
    <definedName name="BLPH29" localSheetId="133" hidden="1">#REF!</definedName>
    <definedName name="BLPH29" localSheetId="139" hidden="1">#REF!</definedName>
    <definedName name="BLPH29" localSheetId="108" hidden="1">#REF!</definedName>
    <definedName name="BLPH29" localSheetId="132" hidden="1">#REF!</definedName>
    <definedName name="BLPH29" localSheetId="130" hidden="1">#REF!</definedName>
    <definedName name="BLPH29" localSheetId="120" hidden="1">#REF!</definedName>
    <definedName name="BLPH29" localSheetId="106" hidden="1">#REF!</definedName>
    <definedName name="BLPH29" localSheetId="118" hidden="1">#REF!</definedName>
    <definedName name="BLPH29" localSheetId="128" hidden="1">#REF!</definedName>
    <definedName name="BLPH29" localSheetId="104" hidden="1">#REF!</definedName>
    <definedName name="BLPH29" localSheetId="116" hidden="1">#REF!</definedName>
    <definedName name="BLPH29" localSheetId="102" hidden="1">#REF!</definedName>
    <definedName name="BLPH29" localSheetId="126" hidden="1">#REF!</definedName>
    <definedName name="BLPH29" localSheetId="114" hidden="1">#REF!</definedName>
    <definedName name="BLPH29" localSheetId="112" hidden="1">#REF!</definedName>
    <definedName name="BLPH29" localSheetId="124" hidden="1">#REF!</definedName>
    <definedName name="BLPH29" localSheetId="122" hidden="1">#REF!</definedName>
    <definedName name="BLPH29" localSheetId="110" hidden="1">#REF!</definedName>
    <definedName name="BLPH29" localSheetId="76" hidden="1">#REF!</definedName>
    <definedName name="BLPH29" localSheetId="73" hidden="1">#REF!</definedName>
    <definedName name="BLPH29" localSheetId="70" hidden="1">#REF!</definedName>
    <definedName name="BLPH29" localSheetId="67" hidden="1">#REF!</definedName>
    <definedName name="BLPH29" localSheetId="64" hidden="1">#REF!</definedName>
    <definedName name="BLPH29" localSheetId="30" hidden="1">#REF!</definedName>
    <definedName name="BLPH29" localSheetId="21" hidden="1">#REF!</definedName>
    <definedName name="BLPH29" localSheetId="79" hidden="1">#REF!</definedName>
    <definedName name="BLPH29" localSheetId="18" hidden="1">#REF!</definedName>
    <definedName name="BLPH29" localSheetId="94" hidden="1">#REF!</definedName>
    <definedName name="BLPH29" localSheetId="61" hidden="1">#REF!</definedName>
    <definedName name="BLPH29" localSheetId="49" hidden="1">#REF!</definedName>
    <definedName name="BLPH29" localSheetId="33" hidden="1">#REF!</definedName>
    <definedName name="BLPH29" localSheetId="15" hidden="1">#REF!</definedName>
    <definedName name="BLPH29" localSheetId="3" hidden="1">#REF!</definedName>
    <definedName name="BLPH29" localSheetId="91" hidden="1">#REF!</definedName>
    <definedName name="BLPH29" localSheetId="46" hidden="1">#REF!</definedName>
    <definedName name="BLPH29" localSheetId="88" hidden="1">#REF!</definedName>
    <definedName name="BLPH29" localSheetId="58" hidden="1">#REF!</definedName>
    <definedName name="BLPH29" localSheetId="27" hidden="1">#REF!</definedName>
    <definedName name="BLPH29" localSheetId="12" hidden="1">#REF!</definedName>
    <definedName name="BLPH29" localSheetId="43" hidden="1">#REF!</definedName>
    <definedName name="BLPH29" localSheetId="85" hidden="1">#REF!</definedName>
    <definedName name="BLPH29" localSheetId="55" hidden="1">#REF!</definedName>
    <definedName name="BLPH29" localSheetId="24" hidden="1">#REF!</definedName>
    <definedName name="BLPH29" localSheetId="9" hidden="1">#REF!</definedName>
    <definedName name="BLPH29" localSheetId="100" hidden="1">#REF!</definedName>
    <definedName name="BLPH29" localSheetId="40" hidden="1">#REF!</definedName>
    <definedName name="BLPH29" localSheetId="97" hidden="1">#REF!</definedName>
    <definedName name="BLPH29" localSheetId="82" hidden="1">#REF!</definedName>
    <definedName name="BLPH29" localSheetId="52" hidden="1">#REF!</definedName>
    <definedName name="BLPH29" localSheetId="37" hidden="1">#REF!</definedName>
    <definedName name="BLPH29" localSheetId="6" hidden="1">#REF!</definedName>
    <definedName name="BLPH29" localSheetId="75" hidden="1">#REF!</definedName>
    <definedName name="BLPH29" localSheetId="72" hidden="1">#REF!</definedName>
    <definedName name="BLPH29" localSheetId="69" hidden="1">#REF!</definedName>
    <definedName name="BLPH29" localSheetId="66" hidden="1">#REF!</definedName>
    <definedName name="BLPH29" localSheetId="63" hidden="1">#REF!</definedName>
    <definedName name="BLPH29" localSheetId="51" hidden="1">#REF!</definedName>
    <definedName name="BLPH29" localSheetId="29" hidden="1">#REF!</definedName>
    <definedName name="BLPH29" localSheetId="20" hidden="1">#REF!</definedName>
    <definedName name="BLPH29" localSheetId="78" hidden="1">#REF!</definedName>
    <definedName name="BLPH29" localSheetId="17" hidden="1">#REF!</definedName>
    <definedName name="BLPH29" localSheetId="93" hidden="1">#REF!</definedName>
    <definedName name="BLPH29" localSheetId="60" hidden="1">#REF!</definedName>
    <definedName name="BLPH29" localSheetId="48" hidden="1">#REF!</definedName>
    <definedName name="BLPH29" localSheetId="34" hidden="1">#REF!</definedName>
    <definedName name="BLPH29" localSheetId="14" hidden="1">#REF!</definedName>
    <definedName name="BLPH29" localSheetId="2" hidden="1">#REF!</definedName>
    <definedName name="BLPH29" localSheetId="90" hidden="1">#REF!</definedName>
    <definedName name="BLPH29" localSheetId="45" hidden="1">#REF!</definedName>
    <definedName name="BLPH29" localSheetId="87" hidden="1">#REF!</definedName>
    <definedName name="BLPH29" localSheetId="57" hidden="1">#REF!</definedName>
    <definedName name="BLPH29" localSheetId="26" hidden="1">#REF!</definedName>
    <definedName name="BLPH29" localSheetId="11" hidden="1">#REF!</definedName>
    <definedName name="BLPH29" localSheetId="42" hidden="1">#REF!</definedName>
    <definedName name="BLPH29" localSheetId="84" hidden="1">#REF!</definedName>
    <definedName name="BLPH29" localSheetId="54" hidden="1">#REF!</definedName>
    <definedName name="BLPH29" localSheetId="23" hidden="1">#REF!</definedName>
    <definedName name="BLPH29" localSheetId="8" hidden="1">#REF!</definedName>
    <definedName name="BLPH29" localSheetId="99" hidden="1">#REF!</definedName>
    <definedName name="BLPH29" localSheetId="39" hidden="1">#REF!</definedName>
    <definedName name="BLPH29" localSheetId="96" hidden="1">#REF!</definedName>
    <definedName name="BLPH29" localSheetId="81" hidden="1">#REF!</definedName>
    <definedName name="BLPH29" localSheetId="36" hidden="1">#REF!</definedName>
    <definedName name="BLPH29" localSheetId="5" hidden="1">#REF!</definedName>
    <definedName name="BLPH29" localSheetId="138" hidden="1">#REF!</definedName>
    <definedName name="BLPH29" localSheetId="136" hidden="1">#REF!</definedName>
    <definedName name="BLPH29" localSheetId="134" hidden="1">#REF!</definedName>
    <definedName name="BLPH29" localSheetId="140" hidden="1">#REF!</definedName>
    <definedName name="BLPH29" hidden="1">#REF!</definedName>
    <definedName name="BLPH3" localSheetId="74" hidden="1">#REF!</definedName>
    <definedName name="BLPH3" localSheetId="71" hidden="1">#REF!</definedName>
    <definedName name="BLPH3" localSheetId="68" hidden="1">#REF!</definedName>
    <definedName name="BLPH3" localSheetId="65" hidden="1">#REF!</definedName>
    <definedName name="BLPH3" localSheetId="62" hidden="1">#REF!</definedName>
    <definedName name="BLPH3" localSheetId="28" hidden="1">#REF!</definedName>
    <definedName name="BLPH3" localSheetId="19" hidden="1">#REF!</definedName>
    <definedName name="BLPH3" localSheetId="77" hidden="1">#REF!</definedName>
    <definedName name="BLPH3" localSheetId="107" hidden="1">#REF!</definedName>
    <definedName name="BLPH3" localSheetId="32" hidden="1">#REF!</definedName>
    <definedName name="BLPH3" localSheetId="16" hidden="1">#REF!</definedName>
    <definedName name="BLPH3" localSheetId="131" hidden="1">#REF!</definedName>
    <definedName name="BLPH3" localSheetId="59" hidden="1">#REF!</definedName>
    <definedName name="BLPH3" localSheetId="47" hidden="1">#REF!</definedName>
    <definedName name="BLPH3" localSheetId="31" hidden="1">#REF!</definedName>
    <definedName name="BLPH3" localSheetId="13" hidden="1">#REF!</definedName>
    <definedName name="BLPH3" localSheetId="129" hidden="1">#REF!</definedName>
    <definedName name="BLPH3" localSheetId="119" hidden="1">#REF!</definedName>
    <definedName name="BLPH3" localSheetId="105" hidden="1">#REF!</definedName>
    <definedName name="BLPH3" localSheetId="92" hidden="1">#REF!</definedName>
    <definedName name="BLPH3" localSheetId="0" hidden="1">#REF!</definedName>
    <definedName name="BLPH3" localSheetId="1" hidden="1">#REF!</definedName>
    <definedName name="BLPH3" localSheetId="89" hidden="1">#REF!</definedName>
    <definedName name="BLPH3" localSheetId="44" hidden="1">#REF!</definedName>
    <definedName name="BLPH3" localSheetId="86" hidden="1">#REF!</definedName>
    <definedName name="BLPH3" localSheetId="56" hidden="1">#REF!</definedName>
    <definedName name="BLPH3" localSheetId="25" hidden="1">#REF!</definedName>
    <definedName name="BLPH3" localSheetId="117" hidden="1">#REF!</definedName>
    <definedName name="BLPH3" localSheetId="10" hidden="1">#REF!</definedName>
    <definedName name="BLPH3" localSheetId="127" hidden="1">#REF!</definedName>
    <definedName name="BLPH3" localSheetId="103" hidden="1">#REF!</definedName>
    <definedName name="BLPH3" localSheetId="41" hidden="1">#REF!</definedName>
    <definedName name="BLPH3" localSheetId="115" hidden="1">#REF!</definedName>
    <definedName name="BLPH3" localSheetId="101" hidden="1">#REF!</definedName>
    <definedName name="BLPH3" localSheetId="83" hidden="1">#REF!</definedName>
    <definedName name="BLPH3" localSheetId="53" hidden="1">#REF!</definedName>
    <definedName name="BLPH3" localSheetId="22" hidden="1">#REF!</definedName>
    <definedName name="BLPH3" localSheetId="125" hidden="1">#REF!</definedName>
    <definedName name="BLPH3" localSheetId="7" hidden="1">#REF!</definedName>
    <definedName name="BLPH3" localSheetId="98" hidden="1">#REF!</definedName>
    <definedName name="BLPH3" localSheetId="113" hidden="1">#REF!</definedName>
    <definedName name="BLPH3" localSheetId="111" hidden="1">#REF!</definedName>
    <definedName name="BLPH3" localSheetId="38" hidden="1">#REF!</definedName>
    <definedName name="BLPH3" localSheetId="123" hidden="1">#REF!</definedName>
    <definedName name="BLPH3" localSheetId="80" hidden="1">#REF!</definedName>
    <definedName name="BLPH3" localSheetId="50" hidden="1">#REF!</definedName>
    <definedName name="BLPH3" localSheetId="35" hidden="1">#REF!</definedName>
    <definedName name="BLPH3" localSheetId="121" hidden="1">#REF!</definedName>
    <definedName name="BLPH3" localSheetId="109" hidden="1">#REF!</definedName>
    <definedName name="BLPH3" localSheetId="95" hidden="1">#REF!</definedName>
    <definedName name="BLPH3" localSheetId="4" hidden="1">#REF!</definedName>
    <definedName name="BLPH3" localSheetId="137" hidden="1">#REF!</definedName>
    <definedName name="BLPH3" localSheetId="135" hidden="1">#REF!</definedName>
    <definedName name="BLPH3" localSheetId="141" hidden="1">#REF!</definedName>
    <definedName name="BLPH3" localSheetId="133" hidden="1">#REF!</definedName>
    <definedName name="BLPH3" localSheetId="139" hidden="1">#REF!</definedName>
    <definedName name="BLPH3" localSheetId="108" hidden="1">#REF!</definedName>
    <definedName name="BLPH3" localSheetId="132" hidden="1">#REF!</definedName>
    <definedName name="BLPH3" localSheetId="130" hidden="1">#REF!</definedName>
    <definedName name="BLPH3" localSheetId="120" hidden="1">#REF!</definedName>
    <definedName name="BLPH3" localSheetId="106" hidden="1">#REF!</definedName>
    <definedName name="BLPH3" localSheetId="118" hidden="1">#REF!</definedName>
    <definedName name="BLPH3" localSheetId="128" hidden="1">#REF!</definedName>
    <definedName name="BLPH3" localSheetId="104" hidden="1">#REF!</definedName>
    <definedName name="BLPH3" localSheetId="116" hidden="1">#REF!</definedName>
    <definedName name="BLPH3" localSheetId="102" hidden="1">#REF!</definedName>
    <definedName name="BLPH3" localSheetId="126" hidden="1">#REF!</definedName>
    <definedName name="BLPH3" localSheetId="114" hidden="1">#REF!</definedName>
    <definedName name="BLPH3" localSheetId="112" hidden="1">#REF!</definedName>
    <definedName name="BLPH3" localSheetId="124" hidden="1">#REF!</definedName>
    <definedName name="BLPH3" localSheetId="122" hidden="1">#REF!</definedName>
    <definedName name="BLPH3" localSheetId="110" hidden="1">#REF!</definedName>
    <definedName name="BLPH3" localSheetId="76" hidden="1">#REF!</definedName>
    <definedName name="BLPH3" localSheetId="73" hidden="1">#REF!</definedName>
    <definedName name="BLPH3" localSheetId="70" hidden="1">#REF!</definedName>
    <definedName name="BLPH3" localSheetId="67" hidden="1">#REF!</definedName>
    <definedName name="BLPH3" localSheetId="64" hidden="1">#REF!</definedName>
    <definedName name="BLPH3" localSheetId="30" hidden="1">#REF!</definedName>
    <definedName name="BLPH3" localSheetId="21" hidden="1">#REF!</definedName>
    <definedName name="BLPH3" localSheetId="79" hidden="1">#REF!</definedName>
    <definedName name="BLPH3" localSheetId="18" hidden="1">#REF!</definedName>
    <definedName name="BLPH3" localSheetId="94" hidden="1">#REF!</definedName>
    <definedName name="BLPH3" localSheetId="61" hidden="1">#REF!</definedName>
    <definedName name="BLPH3" localSheetId="49" hidden="1">#REF!</definedName>
    <definedName name="BLPH3" localSheetId="33" hidden="1">#REF!</definedName>
    <definedName name="BLPH3" localSheetId="15" hidden="1">#REF!</definedName>
    <definedName name="BLPH3" localSheetId="3" hidden="1">#REF!</definedName>
    <definedName name="BLPH3" localSheetId="91" hidden="1">#REF!</definedName>
    <definedName name="BLPH3" localSheetId="46" hidden="1">#REF!</definedName>
    <definedName name="BLPH3" localSheetId="88" hidden="1">#REF!</definedName>
    <definedName name="BLPH3" localSheetId="58" hidden="1">#REF!</definedName>
    <definedName name="BLPH3" localSheetId="27" hidden="1">#REF!</definedName>
    <definedName name="BLPH3" localSheetId="12" hidden="1">#REF!</definedName>
    <definedName name="BLPH3" localSheetId="43" hidden="1">#REF!</definedName>
    <definedName name="BLPH3" localSheetId="85" hidden="1">#REF!</definedName>
    <definedName name="BLPH3" localSheetId="55" hidden="1">#REF!</definedName>
    <definedName name="BLPH3" localSheetId="24" hidden="1">#REF!</definedName>
    <definedName name="BLPH3" localSheetId="9" hidden="1">#REF!</definedName>
    <definedName name="BLPH3" localSheetId="100" hidden="1">#REF!</definedName>
    <definedName name="BLPH3" localSheetId="40" hidden="1">#REF!</definedName>
    <definedName name="BLPH3" localSheetId="97" hidden="1">#REF!</definedName>
    <definedName name="BLPH3" localSheetId="82" hidden="1">#REF!</definedName>
    <definedName name="BLPH3" localSheetId="52" hidden="1">#REF!</definedName>
    <definedName name="BLPH3" localSheetId="37" hidden="1">#REF!</definedName>
    <definedName name="BLPH3" localSheetId="6" hidden="1">#REF!</definedName>
    <definedName name="BLPH3" localSheetId="75" hidden="1">#REF!</definedName>
    <definedName name="BLPH3" localSheetId="72" hidden="1">#REF!</definedName>
    <definedName name="BLPH3" localSheetId="69" hidden="1">#REF!</definedName>
    <definedName name="BLPH3" localSheetId="66" hidden="1">#REF!</definedName>
    <definedName name="BLPH3" localSheetId="63" hidden="1">#REF!</definedName>
    <definedName name="BLPH3" localSheetId="51" hidden="1">#REF!</definedName>
    <definedName name="BLPH3" localSheetId="29" hidden="1">#REF!</definedName>
    <definedName name="BLPH3" localSheetId="20" hidden="1">#REF!</definedName>
    <definedName name="BLPH3" localSheetId="78" hidden="1">#REF!</definedName>
    <definedName name="BLPH3" localSheetId="17" hidden="1">#REF!</definedName>
    <definedName name="BLPH3" localSheetId="93" hidden="1">#REF!</definedName>
    <definedName name="BLPH3" localSheetId="60" hidden="1">#REF!</definedName>
    <definedName name="BLPH3" localSheetId="48" hidden="1">#REF!</definedName>
    <definedName name="BLPH3" localSheetId="34" hidden="1">#REF!</definedName>
    <definedName name="BLPH3" localSheetId="14" hidden="1">#REF!</definedName>
    <definedName name="BLPH3" localSheetId="2" hidden="1">#REF!</definedName>
    <definedName name="BLPH3" localSheetId="90" hidden="1">#REF!</definedName>
    <definedName name="BLPH3" localSheetId="45" hidden="1">#REF!</definedName>
    <definedName name="BLPH3" localSheetId="87" hidden="1">#REF!</definedName>
    <definedName name="BLPH3" localSheetId="57" hidden="1">#REF!</definedName>
    <definedName name="BLPH3" localSheetId="26" hidden="1">#REF!</definedName>
    <definedName name="BLPH3" localSheetId="11" hidden="1">#REF!</definedName>
    <definedName name="BLPH3" localSheetId="42" hidden="1">#REF!</definedName>
    <definedName name="BLPH3" localSheetId="84" hidden="1">#REF!</definedName>
    <definedName name="BLPH3" localSheetId="54" hidden="1">#REF!</definedName>
    <definedName name="BLPH3" localSheetId="23" hidden="1">#REF!</definedName>
    <definedName name="BLPH3" localSheetId="8" hidden="1">#REF!</definedName>
    <definedName name="BLPH3" localSheetId="99" hidden="1">#REF!</definedName>
    <definedName name="BLPH3" localSheetId="39" hidden="1">#REF!</definedName>
    <definedName name="BLPH3" localSheetId="96" hidden="1">#REF!</definedName>
    <definedName name="BLPH3" localSheetId="81" hidden="1">#REF!</definedName>
    <definedName name="BLPH3" localSheetId="36" hidden="1">#REF!</definedName>
    <definedName name="BLPH3" localSheetId="5" hidden="1">#REF!</definedName>
    <definedName name="BLPH3" localSheetId="138" hidden="1">#REF!</definedName>
    <definedName name="BLPH3" localSheetId="136" hidden="1">#REF!</definedName>
    <definedName name="BLPH3" localSheetId="134" hidden="1">#REF!</definedName>
    <definedName name="BLPH3" localSheetId="140" hidden="1">#REF!</definedName>
    <definedName name="BLPH3" hidden="1">#REF!</definedName>
    <definedName name="BLPH30" localSheetId="74" hidden="1">#REF!</definedName>
    <definedName name="BLPH30" localSheetId="71" hidden="1">#REF!</definedName>
    <definedName name="BLPH30" localSheetId="68" hidden="1">#REF!</definedName>
    <definedName name="BLPH30" localSheetId="65" hidden="1">#REF!</definedName>
    <definedName name="BLPH30" localSheetId="62" hidden="1">#REF!</definedName>
    <definedName name="BLPH30" localSheetId="28" hidden="1">#REF!</definedName>
    <definedName name="BLPH30" localSheetId="19" hidden="1">#REF!</definedName>
    <definedName name="BLPH30" localSheetId="77" hidden="1">#REF!</definedName>
    <definedName name="BLPH30" localSheetId="107" hidden="1">#REF!</definedName>
    <definedName name="BLPH30" localSheetId="32" hidden="1">#REF!</definedName>
    <definedName name="BLPH30" localSheetId="16" hidden="1">#REF!</definedName>
    <definedName name="BLPH30" localSheetId="131" hidden="1">#REF!</definedName>
    <definedName name="BLPH30" localSheetId="59" hidden="1">#REF!</definedName>
    <definedName name="BLPH30" localSheetId="47" hidden="1">#REF!</definedName>
    <definedName name="BLPH30" localSheetId="31" hidden="1">#REF!</definedName>
    <definedName name="BLPH30" localSheetId="13" hidden="1">#REF!</definedName>
    <definedName name="BLPH30" localSheetId="129" hidden="1">#REF!</definedName>
    <definedName name="BLPH30" localSheetId="119" hidden="1">#REF!</definedName>
    <definedName name="BLPH30" localSheetId="105" hidden="1">#REF!</definedName>
    <definedName name="BLPH30" localSheetId="92" hidden="1">#REF!</definedName>
    <definedName name="BLPH30" localSheetId="0" hidden="1">#REF!</definedName>
    <definedName name="BLPH30" localSheetId="1" hidden="1">#REF!</definedName>
    <definedName name="BLPH30" localSheetId="89" hidden="1">#REF!</definedName>
    <definedName name="BLPH30" localSheetId="44" hidden="1">#REF!</definedName>
    <definedName name="BLPH30" localSheetId="86" hidden="1">#REF!</definedName>
    <definedName name="BLPH30" localSheetId="56" hidden="1">#REF!</definedName>
    <definedName name="BLPH30" localSheetId="25" hidden="1">#REF!</definedName>
    <definedName name="BLPH30" localSheetId="117" hidden="1">#REF!</definedName>
    <definedName name="BLPH30" localSheetId="10" hidden="1">#REF!</definedName>
    <definedName name="BLPH30" localSheetId="127" hidden="1">#REF!</definedName>
    <definedName name="BLPH30" localSheetId="103" hidden="1">#REF!</definedName>
    <definedName name="BLPH30" localSheetId="41" hidden="1">#REF!</definedName>
    <definedName name="BLPH30" localSheetId="115" hidden="1">#REF!</definedName>
    <definedName name="BLPH30" localSheetId="101" hidden="1">#REF!</definedName>
    <definedName name="BLPH30" localSheetId="83" hidden="1">#REF!</definedName>
    <definedName name="BLPH30" localSheetId="53" hidden="1">#REF!</definedName>
    <definedName name="BLPH30" localSheetId="22" hidden="1">#REF!</definedName>
    <definedName name="BLPH30" localSheetId="125" hidden="1">#REF!</definedName>
    <definedName name="BLPH30" localSheetId="7" hidden="1">#REF!</definedName>
    <definedName name="BLPH30" localSheetId="98" hidden="1">#REF!</definedName>
    <definedName name="BLPH30" localSheetId="113" hidden="1">#REF!</definedName>
    <definedName name="BLPH30" localSheetId="111" hidden="1">#REF!</definedName>
    <definedName name="BLPH30" localSheetId="38" hidden="1">#REF!</definedName>
    <definedName name="BLPH30" localSheetId="123" hidden="1">#REF!</definedName>
    <definedName name="BLPH30" localSheetId="80" hidden="1">#REF!</definedName>
    <definedName name="BLPH30" localSheetId="50" hidden="1">#REF!</definedName>
    <definedName name="BLPH30" localSheetId="35" hidden="1">#REF!</definedName>
    <definedName name="BLPH30" localSheetId="121" hidden="1">#REF!</definedName>
    <definedName name="BLPH30" localSheetId="109" hidden="1">#REF!</definedName>
    <definedName name="BLPH30" localSheetId="95" hidden="1">#REF!</definedName>
    <definedName name="BLPH30" localSheetId="4" hidden="1">#REF!</definedName>
    <definedName name="BLPH30" localSheetId="137" hidden="1">#REF!</definedName>
    <definedName name="BLPH30" localSheetId="135" hidden="1">#REF!</definedName>
    <definedName name="BLPH30" localSheetId="141" hidden="1">#REF!</definedName>
    <definedName name="BLPH30" localSheetId="133" hidden="1">#REF!</definedName>
    <definedName name="BLPH30" localSheetId="139" hidden="1">#REF!</definedName>
    <definedName name="BLPH30" localSheetId="108" hidden="1">#REF!</definedName>
    <definedName name="BLPH30" localSheetId="132" hidden="1">#REF!</definedName>
    <definedName name="BLPH30" localSheetId="130" hidden="1">#REF!</definedName>
    <definedName name="BLPH30" localSheetId="120" hidden="1">#REF!</definedName>
    <definedName name="BLPH30" localSheetId="106" hidden="1">#REF!</definedName>
    <definedName name="BLPH30" localSheetId="118" hidden="1">#REF!</definedName>
    <definedName name="BLPH30" localSheetId="128" hidden="1">#REF!</definedName>
    <definedName name="BLPH30" localSheetId="104" hidden="1">#REF!</definedName>
    <definedName name="BLPH30" localSheetId="116" hidden="1">#REF!</definedName>
    <definedName name="BLPH30" localSheetId="102" hidden="1">#REF!</definedName>
    <definedName name="BLPH30" localSheetId="126" hidden="1">#REF!</definedName>
    <definedName name="BLPH30" localSheetId="114" hidden="1">#REF!</definedName>
    <definedName name="BLPH30" localSheetId="112" hidden="1">#REF!</definedName>
    <definedName name="BLPH30" localSheetId="124" hidden="1">#REF!</definedName>
    <definedName name="BLPH30" localSheetId="122" hidden="1">#REF!</definedName>
    <definedName name="BLPH30" localSheetId="110" hidden="1">#REF!</definedName>
    <definedName name="BLPH30" localSheetId="76" hidden="1">#REF!</definedName>
    <definedName name="BLPH30" localSheetId="73" hidden="1">#REF!</definedName>
    <definedName name="BLPH30" localSheetId="70" hidden="1">#REF!</definedName>
    <definedName name="BLPH30" localSheetId="67" hidden="1">#REF!</definedName>
    <definedName name="BLPH30" localSheetId="64" hidden="1">#REF!</definedName>
    <definedName name="BLPH30" localSheetId="30" hidden="1">#REF!</definedName>
    <definedName name="BLPH30" localSheetId="21" hidden="1">#REF!</definedName>
    <definedName name="BLPH30" localSheetId="79" hidden="1">#REF!</definedName>
    <definedName name="BLPH30" localSheetId="18" hidden="1">#REF!</definedName>
    <definedName name="BLPH30" localSheetId="94" hidden="1">#REF!</definedName>
    <definedName name="BLPH30" localSheetId="61" hidden="1">#REF!</definedName>
    <definedName name="BLPH30" localSheetId="49" hidden="1">#REF!</definedName>
    <definedName name="BLPH30" localSheetId="33" hidden="1">#REF!</definedName>
    <definedName name="BLPH30" localSheetId="15" hidden="1">#REF!</definedName>
    <definedName name="BLPH30" localSheetId="3" hidden="1">#REF!</definedName>
    <definedName name="BLPH30" localSheetId="91" hidden="1">#REF!</definedName>
    <definedName name="BLPH30" localSheetId="46" hidden="1">#REF!</definedName>
    <definedName name="BLPH30" localSheetId="88" hidden="1">#REF!</definedName>
    <definedName name="BLPH30" localSheetId="58" hidden="1">#REF!</definedName>
    <definedName name="BLPH30" localSheetId="27" hidden="1">#REF!</definedName>
    <definedName name="BLPH30" localSheetId="12" hidden="1">#REF!</definedName>
    <definedName name="BLPH30" localSheetId="43" hidden="1">#REF!</definedName>
    <definedName name="BLPH30" localSheetId="85" hidden="1">#REF!</definedName>
    <definedName name="BLPH30" localSheetId="55" hidden="1">#REF!</definedName>
    <definedName name="BLPH30" localSheetId="24" hidden="1">#REF!</definedName>
    <definedName name="BLPH30" localSheetId="9" hidden="1">#REF!</definedName>
    <definedName name="BLPH30" localSheetId="100" hidden="1">#REF!</definedName>
    <definedName name="BLPH30" localSheetId="40" hidden="1">#REF!</definedName>
    <definedName name="BLPH30" localSheetId="97" hidden="1">#REF!</definedName>
    <definedName name="BLPH30" localSheetId="82" hidden="1">#REF!</definedName>
    <definedName name="BLPH30" localSheetId="52" hidden="1">#REF!</definedName>
    <definedName name="BLPH30" localSheetId="37" hidden="1">#REF!</definedName>
    <definedName name="BLPH30" localSheetId="6" hidden="1">#REF!</definedName>
    <definedName name="BLPH30" localSheetId="75" hidden="1">#REF!</definedName>
    <definedName name="BLPH30" localSheetId="72" hidden="1">#REF!</definedName>
    <definedName name="BLPH30" localSheetId="69" hidden="1">#REF!</definedName>
    <definedName name="BLPH30" localSheetId="66" hidden="1">#REF!</definedName>
    <definedName name="BLPH30" localSheetId="63" hidden="1">#REF!</definedName>
    <definedName name="BLPH30" localSheetId="51" hidden="1">#REF!</definedName>
    <definedName name="BLPH30" localSheetId="29" hidden="1">#REF!</definedName>
    <definedName name="BLPH30" localSheetId="20" hidden="1">#REF!</definedName>
    <definedName name="BLPH30" localSheetId="78" hidden="1">#REF!</definedName>
    <definedName name="BLPH30" localSheetId="17" hidden="1">#REF!</definedName>
    <definedName name="BLPH30" localSheetId="93" hidden="1">#REF!</definedName>
    <definedName name="BLPH30" localSheetId="60" hidden="1">#REF!</definedName>
    <definedName name="BLPH30" localSheetId="48" hidden="1">#REF!</definedName>
    <definedName name="BLPH30" localSheetId="34" hidden="1">#REF!</definedName>
    <definedName name="BLPH30" localSheetId="14" hidden="1">#REF!</definedName>
    <definedName name="BLPH30" localSheetId="2" hidden="1">#REF!</definedName>
    <definedName name="BLPH30" localSheetId="90" hidden="1">#REF!</definedName>
    <definedName name="BLPH30" localSheetId="45" hidden="1">#REF!</definedName>
    <definedName name="BLPH30" localSheetId="87" hidden="1">#REF!</definedName>
    <definedName name="BLPH30" localSheetId="57" hidden="1">#REF!</definedName>
    <definedName name="BLPH30" localSheetId="26" hidden="1">#REF!</definedName>
    <definedName name="BLPH30" localSheetId="11" hidden="1">#REF!</definedName>
    <definedName name="BLPH30" localSheetId="42" hidden="1">#REF!</definedName>
    <definedName name="BLPH30" localSheetId="84" hidden="1">#REF!</definedName>
    <definedName name="BLPH30" localSheetId="54" hidden="1">#REF!</definedName>
    <definedName name="BLPH30" localSheetId="23" hidden="1">#REF!</definedName>
    <definedName name="BLPH30" localSheetId="8" hidden="1">#REF!</definedName>
    <definedName name="BLPH30" localSheetId="99" hidden="1">#REF!</definedName>
    <definedName name="BLPH30" localSheetId="39" hidden="1">#REF!</definedName>
    <definedName name="BLPH30" localSheetId="96" hidden="1">#REF!</definedName>
    <definedName name="BLPH30" localSheetId="81" hidden="1">#REF!</definedName>
    <definedName name="BLPH30" localSheetId="36" hidden="1">#REF!</definedName>
    <definedName name="BLPH30" localSheetId="5" hidden="1">#REF!</definedName>
    <definedName name="BLPH30" localSheetId="138" hidden="1">#REF!</definedName>
    <definedName name="BLPH30" localSheetId="136" hidden="1">#REF!</definedName>
    <definedName name="BLPH30" localSheetId="134" hidden="1">#REF!</definedName>
    <definedName name="BLPH30" localSheetId="140" hidden="1">#REF!</definedName>
    <definedName name="BLPH30" hidden="1">#REF!</definedName>
    <definedName name="BLPH31" localSheetId="74" hidden="1">#REF!</definedName>
    <definedName name="BLPH31" localSheetId="71" hidden="1">#REF!</definedName>
    <definedName name="BLPH31" localSheetId="68" hidden="1">#REF!</definedName>
    <definedName name="BLPH31" localSheetId="65" hidden="1">#REF!</definedName>
    <definedName name="BLPH31" localSheetId="62" hidden="1">#REF!</definedName>
    <definedName name="BLPH31" localSheetId="28" hidden="1">#REF!</definedName>
    <definedName name="BLPH31" localSheetId="19" hidden="1">#REF!</definedName>
    <definedName name="BLPH31" localSheetId="77" hidden="1">#REF!</definedName>
    <definedName name="BLPH31" localSheetId="107" hidden="1">#REF!</definedName>
    <definedName name="BLPH31" localSheetId="32" hidden="1">#REF!</definedName>
    <definedName name="BLPH31" localSheetId="16" hidden="1">#REF!</definedName>
    <definedName name="BLPH31" localSheetId="131" hidden="1">#REF!</definedName>
    <definedName name="BLPH31" localSheetId="59" hidden="1">#REF!</definedName>
    <definedName name="BLPH31" localSheetId="47" hidden="1">#REF!</definedName>
    <definedName name="BLPH31" localSheetId="31" hidden="1">#REF!</definedName>
    <definedName name="BLPH31" localSheetId="13" hidden="1">#REF!</definedName>
    <definedName name="BLPH31" localSheetId="129" hidden="1">#REF!</definedName>
    <definedName name="BLPH31" localSheetId="119" hidden="1">#REF!</definedName>
    <definedName name="BLPH31" localSheetId="105" hidden="1">#REF!</definedName>
    <definedName name="BLPH31" localSheetId="92" hidden="1">#REF!</definedName>
    <definedName name="BLPH31" localSheetId="0" hidden="1">#REF!</definedName>
    <definedName name="BLPH31" localSheetId="1" hidden="1">#REF!</definedName>
    <definedName name="BLPH31" localSheetId="89" hidden="1">#REF!</definedName>
    <definedName name="BLPH31" localSheetId="44" hidden="1">#REF!</definedName>
    <definedName name="BLPH31" localSheetId="86" hidden="1">#REF!</definedName>
    <definedName name="BLPH31" localSheetId="56" hidden="1">#REF!</definedName>
    <definedName name="BLPH31" localSheetId="25" hidden="1">#REF!</definedName>
    <definedName name="BLPH31" localSheetId="117" hidden="1">#REF!</definedName>
    <definedName name="BLPH31" localSheetId="10" hidden="1">#REF!</definedName>
    <definedName name="BLPH31" localSheetId="127" hidden="1">#REF!</definedName>
    <definedName name="BLPH31" localSheetId="103" hidden="1">#REF!</definedName>
    <definedName name="BLPH31" localSheetId="41" hidden="1">#REF!</definedName>
    <definedName name="BLPH31" localSheetId="115" hidden="1">#REF!</definedName>
    <definedName name="BLPH31" localSheetId="101" hidden="1">#REF!</definedName>
    <definedName name="BLPH31" localSheetId="83" hidden="1">#REF!</definedName>
    <definedName name="BLPH31" localSheetId="53" hidden="1">#REF!</definedName>
    <definedName name="BLPH31" localSheetId="22" hidden="1">#REF!</definedName>
    <definedName name="BLPH31" localSheetId="125" hidden="1">#REF!</definedName>
    <definedName name="BLPH31" localSheetId="7" hidden="1">#REF!</definedName>
    <definedName name="BLPH31" localSheetId="98" hidden="1">#REF!</definedName>
    <definedName name="BLPH31" localSheetId="113" hidden="1">#REF!</definedName>
    <definedName name="BLPH31" localSheetId="111" hidden="1">#REF!</definedName>
    <definedName name="BLPH31" localSheetId="38" hidden="1">#REF!</definedName>
    <definedName name="BLPH31" localSheetId="123" hidden="1">#REF!</definedName>
    <definedName name="BLPH31" localSheetId="80" hidden="1">#REF!</definedName>
    <definedName name="BLPH31" localSheetId="50" hidden="1">#REF!</definedName>
    <definedName name="BLPH31" localSheetId="35" hidden="1">#REF!</definedName>
    <definedName name="BLPH31" localSheetId="121" hidden="1">#REF!</definedName>
    <definedName name="BLPH31" localSheetId="109" hidden="1">#REF!</definedName>
    <definedName name="BLPH31" localSheetId="95" hidden="1">#REF!</definedName>
    <definedName name="BLPH31" localSheetId="4" hidden="1">#REF!</definedName>
    <definedName name="BLPH31" localSheetId="137" hidden="1">#REF!</definedName>
    <definedName name="BLPH31" localSheetId="135" hidden="1">#REF!</definedName>
    <definedName name="BLPH31" localSheetId="141" hidden="1">#REF!</definedName>
    <definedName name="BLPH31" localSheetId="133" hidden="1">#REF!</definedName>
    <definedName name="BLPH31" localSheetId="139" hidden="1">#REF!</definedName>
    <definedName name="BLPH31" localSheetId="108" hidden="1">#REF!</definedName>
    <definedName name="BLPH31" localSheetId="132" hidden="1">#REF!</definedName>
    <definedName name="BLPH31" localSheetId="130" hidden="1">#REF!</definedName>
    <definedName name="BLPH31" localSheetId="120" hidden="1">#REF!</definedName>
    <definedName name="BLPH31" localSheetId="106" hidden="1">#REF!</definedName>
    <definedName name="BLPH31" localSheetId="118" hidden="1">#REF!</definedName>
    <definedName name="BLPH31" localSheetId="128" hidden="1">#REF!</definedName>
    <definedName name="BLPH31" localSheetId="104" hidden="1">#REF!</definedName>
    <definedName name="BLPH31" localSheetId="116" hidden="1">#REF!</definedName>
    <definedName name="BLPH31" localSheetId="102" hidden="1">#REF!</definedName>
    <definedName name="BLPH31" localSheetId="126" hidden="1">#REF!</definedName>
    <definedName name="BLPH31" localSheetId="114" hidden="1">#REF!</definedName>
    <definedName name="BLPH31" localSheetId="112" hidden="1">#REF!</definedName>
    <definedName name="BLPH31" localSheetId="124" hidden="1">#REF!</definedName>
    <definedName name="BLPH31" localSheetId="122" hidden="1">#REF!</definedName>
    <definedName name="BLPH31" localSheetId="110" hidden="1">#REF!</definedName>
    <definedName name="BLPH31" localSheetId="76" hidden="1">#REF!</definedName>
    <definedName name="BLPH31" localSheetId="73" hidden="1">#REF!</definedName>
    <definedName name="BLPH31" localSheetId="70" hidden="1">#REF!</definedName>
    <definedName name="BLPH31" localSheetId="67" hidden="1">#REF!</definedName>
    <definedName name="BLPH31" localSheetId="64" hidden="1">#REF!</definedName>
    <definedName name="BLPH31" localSheetId="30" hidden="1">#REF!</definedName>
    <definedName name="BLPH31" localSheetId="21" hidden="1">#REF!</definedName>
    <definedName name="BLPH31" localSheetId="79" hidden="1">#REF!</definedName>
    <definedName name="BLPH31" localSheetId="18" hidden="1">#REF!</definedName>
    <definedName name="BLPH31" localSheetId="94" hidden="1">#REF!</definedName>
    <definedName name="BLPH31" localSheetId="61" hidden="1">#REF!</definedName>
    <definedName name="BLPH31" localSheetId="49" hidden="1">#REF!</definedName>
    <definedName name="BLPH31" localSheetId="33" hidden="1">#REF!</definedName>
    <definedName name="BLPH31" localSheetId="15" hidden="1">#REF!</definedName>
    <definedName name="BLPH31" localSheetId="3" hidden="1">#REF!</definedName>
    <definedName name="BLPH31" localSheetId="91" hidden="1">#REF!</definedName>
    <definedName name="BLPH31" localSheetId="46" hidden="1">#REF!</definedName>
    <definedName name="BLPH31" localSheetId="88" hidden="1">#REF!</definedName>
    <definedName name="BLPH31" localSheetId="58" hidden="1">#REF!</definedName>
    <definedName name="BLPH31" localSheetId="27" hidden="1">#REF!</definedName>
    <definedName name="BLPH31" localSheetId="12" hidden="1">#REF!</definedName>
    <definedName name="BLPH31" localSheetId="43" hidden="1">#REF!</definedName>
    <definedName name="BLPH31" localSheetId="85" hidden="1">#REF!</definedName>
    <definedName name="BLPH31" localSheetId="55" hidden="1">#REF!</definedName>
    <definedName name="BLPH31" localSheetId="24" hidden="1">#REF!</definedName>
    <definedName name="BLPH31" localSheetId="9" hidden="1">#REF!</definedName>
    <definedName name="BLPH31" localSheetId="100" hidden="1">#REF!</definedName>
    <definedName name="BLPH31" localSheetId="40" hidden="1">#REF!</definedName>
    <definedName name="BLPH31" localSheetId="97" hidden="1">#REF!</definedName>
    <definedName name="BLPH31" localSheetId="82" hidden="1">#REF!</definedName>
    <definedName name="BLPH31" localSheetId="52" hidden="1">#REF!</definedName>
    <definedName name="BLPH31" localSheetId="37" hidden="1">#REF!</definedName>
    <definedName name="BLPH31" localSheetId="6" hidden="1">#REF!</definedName>
    <definedName name="BLPH31" localSheetId="75" hidden="1">#REF!</definedName>
    <definedName name="BLPH31" localSheetId="72" hidden="1">#REF!</definedName>
    <definedName name="BLPH31" localSheetId="69" hidden="1">#REF!</definedName>
    <definedName name="BLPH31" localSheetId="66" hidden="1">#REF!</definedName>
    <definedName name="BLPH31" localSheetId="63" hidden="1">#REF!</definedName>
    <definedName name="BLPH31" localSheetId="51" hidden="1">#REF!</definedName>
    <definedName name="BLPH31" localSheetId="29" hidden="1">#REF!</definedName>
    <definedName name="BLPH31" localSheetId="20" hidden="1">#REF!</definedName>
    <definedName name="BLPH31" localSheetId="78" hidden="1">#REF!</definedName>
    <definedName name="BLPH31" localSheetId="17" hidden="1">#REF!</definedName>
    <definedName name="BLPH31" localSheetId="93" hidden="1">#REF!</definedName>
    <definedName name="BLPH31" localSheetId="60" hidden="1">#REF!</definedName>
    <definedName name="BLPH31" localSheetId="48" hidden="1">#REF!</definedName>
    <definedName name="BLPH31" localSheetId="34" hidden="1">#REF!</definedName>
    <definedName name="BLPH31" localSheetId="14" hidden="1">#REF!</definedName>
    <definedName name="BLPH31" localSheetId="2" hidden="1">#REF!</definedName>
    <definedName name="BLPH31" localSheetId="90" hidden="1">#REF!</definedName>
    <definedName name="BLPH31" localSheetId="45" hidden="1">#REF!</definedName>
    <definedName name="BLPH31" localSheetId="87" hidden="1">#REF!</definedName>
    <definedName name="BLPH31" localSheetId="57" hidden="1">#REF!</definedName>
    <definedName name="BLPH31" localSheetId="26" hidden="1">#REF!</definedName>
    <definedName name="BLPH31" localSheetId="11" hidden="1">#REF!</definedName>
    <definedName name="BLPH31" localSheetId="42" hidden="1">#REF!</definedName>
    <definedName name="BLPH31" localSheetId="84" hidden="1">#REF!</definedName>
    <definedName name="BLPH31" localSheetId="54" hidden="1">#REF!</definedName>
    <definedName name="BLPH31" localSheetId="23" hidden="1">#REF!</definedName>
    <definedName name="BLPH31" localSheetId="8" hidden="1">#REF!</definedName>
    <definedName name="BLPH31" localSheetId="99" hidden="1">#REF!</definedName>
    <definedName name="BLPH31" localSheetId="39" hidden="1">#REF!</definedName>
    <definedName name="BLPH31" localSheetId="96" hidden="1">#REF!</definedName>
    <definedName name="BLPH31" localSheetId="81" hidden="1">#REF!</definedName>
    <definedName name="BLPH31" localSheetId="36" hidden="1">#REF!</definedName>
    <definedName name="BLPH31" localSheetId="5" hidden="1">#REF!</definedName>
    <definedName name="BLPH31" localSheetId="138" hidden="1">#REF!</definedName>
    <definedName name="BLPH31" localSheetId="136" hidden="1">#REF!</definedName>
    <definedName name="BLPH31" localSheetId="134" hidden="1">#REF!</definedName>
    <definedName name="BLPH31" localSheetId="140" hidden="1">#REF!</definedName>
    <definedName name="BLPH31" hidden="1">#REF!</definedName>
    <definedName name="BLPH32" localSheetId="74" hidden="1">#REF!</definedName>
    <definedName name="BLPH32" localSheetId="71" hidden="1">#REF!</definedName>
    <definedName name="BLPH32" localSheetId="68" hidden="1">#REF!</definedName>
    <definedName name="BLPH32" localSheetId="65" hidden="1">#REF!</definedName>
    <definedName name="BLPH32" localSheetId="62" hidden="1">#REF!</definedName>
    <definedName name="BLPH32" localSheetId="28" hidden="1">#REF!</definedName>
    <definedName name="BLPH32" localSheetId="19" hidden="1">#REF!</definedName>
    <definedName name="BLPH32" localSheetId="77" hidden="1">#REF!</definedName>
    <definedName name="BLPH32" localSheetId="107" hidden="1">#REF!</definedName>
    <definedName name="BLPH32" localSheetId="32" hidden="1">#REF!</definedName>
    <definedName name="BLPH32" localSheetId="16" hidden="1">#REF!</definedName>
    <definedName name="BLPH32" localSheetId="131" hidden="1">#REF!</definedName>
    <definedName name="BLPH32" localSheetId="59" hidden="1">#REF!</definedName>
    <definedName name="BLPH32" localSheetId="47" hidden="1">#REF!</definedName>
    <definedName name="BLPH32" localSheetId="31" hidden="1">#REF!</definedName>
    <definedName name="BLPH32" localSheetId="13" hidden="1">#REF!</definedName>
    <definedName name="BLPH32" localSheetId="129" hidden="1">#REF!</definedName>
    <definedName name="BLPH32" localSheetId="119" hidden="1">#REF!</definedName>
    <definedName name="BLPH32" localSheetId="105" hidden="1">#REF!</definedName>
    <definedName name="BLPH32" localSheetId="92" hidden="1">#REF!</definedName>
    <definedName name="BLPH32" localSheetId="0" hidden="1">#REF!</definedName>
    <definedName name="BLPH32" localSheetId="1" hidden="1">#REF!</definedName>
    <definedName name="BLPH32" localSheetId="89" hidden="1">#REF!</definedName>
    <definedName name="BLPH32" localSheetId="44" hidden="1">#REF!</definedName>
    <definedName name="BLPH32" localSheetId="86" hidden="1">#REF!</definedName>
    <definedName name="BLPH32" localSheetId="56" hidden="1">#REF!</definedName>
    <definedName name="BLPH32" localSheetId="25" hidden="1">#REF!</definedName>
    <definedName name="BLPH32" localSheetId="117" hidden="1">#REF!</definedName>
    <definedName name="BLPH32" localSheetId="10" hidden="1">#REF!</definedName>
    <definedName name="BLPH32" localSheetId="127" hidden="1">#REF!</definedName>
    <definedName name="BLPH32" localSheetId="103" hidden="1">#REF!</definedName>
    <definedName name="BLPH32" localSheetId="41" hidden="1">#REF!</definedName>
    <definedName name="BLPH32" localSheetId="115" hidden="1">#REF!</definedName>
    <definedName name="BLPH32" localSheetId="101" hidden="1">#REF!</definedName>
    <definedName name="BLPH32" localSheetId="83" hidden="1">#REF!</definedName>
    <definedName name="BLPH32" localSheetId="53" hidden="1">#REF!</definedName>
    <definedName name="BLPH32" localSheetId="22" hidden="1">#REF!</definedName>
    <definedName name="BLPH32" localSheetId="125" hidden="1">#REF!</definedName>
    <definedName name="BLPH32" localSheetId="7" hidden="1">#REF!</definedName>
    <definedName name="BLPH32" localSheetId="98" hidden="1">#REF!</definedName>
    <definedName name="BLPH32" localSheetId="113" hidden="1">#REF!</definedName>
    <definedName name="BLPH32" localSheetId="111" hidden="1">#REF!</definedName>
    <definedName name="BLPH32" localSheetId="38" hidden="1">#REF!</definedName>
    <definedName name="BLPH32" localSheetId="123" hidden="1">#REF!</definedName>
    <definedName name="BLPH32" localSheetId="80" hidden="1">#REF!</definedName>
    <definedName name="BLPH32" localSheetId="50" hidden="1">#REF!</definedName>
    <definedName name="BLPH32" localSheetId="35" hidden="1">#REF!</definedName>
    <definedName name="BLPH32" localSheetId="121" hidden="1">#REF!</definedName>
    <definedName name="BLPH32" localSheetId="109" hidden="1">#REF!</definedName>
    <definedName name="BLPH32" localSheetId="95" hidden="1">#REF!</definedName>
    <definedName name="BLPH32" localSheetId="4" hidden="1">#REF!</definedName>
    <definedName name="BLPH32" localSheetId="137" hidden="1">#REF!</definedName>
    <definedName name="BLPH32" localSheetId="135" hidden="1">#REF!</definedName>
    <definedName name="BLPH32" localSheetId="141" hidden="1">#REF!</definedName>
    <definedName name="BLPH32" localSheetId="133" hidden="1">#REF!</definedName>
    <definedName name="BLPH32" localSheetId="139" hidden="1">#REF!</definedName>
    <definedName name="BLPH32" localSheetId="108" hidden="1">#REF!</definedName>
    <definedName name="BLPH32" localSheetId="132" hidden="1">#REF!</definedName>
    <definedName name="BLPH32" localSheetId="130" hidden="1">#REF!</definedName>
    <definedName name="BLPH32" localSheetId="120" hidden="1">#REF!</definedName>
    <definedName name="BLPH32" localSheetId="106" hidden="1">#REF!</definedName>
    <definedName name="BLPH32" localSheetId="118" hidden="1">#REF!</definedName>
    <definedName name="BLPH32" localSheetId="128" hidden="1">#REF!</definedName>
    <definedName name="BLPH32" localSheetId="104" hidden="1">#REF!</definedName>
    <definedName name="BLPH32" localSheetId="116" hidden="1">#REF!</definedName>
    <definedName name="BLPH32" localSheetId="102" hidden="1">#REF!</definedName>
    <definedName name="BLPH32" localSheetId="126" hidden="1">#REF!</definedName>
    <definedName name="BLPH32" localSheetId="114" hidden="1">#REF!</definedName>
    <definedName name="BLPH32" localSheetId="112" hidden="1">#REF!</definedName>
    <definedName name="BLPH32" localSheetId="124" hidden="1">#REF!</definedName>
    <definedName name="BLPH32" localSheetId="122" hidden="1">#REF!</definedName>
    <definedName name="BLPH32" localSheetId="110" hidden="1">#REF!</definedName>
    <definedName name="BLPH32" localSheetId="76" hidden="1">#REF!</definedName>
    <definedName name="BLPH32" localSheetId="73" hidden="1">#REF!</definedName>
    <definedName name="BLPH32" localSheetId="70" hidden="1">#REF!</definedName>
    <definedName name="BLPH32" localSheetId="67" hidden="1">#REF!</definedName>
    <definedName name="BLPH32" localSheetId="64" hidden="1">#REF!</definedName>
    <definedName name="BLPH32" localSheetId="30" hidden="1">#REF!</definedName>
    <definedName name="BLPH32" localSheetId="21" hidden="1">#REF!</definedName>
    <definedName name="BLPH32" localSheetId="79" hidden="1">#REF!</definedName>
    <definedName name="BLPH32" localSheetId="18" hidden="1">#REF!</definedName>
    <definedName name="BLPH32" localSheetId="94" hidden="1">#REF!</definedName>
    <definedName name="BLPH32" localSheetId="61" hidden="1">#REF!</definedName>
    <definedName name="BLPH32" localSheetId="49" hidden="1">#REF!</definedName>
    <definedName name="BLPH32" localSheetId="33" hidden="1">#REF!</definedName>
    <definedName name="BLPH32" localSheetId="15" hidden="1">#REF!</definedName>
    <definedName name="BLPH32" localSheetId="3" hidden="1">#REF!</definedName>
    <definedName name="BLPH32" localSheetId="91" hidden="1">#REF!</definedName>
    <definedName name="BLPH32" localSheetId="46" hidden="1">#REF!</definedName>
    <definedName name="BLPH32" localSheetId="88" hidden="1">#REF!</definedName>
    <definedName name="BLPH32" localSheetId="58" hidden="1">#REF!</definedName>
    <definedName name="BLPH32" localSheetId="27" hidden="1">#REF!</definedName>
    <definedName name="BLPH32" localSheetId="12" hidden="1">#REF!</definedName>
    <definedName name="BLPH32" localSheetId="43" hidden="1">#REF!</definedName>
    <definedName name="BLPH32" localSheetId="85" hidden="1">#REF!</definedName>
    <definedName name="BLPH32" localSheetId="55" hidden="1">#REF!</definedName>
    <definedName name="BLPH32" localSheetId="24" hidden="1">#REF!</definedName>
    <definedName name="BLPH32" localSheetId="9" hidden="1">#REF!</definedName>
    <definedName name="BLPH32" localSheetId="100" hidden="1">#REF!</definedName>
    <definedName name="BLPH32" localSheetId="40" hidden="1">#REF!</definedName>
    <definedName name="BLPH32" localSheetId="97" hidden="1">#REF!</definedName>
    <definedName name="BLPH32" localSheetId="82" hidden="1">#REF!</definedName>
    <definedName name="BLPH32" localSheetId="52" hidden="1">#REF!</definedName>
    <definedName name="BLPH32" localSheetId="37" hidden="1">#REF!</definedName>
    <definedName name="BLPH32" localSheetId="6" hidden="1">#REF!</definedName>
    <definedName name="BLPH32" localSheetId="75" hidden="1">#REF!</definedName>
    <definedName name="BLPH32" localSheetId="72" hidden="1">#REF!</definedName>
    <definedName name="BLPH32" localSheetId="69" hidden="1">#REF!</definedName>
    <definedName name="BLPH32" localSheetId="66" hidden="1">#REF!</definedName>
    <definedName name="BLPH32" localSheetId="63" hidden="1">#REF!</definedName>
    <definedName name="BLPH32" localSheetId="51" hidden="1">#REF!</definedName>
    <definedName name="BLPH32" localSheetId="29" hidden="1">#REF!</definedName>
    <definedName name="BLPH32" localSheetId="20" hidden="1">#REF!</definedName>
    <definedName name="BLPH32" localSheetId="78" hidden="1">#REF!</definedName>
    <definedName name="BLPH32" localSheetId="17" hidden="1">#REF!</definedName>
    <definedName name="BLPH32" localSheetId="93" hidden="1">#REF!</definedName>
    <definedName name="BLPH32" localSheetId="60" hidden="1">#REF!</definedName>
    <definedName name="BLPH32" localSheetId="48" hidden="1">#REF!</definedName>
    <definedName name="BLPH32" localSheetId="34" hidden="1">#REF!</definedName>
    <definedName name="BLPH32" localSheetId="14" hidden="1">#REF!</definedName>
    <definedName name="BLPH32" localSheetId="2" hidden="1">#REF!</definedName>
    <definedName name="BLPH32" localSheetId="90" hidden="1">#REF!</definedName>
    <definedName name="BLPH32" localSheetId="45" hidden="1">#REF!</definedName>
    <definedName name="BLPH32" localSheetId="87" hidden="1">#REF!</definedName>
    <definedName name="BLPH32" localSheetId="57" hidden="1">#REF!</definedName>
    <definedName name="BLPH32" localSheetId="26" hidden="1">#REF!</definedName>
    <definedName name="BLPH32" localSheetId="11" hidden="1">#REF!</definedName>
    <definedName name="BLPH32" localSheetId="42" hidden="1">#REF!</definedName>
    <definedName name="BLPH32" localSheetId="84" hidden="1">#REF!</definedName>
    <definedName name="BLPH32" localSheetId="54" hidden="1">#REF!</definedName>
    <definedName name="BLPH32" localSheetId="23" hidden="1">#REF!</definedName>
    <definedName name="BLPH32" localSheetId="8" hidden="1">#REF!</definedName>
    <definedName name="BLPH32" localSheetId="99" hidden="1">#REF!</definedName>
    <definedName name="BLPH32" localSheetId="39" hidden="1">#REF!</definedName>
    <definedName name="BLPH32" localSheetId="96" hidden="1">#REF!</definedName>
    <definedName name="BLPH32" localSheetId="81" hidden="1">#REF!</definedName>
    <definedName name="BLPH32" localSheetId="36" hidden="1">#REF!</definedName>
    <definedName name="BLPH32" localSheetId="5" hidden="1">#REF!</definedName>
    <definedName name="BLPH32" localSheetId="138" hidden="1">#REF!</definedName>
    <definedName name="BLPH32" localSheetId="136" hidden="1">#REF!</definedName>
    <definedName name="BLPH32" localSheetId="134" hidden="1">#REF!</definedName>
    <definedName name="BLPH32" localSheetId="140" hidden="1">#REF!</definedName>
    <definedName name="BLPH32" hidden="1">#REF!</definedName>
    <definedName name="BLPH33" localSheetId="74" hidden="1">#REF!</definedName>
    <definedName name="BLPH33" localSheetId="71" hidden="1">#REF!</definedName>
    <definedName name="BLPH33" localSheetId="68" hidden="1">#REF!</definedName>
    <definedName name="BLPH33" localSheetId="65" hidden="1">#REF!</definedName>
    <definedName name="BLPH33" localSheetId="62" hidden="1">#REF!</definedName>
    <definedName name="BLPH33" localSheetId="28" hidden="1">#REF!</definedName>
    <definedName name="BLPH33" localSheetId="19" hidden="1">#REF!</definedName>
    <definedName name="BLPH33" localSheetId="77" hidden="1">#REF!</definedName>
    <definedName name="BLPH33" localSheetId="107" hidden="1">#REF!</definedName>
    <definedName name="BLPH33" localSheetId="32" hidden="1">#REF!</definedName>
    <definedName name="BLPH33" localSheetId="16" hidden="1">#REF!</definedName>
    <definedName name="BLPH33" localSheetId="131" hidden="1">#REF!</definedName>
    <definedName name="BLPH33" localSheetId="59" hidden="1">#REF!</definedName>
    <definedName name="BLPH33" localSheetId="47" hidden="1">#REF!</definedName>
    <definedName name="BLPH33" localSheetId="31" hidden="1">#REF!</definedName>
    <definedName name="BLPH33" localSheetId="13" hidden="1">#REF!</definedName>
    <definedName name="BLPH33" localSheetId="129" hidden="1">#REF!</definedName>
    <definedName name="BLPH33" localSheetId="119" hidden="1">#REF!</definedName>
    <definedName name="BLPH33" localSheetId="105" hidden="1">#REF!</definedName>
    <definedName name="BLPH33" localSheetId="92" hidden="1">#REF!</definedName>
    <definedName name="BLPH33" localSheetId="0" hidden="1">#REF!</definedName>
    <definedName name="BLPH33" localSheetId="1" hidden="1">#REF!</definedName>
    <definedName name="BLPH33" localSheetId="89" hidden="1">#REF!</definedName>
    <definedName name="BLPH33" localSheetId="44" hidden="1">#REF!</definedName>
    <definedName name="BLPH33" localSheetId="86" hidden="1">#REF!</definedName>
    <definedName name="BLPH33" localSheetId="56" hidden="1">#REF!</definedName>
    <definedName name="BLPH33" localSheetId="25" hidden="1">#REF!</definedName>
    <definedName name="BLPH33" localSheetId="117" hidden="1">#REF!</definedName>
    <definedName name="BLPH33" localSheetId="10" hidden="1">#REF!</definedName>
    <definedName name="BLPH33" localSheetId="127" hidden="1">#REF!</definedName>
    <definedName name="BLPH33" localSheetId="103" hidden="1">#REF!</definedName>
    <definedName name="BLPH33" localSheetId="41" hidden="1">#REF!</definedName>
    <definedName name="BLPH33" localSheetId="115" hidden="1">#REF!</definedName>
    <definedName name="BLPH33" localSheetId="101" hidden="1">#REF!</definedName>
    <definedName name="BLPH33" localSheetId="83" hidden="1">#REF!</definedName>
    <definedName name="BLPH33" localSheetId="53" hidden="1">#REF!</definedName>
    <definedName name="BLPH33" localSheetId="22" hidden="1">#REF!</definedName>
    <definedName name="BLPH33" localSheetId="125" hidden="1">#REF!</definedName>
    <definedName name="BLPH33" localSheetId="7" hidden="1">#REF!</definedName>
    <definedName name="BLPH33" localSheetId="98" hidden="1">#REF!</definedName>
    <definedName name="BLPH33" localSheetId="113" hidden="1">#REF!</definedName>
    <definedName name="BLPH33" localSheetId="111" hidden="1">#REF!</definedName>
    <definedName name="BLPH33" localSheetId="38" hidden="1">#REF!</definedName>
    <definedName name="BLPH33" localSheetId="123" hidden="1">#REF!</definedName>
    <definedName name="BLPH33" localSheetId="80" hidden="1">#REF!</definedName>
    <definedName name="BLPH33" localSheetId="50" hidden="1">#REF!</definedName>
    <definedName name="BLPH33" localSheetId="35" hidden="1">#REF!</definedName>
    <definedName name="BLPH33" localSheetId="121" hidden="1">#REF!</definedName>
    <definedName name="BLPH33" localSheetId="109" hidden="1">#REF!</definedName>
    <definedName name="BLPH33" localSheetId="95" hidden="1">#REF!</definedName>
    <definedName name="BLPH33" localSheetId="4" hidden="1">#REF!</definedName>
    <definedName name="BLPH33" localSheetId="137" hidden="1">#REF!</definedName>
    <definedName name="BLPH33" localSheetId="135" hidden="1">#REF!</definedName>
    <definedName name="BLPH33" localSheetId="141" hidden="1">#REF!</definedName>
    <definedName name="BLPH33" localSheetId="133" hidden="1">#REF!</definedName>
    <definedName name="BLPH33" localSheetId="139" hidden="1">#REF!</definedName>
    <definedName name="BLPH33" localSheetId="108" hidden="1">#REF!</definedName>
    <definedName name="BLPH33" localSheetId="132" hidden="1">#REF!</definedName>
    <definedName name="BLPH33" localSheetId="130" hidden="1">#REF!</definedName>
    <definedName name="BLPH33" localSheetId="120" hidden="1">#REF!</definedName>
    <definedName name="BLPH33" localSheetId="106" hidden="1">#REF!</definedName>
    <definedName name="BLPH33" localSheetId="118" hidden="1">#REF!</definedName>
    <definedName name="BLPH33" localSheetId="128" hidden="1">#REF!</definedName>
    <definedName name="BLPH33" localSheetId="104" hidden="1">#REF!</definedName>
    <definedName name="BLPH33" localSheetId="116" hidden="1">#REF!</definedName>
    <definedName name="BLPH33" localSheetId="102" hidden="1">#REF!</definedName>
    <definedName name="BLPH33" localSheetId="126" hidden="1">#REF!</definedName>
    <definedName name="BLPH33" localSheetId="114" hidden="1">#REF!</definedName>
    <definedName name="BLPH33" localSheetId="112" hidden="1">#REF!</definedName>
    <definedName name="BLPH33" localSheetId="124" hidden="1">#REF!</definedName>
    <definedName name="BLPH33" localSheetId="122" hidden="1">#REF!</definedName>
    <definedName name="BLPH33" localSheetId="110" hidden="1">#REF!</definedName>
    <definedName name="BLPH33" localSheetId="76" hidden="1">#REF!</definedName>
    <definedName name="BLPH33" localSheetId="73" hidden="1">#REF!</definedName>
    <definedName name="BLPH33" localSheetId="70" hidden="1">#REF!</definedName>
    <definedName name="BLPH33" localSheetId="67" hidden="1">#REF!</definedName>
    <definedName name="BLPH33" localSheetId="64" hidden="1">#REF!</definedName>
    <definedName name="BLPH33" localSheetId="30" hidden="1">#REF!</definedName>
    <definedName name="BLPH33" localSheetId="21" hidden="1">#REF!</definedName>
    <definedName name="BLPH33" localSheetId="79" hidden="1">#REF!</definedName>
    <definedName name="BLPH33" localSheetId="18" hidden="1">#REF!</definedName>
    <definedName name="BLPH33" localSheetId="94" hidden="1">#REF!</definedName>
    <definedName name="BLPH33" localSheetId="61" hidden="1">#REF!</definedName>
    <definedName name="BLPH33" localSheetId="49" hidden="1">#REF!</definedName>
    <definedName name="BLPH33" localSheetId="33" hidden="1">#REF!</definedName>
    <definedName name="BLPH33" localSheetId="15" hidden="1">#REF!</definedName>
    <definedName name="BLPH33" localSheetId="3" hidden="1">#REF!</definedName>
    <definedName name="BLPH33" localSheetId="91" hidden="1">#REF!</definedName>
    <definedName name="BLPH33" localSheetId="46" hidden="1">#REF!</definedName>
    <definedName name="BLPH33" localSheetId="88" hidden="1">#REF!</definedName>
    <definedName name="BLPH33" localSheetId="58" hidden="1">#REF!</definedName>
    <definedName name="BLPH33" localSheetId="27" hidden="1">#REF!</definedName>
    <definedName name="BLPH33" localSheetId="12" hidden="1">#REF!</definedName>
    <definedName name="BLPH33" localSheetId="43" hidden="1">#REF!</definedName>
    <definedName name="BLPH33" localSheetId="85" hidden="1">#REF!</definedName>
    <definedName name="BLPH33" localSheetId="55" hidden="1">#REF!</definedName>
    <definedName name="BLPH33" localSheetId="24" hidden="1">#REF!</definedName>
    <definedName name="BLPH33" localSheetId="9" hidden="1">#REF!</definedName>
    <definedName name="BLPH33" localSheetId="100" hidden="1">#REF!</definedName>
    <definedName name="BLPH33" localSheetId="40" hidden="1">#REF!</definedName>
    <definedName name="BLPH33" localSheetId="97" hidden="1">#REF!</definedName>
    <definedName name="BLPH33" localSheetId="82" hidden="1">#REF!</definedName>
    <definedName name="BLPH33" localSheetId="52" hidden="1">#REF!</definedName>
    <definedName name="BLPH33" localSheetId="37" hidden="1">#REF!</definedName>
    <definedName name="BLPH33" localSheetId="6" hidden="1">#REF!</definedName>
    <definedName name="BLPH33" localSheetId="75" hidden="1">#REF!</definedName>
    <definedName name="BLPH33" localSheetId="72" hidden="1">#REF!</definedName>
    <definedName name="BLPH33" localSheetId="69" hidden="1">#REF!</definedName>
    <definedName name="BLPH33" localSheetId="66" hidden="1">#REF!</definedName>
    <definedName name="BLPH33" localSheetId="63" hidden="1">#REF!</definedName>
    <definedName name="BLPH33" localSheetId="51" hidden="1">#REF!</definedName>
    <definedName name="BLPH33" localSheetId="29" hidden="1">#REF!</definedName>
    <definedName name="BLPH33" localSheetId="20" hidden="1">#REF!</definedName>
    <definedName name="BLPH33" localSheetId="78" hidden="1">#REF!</definedName>
    <definedName name="BLPH33" localSheetId="17" hidden="1">#REF!</definedName>
    <definedName name="BLPH33" localSheetId="93" hidden="1">#REF!</definedName>
    <definedName name="BLPH33" localSheetId="60" hidden="1">#REF!</definedName>
    <definedName name="BLPH33" localSheetId="48" hidden="1">#REF!</definedName>
    <definedName name="BLPH33" localSheetId="34" hidden="1">#REF!</definedName>
    <definedName name="BLPH33" localSheetId="14" hidden="1">#REF!</definedName>
    <definedName name="BLPH33" localSheetId="2" hidden="1">#REF!</definedName>
    <definedName name="BLPH33" localSheetId="90" hidden="1">#REF!</definedName>
    <definedName name="BLPH33" localSheetId="45" hidden="1">#REF!</definedName>
    <definedName name="BLPH33" localSheetId="87" hidden="1">#REF!</definedName>
    <definedName name="BLPH33" localSheetId="57" hidden="1">#REF!</definedName>
    <definedName name="BLPH33" localSheetId="26" hidden="1">#REF!</definedName>
    <definedName name="BLPH33" localSheetId="11" hidden="1">#REF!</definedName>
    <definedName name="BLPH33" localSheetId="42" hidden="1">#REF!</definedName>
    <definedName name="BLPH33" localSheetId="84" hidden="1">#REF!</definedName>
    <definedName name="BLPH33" localSheetId="54" hidden="1">#REF!</definedName>
    <definedName name="BLPH33" localSheetId="23" hidden="1">#REF!</definedName>
    <definedName name="BLPH33" localSheetId="8" hidden="1">#REF!</definedName>
    <definedName name="BLPH33" localSheetId="99" hidden="1">#REF!</definedName>
    <definedName name="BLPH33" localSheetId="39" hidden="1">#REF!</definedName>
    <definedName name="BLPH33" localSheetId="96" hidden="1">#REF!</definedName>
    <definedName name="BLPH33" localSheetId="81" hidden="1">#REF!</definedName>
    <definedName name="BLPH33" localSheetId="36" hidden="1">#REF!</definedName>
    <definedName name="BLPH33" localSheetId="5" hidden="1">#REF!</definedName>
    <definedName name="BLPH33" localSheetId="138" hidden="1">#REF!</definedName>
    <definedName name="BLPH33" localSheetId="136" hidden="1">#REF!</definedName>
    <definedName name="BLPH33" localSheetId="134" hidden="1">#REF!</definedName>
    <definedName name="BLPH33" localSheetId="140" hidden="1">#REF!</definedName>
    <definedName name="BLPH33" hidden="1">#REF!</definedName>
    <definedName name="BLPH34" localSheetId="74" hidden="1">#REF!</definedName>
    <definedName name="BLPH34" localSheetId="71" hidden="1">#REF!</definedName>
    <definedName name="BLPH34" localSheetId="68" hidden="1">#REF!</definedName>
    <definedName name="BLPH34" localSheetId="65" hidden="1">#REF!</definedName>
    <definedName name="BLPH34" localSheetId="62" hidden="1">#REF!</definedName>
    <definedName name="BLPH34" localSheetId="28" hidden="1">#REF!</definedName>
    <definedName name="BLPH34" localSheetId="19" hidden="1">#REF!</definedName>
    <definedName name="BLPH34" localSheetId="77" hidden="1">#REF!</definedName>
    <definedName name="BLPH34" localSheetId="107" hidden="1">#REF!</definedName>
    <definedName name="BLPH34" localSheetId="32" hidden="1">#REF!</definedName>
    <definedName name="BLPH34" localSheetId="16" hidden="1">#REF!</definedName>
    <definedName name="BLPH34" localSheetId="131" hidden="1">#REF!</definedName>
    <definedName name="BLPH34" localSheetId="59" hidden="1">#REF!</definedName>
    <definedName name="BLPH34" localSheetId="47" hidden="1">#REF!</definedName>
    <definedName name="BLPH34" localSheetId="31" hidden="1">#REF!</definedName>
    <definedName name="BLPH34" localSheetId="13" hidden="1">#REF!</definedName>
    <definedName name="BLPH34" localSheetId="129" hidden="1">#REF!</definedName>
    <definedName name="BLPH34" localSheetId="119" hidden="1">#REF!</definedName>
    <definedName name="BLPH34" localSheetId="105" hidden="1">#REF!</definedName>
    <definedName name="BLPH34" localSheetId="92" hidden="1">#REF!</definedName>
    <definedName name="BLPH34" localSheetId="0" hidden="1">#REF!</definedName>
    <definedName name="BLPH34" localSheetId="1" hidden="1">#REF!</definedName>
    <definedName name="BLPH34" localSheetId="89" hidden="1">#REF!</definedName>
    <definedName name="BLPH34" localSheetId="44" hidden="1">#REF!</definedName>
    <definedName name="BLPH34" localSheetId="86" hidden="1">#REF!</definedName>
    <definedName name="BLPH34" localSheetId="56" hidden="1">#REF!</definedName>
    <definedName name="BLPH34" localSheetId="25" hidden="1">#REF!</definedName>
    <definedName name="BLPH34" localSheetId="117" hidden="1">#REF!</definedName>
    <definedName name="BLPH34" localSheetId="10" hidden="1">#REF!</definedName>
    <definedName name="BLPH34" localSheetId="127" hidden="1">#REF!</definedName>
    <definedName name="BLPH34" localSheetId="103" hidden="1">#REF!</definedName>
    <definedName name="BLPH34" localSheetId="41" hidden="1">#REF!</definedName>
    <definedName name="BLPH34" localSheetId="115" hidden="1">#REF!</definedName>
    <definedName name="BLPH34" localSheetId="101" hidden="1">#REF!</definedName>
    <definedName name="BLPH34" localSheetId="83" hidden="1">#REF!</definedName>
    <definedName name="BLPH34" localSheetId="53" hidden="1">#REF!</definedName>
    <definedName name="BLPH34" localSheetId="22" hidden="1">#REF!</definedName>
    <definedName name="BLPH34" localSheetId="125" hidden="1">#REF!</definedName>
    <definedName name="BLPH34" localSheetId="7" hidden="1">#REF!</definedName>
    <definedName name="BLPH34" localSheetId="98" hidden="1">#REF!</definedName>
    <definedName name="BLPH34" localSheetId="113" hidden="1">#REF!</definedName>
    <definedName name="BLPH34" localSheetId="111" hidden="1">#REF!</definedName>
    <definedName name="BLPH34" localSheetId="38" hidden="1">#REF!</definedName>
    <definedName name="BLPH34" localSheetId="123" hidden="1">#REF!</definedName>
    <definedName name="BLPH34" localSheetId="80" hidden="1">#REF!</definedName>
    <definedName name="BLPH34" localSheetId="50" hidden="1">#REF!</definedName>
    <definedName name="BLPH34" localSheetId="35" hidden="1">#REF!</definedName>
    <definedName name="BLPH34" localSheetId="121" hidden="1">#REF!</definedName>
    <definedName name="BLPH34" localSheetId="109" hidden="1">#REF!</definedName>
    <definedName name="BLPH34" localSheetId="95" hidden="1">#REF!</definedName>
    <definedName name="BLPH34" localSheetId="4" hidden="1">#REF!</definedName>
    <definedName name="BLPH34" localSheetId="137" hidden="1">#REF!</definedName>
    <definedName name="BLPH34" localSheetId="135" hidden="1">#REF!</definedName>
    <definedName name="BLPH34" localSheetId="141" hidden="1">#REF!</definedName>
    <definedName name="BLPH34" localSheetId="133" hidden="1">#REF!</definedName>
    <definedName name="BLPH34" localSheetId="139" hidden="1">#REF!</definedName>
    <definedName name="BLPH34" localSheetId="108" hidden="1">#REF!</definedName>
    <definedName name="BLPH34" localSheetId="132" hidden="1">#REF!</definedName>
    <definedName name="BLPH34" localSheetId="130" hidden="1">#REF!</definedName>
    <definedName name="BLPH34" localSheetId="120" hidden="1">#REF!</definedName>
    <definedName name="BLPH34" localSheetId="106" hidden="1">#REF!</definedName>
    <definedName name="BLPH34" localSheetId="118" hidden="1">#REF!</definedName>
    <definedName name="BLPH34" localSheetId="128" hidden="1">#REF!</definedName>
    <definedName name="BLPH34" localSheetId="104" hidden="1">#REF!</definedName>
    <definedName name="BLPH34" localSheetId="116" hidden="1">#REF!</definedName>
    <definedName name="BLPH34" localSheetId="102" hidden="1">#REF!</definedName>
    <definedName name="BLPH34" localSheetId="126" hidden="1">#REF!</definedName>
    <definedName name="BLPH34" localSheetId="114" hidden="1">#REF!</definedName>
    <definedName name="BLPH34" localSheetId="112" hidden="1">#REF!</definedName>
    <definedName name="BLPH34" localSheetId="124" hidden="1">#REF!</definedName>
    <definedName name="BLPH34" localSheetId="122" hidden="1">#REF!</definedName>
    <definedName name="BLPH34" localSheetId="110" hidden="1">#REF!</definedName>
    <definedName name="BLPH34" localSheetId="76" hidden="1">#REF!</definedName>
    <definedName name="BLPH34" localSheetId="73" hidden="1">#REF!</definedName>
    <definedName name="BLPH34" localSheetId="70" hidden="1">#REF!</definedName>
    <definedName name="BLPH34" localSheetId="67" hidden="1">#REF!</definedName>
    <definedName name="BLPH34" localSheetId="64" hidden="1">#REF!</definedName>
    <definedName name="BLPH34" localSheetId="30" hidden="1">#REF!</definedName>
    <definedName name="BLPH34" localSheetId="21" hidden="1">#REF!</definedName>
    <definedName name="BLPH34" localSheetId="79" hidden="1">#REF!</definedName>
    <definedName name="BLPH34" localSheetId="18" hidden="1">#REF!</definedName>
    <definedName name="BLPH34" localSheetId="94" hidden="1">#REF!</definedName>
    <definedName name="BLPH34" localSheetId="61" hidden="1">#REF!</definedName>
    <definedName name="BLPH34" localSheetId="49" hidden="1">#REF!</definedName>
    <definedName name="BLPH34" localSheetId="33" hidden="1">#REF!</definedName>
    <definedName name="BLPH34" localSheetId="15" hidden="1">#REF!</definedName>
    <definedName name="BLPH34" localSheetId="3" hidden="1">#REF!</definedName>
    <definedName name="BLPH34" localSheetId="91" hidden="1">#REF!</definedName>
    <definedName name="BLPH34" localSheetId="46" hidden="1">#REF!</definedName>
    <definedName name="BLPH34" localSheetId="88" hidden="1">#REF!</definedName>
    <definedName name="BLPH34" localSheetId="58" hidden="1">#REF!</definedName>
    <definedName name="BLPH34" localSheetId="27" hidden="1">#REF!</definedName>
    <definedName name="BLPH34" localSheetId="12" hidden="1">#REF!</definedName>
    <definedName name="BLPH34" localSheetId="43" hidden="1">#REF!</definedName>
    <definedName name="BLPH34" localSheetId="85" hidden="1">#REF!</definedName>
    <definedName name="BLPH34" localSheetId="55" hidden="1">#REF!</definedName>
    <definedName name="BLPH34" localSheetId="24" hidden="1">#REF!</definedName>
    <definedName name="BLPH34" localSheetId="9" hidden="1">#REF!</definedName>
    <definedName name="BLPH34" localSheetId="100" hidden="1">#REF!</definedName>
    <definedName name="BLPH34" localSheetId="40" hidden="1">#REF!</definedName>
    <definedName name="BLPH34" localSheetId="97" hidden="1">#REF!</definedName>
    <definedName name="BLPH34" localSheetId="82" hidden="1">#REF!</definedName>
    <definedName name="BLPH34" localSheetId="52" hidden="1">#REF!</definedName>
    <definedName name="BLPH34" localSheetId="37" hidden="1">#REF!</definedName>
    <definedName name="BLPH34" localSheetId="6" hidden="1">#REF!</definedName>
    <definedName name="BLPH34" localSheetId="75" hidden="1">#REF!</definedName>
    <definedName name="BLPH34" localSheetId="72" hidden="1">#REF!</definedName>
    <definedName name="BLPH34" localSheetId="69" hidden="1">#REF!</definedName>
    <definedName name="BLPH34" localSheetId="66" hidden="1">#REF!</definedName>
    <definedName name="BLPH34" localSheetId="63" hidden="1">#REF!</definedName>
    <definedName name="BLPH34" localSheetId="51" hidden="1">#REF!</definedName>
    <definedName name="BLPH34" localSheetId="29" hidden="1">#REF!</definedName>
    <definedName name="BLPH34" localSheetId="20" hidden="1">#REF!</definedName>
    <definedName name="BLPH34" localSheetId="78" hidden="1">#REF!</definedName>
    <definedName name="BLPH34" localSheetId="17" hidden="1">#REF!</definedName>
    <definedName name="BLPH34" localSheetId="93" hidden="1">#REF!</definedName>
    <definedName name="BLPH34" localSheetId="60" hidden="1">#REF!</definedName>
    <definedName name="BLPH34" localSheetId="48" hidden="1">#REF!</definedName>
    <definedName name="BLPH34" localSheetId="34" hidden="1">#REF!</definedName>
    <definedName name="BLPH34" localSheetId="14" hidden="1">#REF!</definedName>
    <definedName name="BLPH34" localSheetId="2" hidden="1">#REF!</definedName>
    <definedName name="BLPH34" localSheetId="90" hidden="1">#REF!</definedName>
    <definedName name="BLPH34" localSheetId="45" hidden="1">#REF!</definedName>
    <definedName name="BLPH34" localSheetId="87" hidden="1">#REF!</definedName>
    <definedName name="BLPH34" localSheetId="57" hidden="1">#REF!</definedName>
    <definedName name="BLPH34" localSheetId="26" hidden="1">#REF!</definedName>
    <definedName name="BLPH34" localSheetId="11" hidden="1">#REF!</definedName>
    <definedName name="BLPH34" localSheetId="42" hidden="1">#REF!</definedName>
    <definedName name="BLPH34" localSheetId="84" hidden="1">#REF!</definedName>
    <definedName name="BLPH34" localSheetId="54" hidden="1">#REF!</definedName>
    <definedName name="BLPH34" localSheetId="23" hidden="1">#REF!</definedName>
    <definedName name="BLPH34" localSheetId="8" hidden="1">#REF!</definedName>
    <definedName name="BLPH34" localSheetId="99" hidden="1">#REF!</definedName>
    <definedName name="BLPH34" localSheetId="39" hidden="1">#REF!</definedName>
    <definedName name="BLPH34" localSheetId="96" hidden="1">#REF!</definedName>
    <definedName name="BLPH34" localSheetId="81" hidden="1">#REF!</definedName>
    <definedName name="BLPH34" localSheetId="36" hidden="1">#REF!</definedName>
    <definedName name="BLPH34" localSheetId="5" hidden="1">#REF!</definedName>
    <definedName name="BLPH34" localSheetId="138" hidden="1">#REF!</definedName>
    <definedName name="BLPH34" localSheetId="136" hidden="1">#REF!</definedName>
    <definedName name="BLPH34" localSheetId="134" hidden="1">#REF!</definedName>
    <definedName name="BLPH34" localSheetId="140" hidden="1">#REF!</definedName>
    <definedName name="BLPH34" hidden="1">#REF!</definedName>
    <definedName name="BLPH35" localSheetId="74" hidden="1">#REF!</definedName>
    <definedName name="BLPH35" localSheetId="71" hidden="1">#REF!</definedName>
    <definedName name="BLPH35" localSheetId="68" hidden="1">#REF!</definedName>
    <definedName name="BLPH35" localSheetId="65" hidden="1">#REF!</definedName>
    <definedName name="BLPH35" localSheetId="62" hidden="1">#REF!</definedName>
    <definedName name="BLPH35" localSheetId="28" hidden="1">#REF!</definedName>
    <definedName name="BLPH35" localSheetId="19" hidden="1">#REF!</definedName>
    <definedName name="BLPH35" localSheetId="77" hidden="1">#REF!</definedName>
    <definedName name="BLPH35" localSheetId="107" hidden="1">#REF!</definedName>
    <definedName name="BLPH35" localSheetId="32" hidden="1">#REF!</definedName>
    <definedName name="BLPH35" localSheetId="16" hidden="1">#REF!</definedName>
    <definedName name="BLPH35" localSheetId="131" hidden="1">#REF!</definedName>
    <definedName name="BLPH35" localSheetId="59" hidden="1">#REF!</definedName>
    <definedName name="BLPH35" localSheetId="47" hidden="1">#REF!</definedName>
    <definedName name="BLPH35" localSheetId="31" hidden="1">#REF!</definedName>
    <definedName name="BLPH35" localSheetId="13" hidden="1">#REF!</definedName>
    <definedName name="BLPH35" localSheetId="129" hidden="1">#REF!</definedName>
    <definedName name="BLPH35" localSheetId="119" hidden="1">#REF!</definedName>
    <definedName name="BLPH35" localSheetId="105" hidden="1">#REF!</definedName>
    <definedName name="BLPH35" localSheetId="92" hidden="1">#REF!</definedName>
    <definedName name="BLPH35" localSheetId="0" hidden="1">#REF!</definedName>
    <definedName name="BLPH35" localSheetId="1" hidden="1">#REF!</definedName>
    <definedName name="BLPH35" localSheetId="89" hidden="1">#REF!</definedName>
    <definedName name="BLPH35" localSheetId="44" hidden="1">#REF!</definedName>
    <definedName name="BLPH35" localSheetId="86" hidden="1">#REF!</definedName>
    <definedName name="BLPH35" localSheetId="56" hidden="1">#REF!</definedName>
    <definedName name="BLPH35" localSheetId="25" hidden="1">#REF!</definedName>
    <definedName name="BLPH35" localSheetId="117" hidden="1">#REF!</definedName>
    <definedName name="BLPH35" localSheetId="10" hidden="1">#REF!</definedName>
    <definedName name="BLPH35" localSheetId="127" hidden="1">#REF!</definedName>
    <definedName name="BLPH35" localSheetId="103" hidden="1">#REF!</definedName>
    <definedName name="BLPH35" localSheetId="41" hidden="1">#REF!</definedName>
    <definedName name="BLPH35" localSheetId="115" hidden="1">#REF!</definedName>
    <definedName name="BLPH35" localSheetId="101" hidden="1">#REF!</definedName>
    <definedName name="BLPH35" localSheetId="83" hidden="1">#REF!</definedName>
    <definedName name="BLPH35" localSheetId="53" hidden="1">#REF!</definedName>
    <definedName name="BLPH35" localSheetId="22" hidden="1">#REF!</definedName>
    <definedName name="BLPH35" localSheetId="125" hidden="1">#REF!</definedName>
    <definedName name="BLPH35" localSheetId="7" hidden="1">#REF!</definedName>
    <definedName name="BLPH35" localSheetId="98" hidden="1">#REF!</definedName>
    <definedName name="BLPH35" localSheetId="113" hidden="1">#REF!</definedName>
    <definedName name="BLPH35" localSheetId="111" hidden="1">#REF!</definedName>
    <definedName name="BLPH35" localSheetId="38" hidden="1">#REF!</definedName>
    <definedName name="BLPH35" localSheetId="123" hidden="1">#REF!</definedName>
    <definedName name="BLPH35" localSheetId="80" hidden="1">#REF!</definedName>
    <definedName name="BLPH35" localSheetId="50" hidden="1">#REF!</definedName>
    <definedName name="BLPH35" localSheetId="35" hidden="1">#REF!</definedName>
    <definedName name="BLPH35" localSheetId="121" hidden="1">#REF!</definedName>
    <definedName name="BLPH35" localSheetId="109" hidden="1">#REF!</definedName>
    <definedName name="BLPH35" localSheetId="95" hidden="1">#REF!</definedName>
    <definedName name="BLPH35" localSheetId="4" hidden="1">#REF!</definedName>
    <definedName name="BLPH35" localSheetId="137" hidden="1">#REF!</definedName>
    <definedName name="BLPH35" localSheetId="135" hidden="1">#REF!</definedName>
    <definedName name="BLPH35" localSheetId="141" hidden="1">#REF!</definedName>
    <definedName name="BLPH35" localSheetId="133" hidden="1">#REF!</definedName>
    <definedName name="BLPH35" localSheetId="139" hidden="1">#REF!</definedName>
    <definedName name="BLPH35" localSheetId="108" hidden="1">#REF!</definedName>
    <definedName name="BLPH35" localSheetId="132" hidden="1">#REF!</definedName>
    <definedName name="BLPH35" localSheetId="130" hidden="1">#REF!</definedName>
    <definedName name="BLPH35" localSheetId="120" hidden="1">#REF!</definedName>
    <definedName name="BLPH35" localSheetId="106" hidden="1">#REF!</definedName>
    <definedName name="BLPH35" localSheetId="118" hidden="1">#REF!</definedName>
    <definedName name="BLPH35" localSheetId="128" hidden="1">#REF!</definedName>
    <definedName name="BLPH35" localSheetId="104" hidden="1">#REF!</definedName>
    <definedName name="BLPH35" localSheetId="116" hidden="1">#REF!</definedName>
    <definedName name="BLPH35" localSheetId="102" hidden="1">#REF!</definedName>
    <definedName name="BLPH35" localSheetId="126" hidden="1">#REF!</definedName>
    <definedName name="BLPH35" localSheetId="114" hidden="1">#REF!</definedName>
    <definedName name="BLPH35" localSheetId="112" hidden="1">#REF!</definedName>
    <definedName name="BLPH35" localSheetId="124" hidden="1">#REF!</definedName>
    <definedName name="BLPH35" localSheetId="122" hidden="1">#REF!</definedName>
    <definedName name="BLPH35" localSheetId="110" hidden="1">#REF!</definedName>
    <definedName name="BLPH35" localSheetId="76" hidden="1">#REF!</definedName>
    <definedName name="BLPH35" localSheetId="73" hidden="1">#REF!</definedName>
    <definedName name="BLPH35" localSheetId="70" hidden="1">#REF!</definedName>
    <definedName name="BLPH35" localSheetId="67" hidden="1">#REF!</definedName>
    <definedName name="BLPH35" localSheetId="64" hidden="1">#REF!</definedName>
    <definedName name="BLPH35" localSheetId="30" hidden="1">#REF!</definedName>
    <definedName name="BLPH35" localSheetId="21" hidden="1">#REF!</definedName>
    <definedName name="BLPH35" localSheetId="79" hidden="1">#REF!</definedName>
    <definedName name="BLPH35" localSheetId="18" hidden="1">#REF!</definedName>
    <definedName name="BLPH35" localSheetId="94" hidden="1">#REF!</definedName>
    <definedName name="BLPH35" localSheetId="61" hidden="1">#REF!</definedName>
    <definedName name="BLPH35" localSheetId="49" hidden="1">#REF!</definedName>
    <definedName name="BLPH35" localSheetId="33" hidden="1">#REF!</definedName>
    <definedName name="BLPH35" localSheetId="15" hidden="1">#REF!</definedName>
    <definedName name="BLPH35" localSheetId="3" hidden="1">#REF!</definedName>
    <definedName name="BLPH35" localSheetId="91" hidden="1">#REF!</definedName>
    <definedName name="BLPH35" localSheetId="46" hidden="1">#REF!</definedName>
    <definedName name="BLPH35" localSheetId="88" hidden="1">#REF!</definedName>
    <definedName name="BLPH35" localSheetId="58" hidden="1">#REF!</definedName>
    <definedName name="BLPH35" localSheetId="27" hidden="1">#REF!</definedName>
    <definedName name="BLPH35" localSheetId="12" hidden="1">#REF!</definedName>
    <definedName name="BLPH35" localSheetId="43" hidden="1">#REF!</definedName>
    <definedName name="BLPH35" localSheetId="85" hidden="1">#REF!</definedName>
    <definedName name="BLPH35" localSheetId="55" hidden="1">#REF!</definedName>
    <definedName name="BLPH35" localSheetId="24" hidden="1">#REF!</definedName>
    <definedName name="BLPH35" localSheetId="9" hidden="1">#REF!</definedName>
    <definedName name="BLPH35" localSheetId="100" hidden="1">#REF!</definedName>
    <definedName name="BLPH35" localSheetId="40" hidden="1">#REF!</definedName>
    <definedName name="BLPH35" localSheetId="97" hidden="1">#REF!</definedName>
    <definedName name="BLPH35" localSheetId="82" hidden="1">#REF!</definedName>
    <definedName name="BLPH35" localSheetId="52" hidden="1">#REF!</definedName>
    <definedName name="BLPH35" localSheetId="37" hidden="1">#REF!</definedName>
    <definedName name="BLPH35" localSheetId="6" hidden="1">#REF!</definedName>
    <definedName name="BLPH35" localSheetId="75" hidden="1">#REF!</definedName>
    <definedName name="BLPH35" localSheetId="72" hidden="1">#REF!</definedName>
    <definedName name="BLPH35" localSheetId="69" hidden="1">#REF!</definedName>
    <definedName name="BLPH35" localSheetId="66" hidden="1">#REF!</definedName>
    <definedName name="BLPH35" localSheetId="63" hidden="1">#REF!</definedName>
    <definedName name="BLPH35" localSheetId="51" hidden="1">#REF!</definedName>
    <definedName name="BLPH35" localSheetId="29" hidden="1">#REF!</definedName>
    <definedName name="BLPH35" localSheetId="20" hidden="1">#REF!</definedName>
    <definedName name="BLPH35" localSheetId="78" hidden="1">#REF!</definedName>
    <definedName name="BLPH35" localSheetId="17" hidden="1">#REF!</definedName>
    <definedName name="BLPH35" localSheetId="93" hidden="1">#REF!</definedName>
    <definedName name="BLPH35" localSheetId="60" hidden="1">#REF!</definedName>
    <definedName name="BLPH35" localSheetId="48" hidden="1">#REF!</definedName>
    <definedName name="BLPH35" localSheetId="34" hidden="1">#REF!</definedName>
    <definedName name="BLPH35" localSheetId="14" hidden="1">#REF!</definedName>
    <definedName name="BLPH35" localSheetId="2" hidden="1">#REF!</definedName>
    <definedName name="BLPH35" localSheetId="90" hidden="1">#REF!</definedName>
    <definedName name="BLPH35" localSheetId="45" hidden="1">#REF!</definedName>
    <definedName name="BLPH35" localSheetId="87" hidden="1">#REF!</definedName>
    <definedName name="BLPH35" localSheetId="57" hidden="1">#REF!</definedName>
    <definedName name="BLPH35" localSheetId="26" hidden="1">#REF!</definedName>
    <definedName name="BLPH35" localSheetId="11" hidden="1">#REF!</definedName>
    <definedName name="BLPH35" localSheetId="42" hidden="1">#REF!</definedName>
    <definedName name="BLPH35" localSheetId="84" hidden="1">#REF!</definedName>
    <definedName name="BLPH35" localSheetId="54" hidden="1">#REF!</definedName>
    <definedName name="BLPH35" localSheetId="23" hidden="1">#REF!</definedName>
    <definedName name="BLPH35" localSheetId="8" hidden="1">#REF!</definedName>
    <definedName name="BLPH35" localSheetId="99" hidden="1">#REF!</definedName>
    <definedName name="BLPH35" localSheetId="39" hidden="1">#REF!</definedName>
    <definedName name="BLPH35" localSheetId="96" hidden="1">#REF!</definedName>
    <definedName name="BLPH35" localSheetId="81" hidden="1">#REF!</definedName>
    <definedName name="BLPH35" localSheetId="36" hidden="1">#REF!</definedName>
    <definedName name="BLPH35" localSheetId="5" hidden="1">#REF!</definedName>
    <definedName name="BLPH35" localSheetId="138" hidden="1">#REF!</definedName>
    <definedName name="BLPH35" localSheetId="136" hidden="1">#REF!</definedName>
    <definedName name="BLPH35" localSheetId="134" hidden="1">#REF!</definedName>
    <definedName name="BLPH35" localSheetId="140" hidden="1">#REF!</definedName>
    <definedName name="BLPH35" hidden="1">#REF!</definedName>
    <definedName name="BLPH36" localSheetId="74" hidden="1">#REF!</definedName>
    <definedName name="BLPH36" localSheetId="71" hidden="1">#REF!</definedName>
    <definedName name="BLPH36" localSheetId="68" hidden="1">#REF!</definedName>
    <definedName name="BLPH36" localSheetId="65" hidden="1">#REF!</definedName>
    <definedName name="BLPH36" localSheetId="62" hidden="1">#REF!</definedName>
    <definedName name="BLPH36" localSheetId="28" hidden="1">#REF!</definedName>
    <definedName name="BLPH36" localSheetId="19" hidden="1">#REF!</definedName>
    <definedName name="BLPH36" localSheetId="77" hidden="1">#REF!</definedName>
    <definedName name="BLPH36" localSheetId="107" hidden="1">#REF!</definedName>
    <definedName name="BLPH36" localSheetId="32" hidden="1">#REF!</definedName>
    <definedName name="BLPH36" localSheetId="16" hidden="1">#REF!</definedName>
    <definedName name="BLPH36" localSheetId="131" hidden="1">#REF!</definedName>
    <definedName name="BLPH36" localSheetId="59" hidden="1">#REF!</definedName>
    <definedName name="BLPH36" localSheetId="47" hidden="1">#REF!</definedName>
    <definedName name="BLPH36" localSheetId="31" hidden="1">#REF!</definedName>
    <definedName name="BLPH36" localSheetId="13" hidden="1">#REF!</definedName>
    <definedName name="BLPH36" localSheetId="129" hidden="1">#REF!</definedName>
    <definedName name="BLPH36" localSheetId="119" hidden="1">#REF!</definedName>
    <definedName name="BLPH36" localSheetId="105" hidden="1">#REF!</definedName>
    <definedName name="BLPH36" localSheetId="92" hidden="1">#REF!</definedName>
    <definedName name="BLPH36" localSheetId="0" hidden="1">#REF!</definedName>
    <definedName name="BLPH36" localSheetId="1" hidden="1">#REF!</definedName>
    <definedName name="BLPH36" localSheetId="89" hidden="1">#REF!</definedName>
    <definedName name="BLPH36" localSheetId="44" hidden="1">#REF!</definedName>
    <definedName name="BLPH36" localSheetId="86" hidden="1">#REF!</definedName>
    <definedName name="BLPH36" localSheetId="56" hidden="1">#REF!</definedName>
    <definedName name="BLPH36" localSheetId="25" hidden="1">#REF!</definedName>
    <definedName name="BLPH36" localSheetId="117" hidden="1">#REF!</definedName>
    <definedName name="BLPH36" localSheetId="10" hidden="1">#REF!</definedName>
    <definedName name="BLPH36" localSheetId="127" hidden="1">#REF!</definedName>
    <definedName name="BLPH36" localSheetId="103" hidden="1">#REF!</definedName>
    <definedName name="BLPH36" localSheetId="41" hidden="1">#REF!</definedName>
    <definedName name="BLPH36" localSheetId="115" hidden="1">#REF!</definedName>
    <definedName name="BLPH36" localSheetId="101" hidden="1">#REF!</definedName>
    <definedName name="BLPH36" localSheetId="83" hidden="1">#REF!</definedName>
    <definedName name="BLPH36" localSheetId="53" hidden="1">#REF!</definedName>
    <definedName name="BLPH36" localSheetId="22" hidden="1">#REF!</definedName>
    <definedName name="BLPH36" localSheetId="125" hidden="1">#REF!</definedName>
    <definedName name="BLPH36" localSheetId="7" hidden="1">#REF!</definedName>
    <definedName name="BLPH36" localSheetId="98" hidden="1">#REF!</definedName>
    <definedName name="BLPH36" localSheetId="113" hidden="1">#REF!</definedName>
    <definedName name="BLPH36" localSheetId="111" hidden="1">#REF!</definedName>
    <definedName name="BLPH36" localSheetId="38" hidden="1">#REF!</definedName>
    <definedName name="BLPH36" localSheetId="123" hidden="1">#REF!</definedName>
    <definedName name="BLPH36" localSheetId="80" hidden="1">#REF!</definedName>
    <definedName name="BLPH36" localSheetId="50" hidden="1">#REF!</definedName>
    <definedName name="BLPH36" localSheetId="35" hidden="1">#REF!</definedName>
    <definedName name="BLPH36" localSheetId="121" hidden="1">#REF!</definedName>
    <definedName name="BLPH36" localSheetId="109" hidden="1">#REF!</definedName>
    <definedName name="BLPH36" localSheetId="95" hidden="1">#REF!</definedName>
    <definedName name="BLPH36" localSheetId="4" hidden="1">#REF!</definedName>
    <definedName name="BLPH36" localSheetId="137" hidden="1">#REF!</definedName>
    <definedName name="BLPH36" localSheetId="135" hidden="1">#REF!</definedName>
    <definedName name="BLPH36" localSheetId="141" hidden="1">#REF!</definedName>
    <definedName name="BLPH36" localSheetId="133" hidden="1">#REF!</definedName>
    <definedName name="BLPH36" localSheetId="139" hidden="1">#REF!</definedName>
    <definedName name="BLPH36" localSheetId="108" hidden="1">#REF!</definedName>
    <definedName name="BLPH36" localSheetId="132" hidden="1">#REF!</definedName>
    <definedName name="BLPH36" localSheetId="130" hidden="1">#REF!</definedName>
    <definedName name="BLPH36" localSheetId="120" hidden="1">#REF!</definedName>
    <definedName name="BLPH36" localSheetId="106" hidden="1">#REF!</definedName>
    <definedName name="BLPH36" localSheetId="118" hidden="1">#REF!</definedName>
    <definedName name="BLPH36" localSheetId="128" hidden="1">#REF!</definedName>
    <definedName name="BLPH36" localSheetId="104" hidden="1">#REF!</definedName>
    <definedName name="BLPH36" localSheetId="116" hidden="1">#REF!</definedName>
    <definedName name="BLPH36" localSheetId="102" hidden="1">#REF!</definedName>
    <definedName name="BLPH36" localSheetId="126" hidden="1">#REF!</definedName>
    <definedName name="BLPH36" localSheetId="114" hidden="1">#REF!</definedName>
    <definedName name="BLPH36" localSheetId="112" hidden="1">#REF!</definedName>
    <definedName name="BLPH36" localSheetId="124" hidden="1">#REF!</definedName>
    <definedName name="BLPH36" localSheetId="122" hidden="1">#REF!</definedName>
    <definedName name="BLPH36" localSheetId="110" hidden="1">#REF!</definedName>
    <definedName name="BLPH36" localSheetId="76" hidden="1">#REF!</definedName>
    <definedName name="BLPH36" localSheetId="73" hidden="1">#REF!</definedName>
    <definedName name="BLPH36" localSheetId="70" hidden="1">#REF!</definedName>
    <definedName name="BLPH36" localSheetId="67" hidden="1">#REF!</definedName>
    <definedName name="BLPH36" localSheetId="64" hidden="1">#REF!</definedName>
    <definedName name="BLPH36" localSheetId="30" hidden="1">#REF!</definedName>
    <definedName name="BLPH36" localSheetId="21" hidden="1">#REF!</definedName>
    <definedName name="BLPH36" localSheetId="79" hidden="1">#REF!</definedName>
    <definedName name="BLPH36" localSheetId="18" hidden="1">#REF!</definedName>
    <definedName name="BLPH36" localSheetId="94" hidden="1">#REF!</definedName>
    <definedName name="BLPH36" localSheetId="61" hidden="1">#REF!</definedName>
    <definedName name="BLPH36" localSheetId="49" hidden="1">#REF!</definedName>
    <definedName name="BLPH36" localSheetId="33" hidden="1">#REF!</definedName>
    <definedName name="BLPH36" localSheetId="15" hidden="1">#REF!</definedName>
    <definedName name="BLPH36" localSheetId="3" hidden="1">#REF!</definedName>
    <definedName name="BLPH36" localSheetId="91" hidden="1">#REF!</definedName>
    <definedName name="BLPH36" localSheetId="46" hidden="1">#REF!</definedName>
    <definedName name="BLPH36" localSheetId="88" hidden="1">#REF!</definedName>
    <definedName name="BLPH36" localSheetId="58" hidden="1">#REF!</definedName>
    <definedName name="BLPH36" localSheetId="27" hidden="1">#REF!</definedName>
    <definedName name="BLPH36" localSheetId="12" hidden="1">#REF!</definedName>
    <definedName name="BLPH36" localSheetId="43" hidden="1">#REF!</definedName>
    <definedName name="BLPH36" localSheetId="85" hidden="1">#REF!</definedName>
    <definedName name="BLPH36" localSheetId="55" hidden="1">#REF!</definedName>
    <definedName name="BLPH36" localSheetId="24" hidden="1">#REF!</definedName>
    <definedName name="BLPH36" localSheetId="9" hidden="1">#REF!</definedName>
    <definedName name="BLPH36" localSheetId="100" hidden="1">#REF!</definedName>
    <definedName name="BLPH36" localSheetId="40" hidden="1">#REF!</definedName>
    <definedName name="BLPH36" localSheetId="97" hidden="1">#REF!</definedName>
    <definedName name="BLPH36" localSheetId="82" hidden="1">#REF!</definedName>
    <definedName name="BLPH36" localSheetId="52" hidden="1">#REF!</definedName>
    <definedName name="BLPH36" localSheetId="37" hidden="1">#REF!</definedName>
    <definedName name="BLPH36" localSheetId="6" hidden="1">#REF!</definedName>
    <definedName name="BLPH36" localSheetId="75" hidden="1">#REF!</definedName>
    <definedName name="BLPH36" localSheetId="72" hidden="1">#REF!</definedName>
    <definedName name="BLPH36" localSheetId="69" hidden="1">#REF!</definedName>
    <definedName name="BLPH36" localSheetId="66" hidden="1">#REF!</definedName>
    <definedName name="BLPH36" localSheetId="63" hidden="1">#REF!</definedName>
    <definedName name="BLPH36" localSheetId="51" hidden="1">#REF!</definedName>
    <definedName name="BLPH36" localSheetId="29" hidden="1">#REF!</definedName>
    <definedName name="BLPH36" localSheetId="20" hidden="1">#REF!</definedName>
    <definedName name="BLPH36" localSheetId="78" hidden="1">#REF!</definedName>
    <definedName name="BLPH36" localSheetId="17" hidden="1">#REF!</definedName>
    <definedName name="BLPH36" localSheetId="93" hidden="1">#REF!</definedName>
    <definedName name="BLPH36" localSheetId="60" hidden="1">#REF!</definedName>
    <definedName name="BLPH36" localSheetId="48" hidden="1">#REF!</definedName>
    <definedName name="BLPH36" localSheetId="34" hidden="1">#REF!</definedName>
    <definedName name="BLPH36" localSheetId="14" hidden="1">#REF!</definedName>
    <definedName name="BLPH36" localSheetId="2" hidden="1">#REF!</definedName>
    <definedName name="BLPH36" localSheetId="90" hidden="1">#REF!</definedName>
    <definedName name="BLPH36" localSheetId="45" hidden="1">#REF!</definedName>
    <definedName name="BLPH36" localSheetId="87" hidden="1">#REF!</definedName>
    <definedName name="BLPH36" localSheetId="57" hidden="1">#REF!</definedName>
    <definedName name="BLPH36" localSheetId="26" hidden="1">#REF!</definedName>
    <definedName name="BLPH36" localSheetId="11" hidden="1">#REF!</definedName>
    <definedName name="BLPH36" localSheetId="42" hidden="1">#REF!</definedName>
    <definedName name="BLPH36" localSheetId="84" hidden="1">#REF!</definedName>
    <definedName name="BLPH36" localSheetId="54" hidden="1">#REF!</definedName>
    <definedName name="BLPH36" localSheetId="23" hidden="1">#REF!</definedName>
    <definedName name="BLPH36" localSheetId="8" hidden="1">#REF!</definedName>
    <definedName name="BLPH36" localSheetId="99" hidden="1">#REF!</definedName>
    <definedName name="BLPH36" localSheetId="39" hidden="1">#REF!</definedName>
    <definedName name="BLPH36" localSheetId="96" hidden="1">#REF!</definedName>
    <definedName name="BLPH36" localSheetId="81" hidden="1">#REF!</definedName>
    <definedName name="BLPH36" localSheetId="36" hidden="1">#REF!</definedName>
    <definedName name="BLPH36" localSheetId="5" hidden="1">#REF!</definedName>
    <definedName name="BLPH36" localSheetId="138" hidden="1">#REF!</definedName>
    <definedName name="BLPH36" localSheetId="136" hidden="1">#REF!</definedName>
    <definedName name="BLPH36" localSheetId="134" hidden="1">#REF!</definedName>
    <definedName name="BLPH36" localSheetId="140" hidden="1">#REF!</definedName>
    <definedName name="BLPH36" hidden="1">#REF!</definedName>
    <definedName name="BLPH37" localSheetId="74" hidden="1">#REF!</definedName>
    <definedName name="BLPH37" localSheetId="71" hidden="1">#REF!</definedName>
    <definedName name="BLPH37" localSheetId="68" hidden="1">#REF!</definedName>
    <definedName name="BLPH37" localSheetId="65" hidden="1">#REF!</definedName>
    <definedName name="BLPH37" localSheetId="62" hidden="1">#REF!</definedName>
    <definedName name="BLPH37" localSheetId="28" hidden="1">#REF!</definedName>
    <definedName name="BLPH37" localSheetId="19" hidden="1">#REF!</definedName>
    <definedName name="BLPH37" localSheetId="77" hidden="1">#REF!</definedName>
    <definedName name="BLPH37" localSheetId="107" hidden="1">#REF!</definedName>
    <definedName name="BLPH37" localSheetId="32" hidden="1">#REF!</definedName>
    <definedName name="BLPH37" localSheetId="16" hidden="1">#REF!</definedName>
    <definedName name="BLPH37" localSheetId="131" hidden="1">#REF!</definedName>
    <definedName name="BLPH37" localSheetId="59" hidden="1">#REF!</definedName>
    <definedName name="BLPH37" localSheetId="47" hidden="1">#REF!</definedName>
    <definedName name="BLPH37" localSheetId="31" hidden="1">#REF!</definedName>
    <definedName name="BLPH37" localSheetId="13" hidden="1">#REF!</definedName>
    <definedName name="BLPH37" localSheetId="129" hidden="1">#REF!</definedName>
    <definedName name="BLPH37" localSheetId="119" hidden="1">#REF!</definedName>
    <definedName name="BLPH37" localSheetId="105" hidden="1">#REF!</definedName>
    <definedName name="BLPH37" localSheetId="92" hidden="1">#REF!</definedName>
    <definedName name="BLPH37" localSheetId="0" hidden="1">#REF!</definedName>
    <definedName name="BLPH37" localSheetId="1" hidden="1">#REF!</definedName>
    <definedName name="BLPH37" localSheetId="89" hidden="1">#REF!</definedName>
    <definedName name="BLPH37" localSheetId="44" hidden="1">#REF!</definedName>
    <definedName name="BLPH37" localSheetId="86" hidden="1">#REF!</definedName>
    <definedName name="BLPH37" localSheetId="56" hidden="1">#REF!</definedName>
    <definedName name="BLPH37" localSheetId="25" hidden="1">#REF!</definedName>
    <definedName name="BLPH37" localSheetId="117" hidden="1">#REF!</definedName>
    <definedName name="BLPH37" localSheetId="10" hidden="1">#REF!</definedName>
    <definedName name="BLPH37" localSheetId="127" hidden="1">#REF!</definedName>
    <definedName name="BLPH37" localSheetId="103" hidden="1">#REF!</definedName>
    <definedName name="BLPH37" localSheetId="41" hidden="1">#REF!</definedName>
    <definedName name="BLPH37" localSheetId="115" hidden="1">#REF!</definedName>
    <definedName name="BLPH37" localSheetId="101" hidden="1">#REF!</definedName>
    <definedName name="BLPH37" localSheetId="83" hidden="1">#REF!</definedName>
    <definedName name="BLPH37" localSheetId="53" hidden="1">#REF!</definedName>
    <definedName name="BLPH37" localSheetId="22" hidden="1">#REF!</definedName>
    <definedName name="BLPH37" localSheetId="125" hidden="1">#REF!</definedName>
    <definedName name="BLPH37" localSheetId="7" hidden="1">#REF!</definedName>
    <definedName name="BLPH37" localSheetId="98" hidden="1">#REF!</definedName>
    <definedName name="BLPH37" localSheetId="113" hidden="1">#REF!</definedName>
    <definedName name="BLPH37" localSheetId="111" hidden="1">#REF!</definedName>
    <definedName name="BLPH37" localSheetId="38" hidden="1">#REF!</definedName>
    <definedName name="BLPH37" localSheetId="123" hidden="1">#REF!</definedName>
    <definedName name="BLPH37" localSheetId="80" hidden="1">#REF!</definedName>
    <definedName name="BLPH37" localSheetId="50" hidden="1">#REF!</definedName>
    <definedName name="BLPH37" localSheetId="35" hidden="1">#REF!</definedName>
    <definedName name="BLPH37" localSheetId="121" hidden="1">#REF!</definedName>
    <definedName name="BLPH37" localSheetId="109" hidden="1">#REF!</definedName>
    <definedName name="BLPH37" localSheetId="95" hidden="1">#REF!</definedName>
    <definedName name="BLPH37" localSheetId="4" hidden="1">#REF!</definedName>
    <definedName name="BLPH37" localSheetId="137" hidden="1">#REF!</definedName>
    <definedName name="BLPH37" localSheetId="135" hidden="1">#REF!</definedName>
    <definedName name="BLPH37" localSheetId="141" hidden="1">#REF!</definedName>
    <definedName name="BLPH37" localSheetId="133" hidden="1">#REF!</definedName>
    <definedName name="BLPH37" localSheetId="139" hidden="1">#REF!</definedName>
    <definedName name="BLPH37" localSheetId="108" hidden="1">#REF!</definedName>
    <definedName name="BLPH37" localSheetId="132" hidden="1">#REF!</definedName>
    <definedName name="BLPH37" localSheetId="130" hidden="1">#REF!</definedName>
    <definedName name="BLPH37" localSheetId="120" hidden="1">#REF!</definedName>
    <definedName name="BLPH37" localSheetId="106" hidden="1">#REF!</definedName>
    <definedName name="BLPH37" localSheetId="118" hidden="1">#REF!</definedName>
    <definedName name="BLPH37" localSheetId="128" hidden="1">#REF!</definedName>
    <definedName name="BLPH37" localSheetId="104" hidden="1">#REF!</definedName>
    <definedName name="BLPH37" localSheetId="116" hidden="1">#REF!</definedName>
    <definedName name="BLPH37" localSheetId="102" hidden="1">#REF!</definedName>
    <definedName name="BLPH37" localSheetId="126" hidden="1">#REF!</definedName>
    <definedName name="BLPH37" localSheetId="114" hidden="1">#REF!</definedName>
    <definedName name="BLPH37" localSheetId="112" hidden="1">#REF!</definedName>
    <definedName name="BLPH37" localSheetId="124" hidden="1">#REF!</definedName>
    <definedName name="BLPH37" localSheetId="122" hidden="1">#REF!</definedName>
    <definedName name="BLPH37" localSheetId="110" hidden="1">#REF!</definedName>
    <definedName name="BLPH37" localSheetId="76" hidden="1">#REF!</definedName>
    <definedName name="BLPH37" localSheetId="73" hidden="1">#REF!</definedName>
    <definedName name="BLPH37" localSheetId="70" hidden="1">#REF!</definedName>
    <definedName name="BLPH37" localSheetId="67" hidden="1">#REF!</definedName>
    <definedName name="BLPH37" localSheetId="64" hidden="1">#REF!</definedName>
    <definedName name="BLPH37" localSheetId="30" hidden="1">#REF!</definedName>
    <definedName name="BLPH37" localSheetId="21" hidden="1">#REF!</definedName>
    <definedName name="BLPH37" localSheetId="79" hidden="1">#REF!</definedName>
    <definedName name="BLPH37" localSheetId="18" hidden="1">#REF!</definedName>
    <definedName name="BLPH37" localSheetId="94" hidden="1">#REF!</definedName>
    <definedName name="BLPH37" localSheetId="61" hidden="1">#REF!</definedName>
    <definedName name="BLPH37" localSheetId="49" hidden="1">#REF!</definedName>
    <definedName name="BLPH37" localSheetId="33" hidden="1">#REF!</definedName>
    <definedName name="BLPH37" localSheetId="15" hidden="1">#REF!</definedName>
    <definedName name="BLPH37" localSheetId="3" hidden="1">#REF!</definedName>
    <definedName name="BLPH37" localSheetId="91" hidden="1">#REF!</definedName>
    <definedName name="BLPH37" localSheetId="46" hidden="1">#REF!</definedName>
    <definedName name="BLPH37" localSheetId="88" hidden="1">#REF!</definedName>
    <definedName name="BLPH37" localSheetId="58" hidden="1">#REF!</definedName>
    <definedName name="BLPH37" localSheetId="27" hidden="1">#REF!</definedName>
    <definedName name="BLPH37" localSheetId="12" hidden="1">#REF!</definedName>
    <definedName name="BLPH37" localSheetId="43" hidden="1">#REF!</definedName>
    <definedName name="BLPH37" localSheetId="85" hidden="1">#REF!</definedName>
    <definedName name="BLPH37" localSheetId="55" hidden="1">#REF!</definedName>
    <definedName name="BLPH37" localSheetId="24" hidden="1">#REF!</definedName>
    <definedName name="BLPH37" localSheetId="9" hidden="1">#REF!</definedName>
    <definedName name="BLPH37" localSheetId="100" hidden="1">#REF!</definedName>
    <definedName name="BLPH37" localSheetId="40" hidden="1">#REF!</definedName>
    <definedName name="BLPH37" localSheetId="97" hidden="1">#REF!</definedName>
    <definedName name="BLPH37" localSheetId="82" hidden="1">#REF!</definedName>
    <definedName name="BLPH37" localSheetId="52" hidden="1">#REF!</definedName>
    <definedName name="BLPH37" localSheetId="37" hidden="1">#REF!</definedName>
    <definedName name="BLPH37" localSheetId="6" hidden="1">#REF!</definedName>
    <definedName name="BLPH37" localSheetId="75" hidden="1">#REF!</definedName>
    <definedName name="BLPH37" localSheetId="72" hidden="1">#REF!</definedName>
    <definedName name="BLPH37" localSheetId="69" hidden="1">#REF!</definedName>
    <definedName name="BLPH37" localSheetId="66" hidden="1">#REF!</definedName>
    <definedName name="BLPH37" localSheetId="63" hidden="1">#REF!</definedName>
    <definedName name="BLPH37" localSheetId="51" hidden="1">#REF!</definedName>
    <definedName name="BLPH37" localSheetId="29" hidden="1">#REF!</definedName>
    <definedName name="BLPH37" localSheetId="20" hidden="1">#REF!</definedName>
    <definedName name="BLPH37" localSheetId="78" hidden="1">#REF!</definedName>
    <definedName name="BLPH37" localSheetId="17" hidden="1">#REF!</definedName>
    <definedName name="BLPH37" localSheetId="93" hidden="1">#REF!</definedName>
    <definedName name="BLPH37" localSheetId="60" hidden="1">#REF!</definedName>
    <definedName name="BLPH37" localSheetId="48" hidden="1">#REF!</definedName>
    <definedName name="BLPH37" localSheetId="34" hidden="1">#REF!</definedName>
    <definedName name="BLPH37" localSheetId="14" hidden="1">#REF!</definedName>
    <definedName name="BLPH37" localSheetId="2" hidden="1">#REF!</definedName>
    <definedName name="BLPH37" localSheetId="90" hidden="1">#REF!</definedName>
    <definedName name="BLPH37" localSheetId="45" hidden="1">#REF!</definedName>
    <definedName name="BLPH37" localSheetId="87" hidden="1">#REF!</definedName>
    <definedName name="BLPH37" localSheetId="57" hidden="1">#REF!</definedName>
    <definedName name="BLPH37" localSheetId="26" hidden="1">#REF!</definedName>
    <definedName name="BLPH37" localSheetId="11" hidden="1">#REF!</definedName>
    <definedName name="BLPH37" localSheetId="42" hidden="1">#REF!</definedName>
    <definedName name="BLPH37" localSheetId="84" hidden="1">#REF!</definedName>
    <definedName name="BLPH37" localSheetId="54" hidden="1">#REF!</definedName>
    <definedName name="BLPH37" localSheetId="23" hidden="1">#REF!</definedName>
    <definedName name="BLPH37" localSheetId="8" hidden="1">#REF!</definedName>
    <definedName name="BLPH37" localSheetId="99" hidden="1">#REF!</definedName>
    <definedName name="BLPH37" localSheetId="39" hidden="1">#REF!</definedName>
    <definedName name="BLPH37" localSheetId="96" hidden="1">#REF!</definedName>
    <definedName name="BLPH37" localSheetId="81" hidden="1">#REF!</definedName>
    <definedName name="BLPH37" localSheetId="36" hidden="1">#REF!</definedName>
    <definedName name="BLPH37" localSheetId="5" hidden="1">#REF!</definedName>
    <definedName name="BLPH37" localSheetId="138" hidden="1">#REF!</definedName>
    <definedName name="BLPH37" localSheetId="136" hidden="1">#REF!</definedName>
    <definedName name="BLPH37" localSheetId="134" hidden="1">#REF!</definedName>
    <definedName name="BLPH37" localSheetId="140" hidden="1">#REF!</definedName>
    <definedName name="BLPH37" hidden="1">#REF!</definedName>
    <definedName name="BLPH38" localSheetId="74" hidden="1">#REF!</definedName>
    <definedName name="BLPH38" localSheetId="71" hidden="1">#REF!</definedName>
    <definedName name="BLPH38" localSheetId="68" hidden="1">#REF!</definedName>
    <definedName name="BLPH38" localSheetId="65" hidden="1">#REF!</definedName>
    <definedName name="BLPH38" localSheetId="62" hidden="1">#REF!</definedName>
    <definedName name="BLPH38" localSheetId="28" hidden="1">#REF!</definedName>
    <definedName name="BLPH38" localSheetId="19" hidden="1">#REF!</definedName>
    <definedName name="BLPH38" localSheetId="77" hidden="1">#REF!</definedName>
    <definedName name="BLPH38" localSheetId="107" hidden="1">#REF!</definedName>
    <definedName name="BLPH38" localSheetId="32" hidden="1">#REF!</definedName>
    <definedName name="BLPH38" localSheetId="16" hidden="1">#REF!</definedName>
    <definedName name="BLPH38" localSheetId="131" hidden="1">#REF!</definedName>
    <definedName name="BLPH38" localSheetId="59" hidden="1">#REF!</definedName>
    <definedName name="BLPH38" localSheetId="47" hidden="1">#REF!</definedName>
    <definedName name="BLPH38" localSheetId="31" hidden="1">#REF!</definedName>
    <definedName name="BLPH38" localSheetId="13" hidden="1">#REF!</definedName>
    <definedName name="BLPH38" localSheetId="129" hidden="1">#REF!</definedName>
    <definedName name="BLPH38" localSheetId="119" hidden="1">#REF!</definedName>
    <definedName name="BLPH38" localSheetId="105" hidden="1">#REF!</definedName>
    <definedName name="BLPH38" localSheetId="92" hidden="1">#REF!</definedName>
    <definedName name="BLPH38" localSheetId="0" hidden="1">#REF!</definedName>
    <definedName name="BLPH38" localSheetId="1" hidden="1">#REF!</definedName>
    <definedName name="BLPH38" localSheetId="89" hidden="1">#REF!</definedName>
    <definedName name="BLPH38" localSheetId="44" hidden="1">#REF!</definedName>
    <definedName name="BLPH38" localSheetId="86" hidden="1">#REF!</definedName>
    <definedName name="BLPH38" localSheetId="56" hidden="1">#REF!</definedName>
    <definedName name="BLPH38" localSheetId="25" hidden="1">#REF!</definedName>
    <definedName name="BLPH38" localSheetId="117" hidden="1">#REF!</definedName>
    <definedName name="BLPH38" localSheetId="10" hidden="1">#REF!</definedName>
    <definedName name="BLPH38" localSheetId="127" hidden="1">#REF!</definedName>
    <definedName name="BLPH38" localSheetId="103" hidden="1">#REF!</definedName>
    <definedName name="BLPH38" localSheetId="41" hidden="1">#REF!</definedName>
    <definedName name="BLPH38" localSheetId="115" hidden="1">#REF!</definedName>
    <definedName name="BLPH38" localSheetId="101" hidden="1">#REF!</definedName>
    <definedName name="BLPH38" localSheetId="83" hidden="1">#REF!</definedName>
    <definedName name="BLPH38" localSheetId="53" hidden="1">#REF!</definedName>
    <definedName name="BLPH38" localSheetId="22" hidden="1">#REF!</definedName>
    <definedName name="BLPH38" localSheetId="125" hidden="1">#REF!</definedName>
    <definedName name="BLPH38" localSheetId="7" hidden="1">#REF!</definedName>
    <definedName name="BLPH38" localSheetId="98" hidden="1">#REF!</definedName>
    <definedName name="BLPH38" localSheetId="113" hidden="1">#REF!</definedName>
    <definedName name="BLPH38" localSheetId="111" hidden="1">#REF!</definedName>
    <definedName name="BLPH38" localSheetId="38" hidden="1">#REF!</definedName>
    <definedName name="BLPH38" localSheetId="123" hidden="1">#REF!</definedName>
    <definedName name="BLPH38" localSheetId="80" hidden="1">#REF!</definedName>
    <definedName name="BLPH38" localSheetId="50" hidden="1">#REF!</definedName>
    <definedName name="BLPH38" localSheetId="35" hidden="1">#REF!</definedName>
    <definedName name="BLPH38" localSheetId="121" hidden="1">#REF!</definedName>
    <definedName name="BLPH38" localSheetId="109" hidden="1">#REF!</definedName>
    <definedName name="BLPH38" localSheetId="95" hidden="1">#REF!</definedName>
    <definedName name="BLPH38" localSheetId="4" hidden="1">#REF!</definedName>
    <definedName name="BLPH38" localSheetId="137" hidden="1">#REF!</definedName>
    <definedName name="BLPH38" localSheetId="135" hidden="1">#REF!</definedName>
    <definedName name="BLPH38" localSheetId="141" hidden="1">#REF!</definedName>
    <definedName name="BLPH38" localSheetId="133" hidden="1">#REF!</definedName>
    <definedName name="BLPH38" localSheetId="139" hidden="1">#REF!</definedName>
    <definedName name="BLPH38" localSheetId="108" hidden="1">#REF!</definedName>
    <definedName name="BLPH38" localSheetId="132" hidden="1">#REF!</definedName>
    <definedName name="BLPH38" localSheetId="130" hidden="1">#REF!</definedName>
    <definedName name="BLPH38" localSheetId="120" hidden="1">#REF!</definedName>
    <definedName name="BLPH38" localSheetId="106" hidden="1">#REF!</definedName>
    <definedName name="BLPH38" localSheetId="118" hidden="1">#REF!</definedName>
    <definedName name="BLPH38" localSheetId="128" hidden="1">#REF!</definedName>
    <definedName name="BLPH38" localSheetId="104" hidden="1">#REF!</definedName>
    <definedName name="BLPH38" localSheetId="116" hidden="1">#REF!</definedName>
    <definedName name="BLPH38" localSheetId="102" hidden="1">#REF!</definedName>
    <definedName name="BLPH38" localSheetId="126" hidden="1">#REF!</definedName>
    <definedName name="BLPH38" localSheetId="114" hidden="1">#REF!</definedName>
    <definedName name="BLPH38" localSheetId="112" hidden="1">#REF!</definedName>
    <definedName name="BLPH38" localSheetId="124" hidden="1">#REF!</definedName>
    <definedName name="BLPH38" localSheetId="122" hidden="1">#REF!</definedName>
    <definedName name="BLPH38" localSheetId="110" hidden="1">#REF!</definedName>
    <definedName name="BLPH38" localSheetId="76" hidden="1">#REF!</definedName>
    <definedName name="BLPH38" localSheetId="73" hidden="1">#REF!</definedName>
    <definedName name="BLPH38" localSheetId="70" hidden="1">#REF!</definedName>
    <definedName name="BLPH38" localSheetId="67" hidden="1">#REF!</definedName>
    <definedName name="BLPH38" localSheetId="64" hidden="1">#REF!</definedName>
    <definedName name="BLPH38" localSheetId="30" hidden="1">#REF!</definedName>
    <definedName name="BLPH38" localSheetId="21" hidden="1">#REF!</definedName>
    <definedName name="BLPH38" localSheetId="79" hidden="1">#REF!</definedName>
    <definedName name="BLPH38" localSheetId="18" hidden="1">#REF!</definedName>
    <definedName name="BLPH38" localSheetId="94" hidden="1">#REF!</definedName>
    <definedName name="BLPH38" localSheetId="61" hidden="1">#REF!</definedName>
    <definedName name="BLPH38" localSheetId="49" hidden="1">#REF!</definedName>
    <definedName name="BLPH38" localSheetId="33" hidden="1">#REF!</definedName>
    <definedName name="BLPH38" localSheetId="15" hidden="1">#REF!</definedName>
    <definedName name="BLPH38" localSheetId="3" hidden="1">#REF!</definedName>
    <definedName name="BLPH38" localSheetId="91" hidden="1">#REF!</definedName>
    <definedName name="BLPH38" localSheetId="46" hidden="1">#REF!</definedName>
    <definedName name="BLPH38" localSheetId="88" hidden="1">#REF!</definedName>
    <definedName name="BLPH38" localSheetId="58" hidden="1">#REF!</definedName>
    <definedName name="BLPH38" localSheetId="27" hidden="1">#REF!</definedName>
    <definedName name="BLPH38" localSheetId="12" hidden="1">#REF!</definedName>
    <definedName name="BLPH38" localSheetId="43" hidden="1">#REF!</definedName>
    <definedName name="BLPH38" localSheetId="85" hidden="1">#REF!</definedName>
    <definedName name="BLPH38" localSheetId="55" hidden="1">#REF!</definedName>
    <definedName name="BLPH38" localSheetId="24" hidden="1">#REF!</definedName>
    <definedName name="BLPH38" localSheetId="9" hidden="1">#REF!</definedName>
    <definedName name="BLPH38" localSheetId="100" hidden="1">#REF!</definedName>
    <definedName name="BLPH38" localSheetId="40" hidden="1">#REF!</definedName>
    <definedName name="BLPH38" localSheetId="97" hidden="1">#REF!</definedName>
    <definedName name="BLPH38" localSheetId="82" hidden="1">#REF!</definedName>
    <definedName name="BLPH38" localSheetId="52" hidden="1">#REF!</definedName>
    <definedName name="BLPH38" localSheetId="37" hidden="1">#REF!</definedName>
    <definedName name="BLPH38" localSheetId="6" hidden="1">#REF!</definedName>
    <definedName name="BLPH38" localSheetId="75" hidden="1">#REF!</definedName>
    <definedName name="BLPH38" localSheetId="72" hidden="1">#REF!</definedName>
    <definedName name="BLPH38" localSheetId="69" hidden="1">#REF!</definedName>
    <definedName name="BLPH38" localSheetId="66" hidden="1">#REF!</definedName>
    <definedName name="BLPH38" localSheetId="63" hidden="1">#REF!</definedName>
    <definedName name="BLPH38" localSheetId="51" hidden="1">#REF!</definedName>
    <definedName name="BLPH38" localSheetId="29" hidden="1">#REF!</definedName>
    <definedName name="BLPH38" localSheetId="20" hidden="1">#REF!</definedName>
    <definedName name="BLPH38" localSheetId="78" hidden="1">#REF!</definedName>
    <definedName name="BLPH38" localSheetId="17" hidden="1">#REF!</definedName>
    <definedName name="BLPH38" localSheetId="93" hidden="1">#REF!</definedName>
    <definedName name="BLPH38" localSheetId="60" hidden="1">#REF!</definedName>
    <definedName name="BLPH38" localSheetId="48" hidden="1">#REF!</definedName>
    <definedName name="BLPH38" localSheetId="34" hidden="1">#REF!</definedName>
    <definedName name="BLPH38" localSheetId="14" hidden="1">#REF!</definedName>
    <definedName name="BLPH38" localSheetId="2" hidden="1">#REF!</definedName>
    <definedName name="BLPH38" localSheetId="90" hidden="1">#REF!</definedName>
    <definedName name="BLPH38" localSheetId="45" hidden="1">#REF!</definedName>
    <definedName name="BLPH38" localSheetId="87" hidden="1">#REF!</definedName>
    <definedName name="BLPH38" localSheetId="57" hidden="1">#REF!</definedName>
    <definedName name="BLPH38" localSheetId="26" hidden="1">#REF!</definedName>
    <definedName name="BLPH38" localSheetId="11" hidden="1">#REF!</definedName>
    <definedName name="BLPH38" localSheetId="42" hidden="1">#REF!</definedName>
    <definedName name="BLPH38" localSheetId="84" hidden="1">#REF!</definedName>
    <definedName name="BLPH38" localSheetId="54" hidden="1">#REF!</definedName>
    <definedName name="BLPH38" localSheetId="23" hidden="1">#REF!</definedName>
    <definedName name="BLPH38" localSheetId="8" hidden="1">#REF!</definedName>
    <definedName name="BLPH38" localSheetId="99" hidden="1">#REF!</definedName>
    <definedName name="BLPH38" localSheetId="39" hidden="1">#REF!</definedName>
    <definedName name="BLPH38" localSheetId="96" hidden="1">#REF!</definedName>
    <definedName name="BLPH38" localSheetId="81" hidden="1">#REF!</definedName>
    <definedName name="BLPH38" localSheetId="36" hidden="1">#REF!</definedName>
    <definedName name="BLPH38" localSheetId="5" hidden="1">#REF!</definedName>
    <definedName name="BLPH38" localSheetId="138" hidden="1">#REF!</definedName>
    <definedName name="BLPH38" localSheetId="136" hidden="1">#REF!</definedName>
    <definedName name="BLPH38" localSheetId="134" hidden="1">#REF!</definedName>
    <definedName name="BLPH38" localSheetId="140" hidden="1">#REF!</definedName>
    <definedName name="BLPH38" hidden="1">#REF!</definedName>
    <definedName name="BLPH39" localSheetId="74" hidden="1">#REF!</definedName>
    <definedName name="BLPH39" localSheetId="71" hidden="1">#REF!</definedName>
    <definedName name="BLPH39" localSheetId="68" hidden="1">#REF!</definedName>
    <definedName name="BLPH39" localSheetId="65" hidden="1">#REF!</definedName>
    <definedName name="BLPH39" localSheetId="62" hidden="1">#REF!</definedName>
    <definedName name="BLPH39" localSheetId="28" hidden="1">#REF!</definedName>
    <definedName name="BLPH39" localSheetId="19" hidden="1">#REF!</definedName>
    <definedName name="BLPH39" localSheetId="77" hidden="1">#REF!</definedName>
    <definedName name="BLPH39" localSheetId="107" hidden="1">#REF!</definedName>
    <definedName name="BLPH39" localSheetId="32" hidden="1">#REF!</definedName>
    <definedName name="BLPH39" localSheetId="16" hidden="1">#REF!</definedName>
    <definedName name="BLPH39" localSheetId="131" hidden="1">#REF!</definedName>
    <definedName name="BLPH39" localSheetId="59" hidden="1">#REF!</definedName>
    <definedName name="BLPH39" localSheetId="47" hidden="1">#REF!</definedName>
    <definedName name="BLPH39" localSheetId="31" hidden="1">#REF!</definedName>
    <definedName name="BLPH39" localSheetId="13" hidden="1">#REF!</definedName>
    <definedName name="BLPH39" localSheetId="129" hidden="1">#REF!</definedName>
    <definedName name="BLPH39" localSheetId="119" hidden="1">#REF!</definedName>
    <definedName name="BLPH39" localSheetId="105" hidden="1">#REF!</definedName>
    <definedName name="BLPH39" localSheetId="92" hidden="1">#REF!</definedName>
    <definedName name="BLPH39" localSheetId="0" hidden="1">#REF!</definedName>
    <definedName name="BLPH39" localSheetId="1" hidden="1">#REF!</definedName>
    <definedName name="BLPH39" localSheetId="89" hidden="1">#REF!</definedName>
    <definedName name="BLPH39" localSheetId="44" hidden="1">#REF!</definedName>
    <definedName name="BLPH39" localSheetId="86" hidden="1">#REF!</definedName>
    <definedName name="BLPH39" localSheetId="56" hidden="1">#REF!</definedName>
    <definedName name="BLPH39" localSheetId="25" hidden="1">#REF!</definedName>
    <definedName name="BLPH39" localSheetId="117" hidden="1">#REF!</definedName>
    <definedName name="BLPH39" localSheetId="10" hidden="1">#REF!</definedName>
    <definedName name="BLPH39" localSheetId="127" hidden="1">#REF!</definedName>
    <definedName name="BLPH39" localSheetId="103" hidden="1">#REF!</definedName>
    <definedName name="BLPH39" localSheetId="41" hidden="1">#REF!</definedName>
    <definedName name="BLPH39" localSheetId="115" hidden="1">#REF!</definedName>
    <definedName name="BLPH39" localSheetId="101" hidden="1">#REF!</definedName>
    <definedName name="BLPH39" localSheetId="83" hidden="1">#REF!</definedName>
    <definedName name="BLPH39" localSheetId="53" hidden="1">#REF!</definedName>
    <definedName name="BLPH39" localSheetId="22" hidden="1">#REF!</definedName>
    <definedName name="BLPH39" localSheetId="125" hidden="1">#REF!</definedName>
    <definedName name="BLPH39" localSheetId="7" hidden="1">#REF!</definedName>
    <definedName name="BLPH39" localSheetId="98" hidden="1">#REF!</definedName>
    <definedName name="BLPH39" localSheetId="113" hidden="1">#REF!</definedName>
    <definedName name="BLPH39" localSheetId="111" hidden="1">#REF!</definedName>
    <definedName name="BLPH39" localSheetId="38" hidden="1">#REF!</definedName>
    <definedName name="BLPH39" localSheetId="123" hidden="1">#REF!</definedName>
    <definedName name="BLPH39" localSheetId="80" hidden="1">#REF!</definedName>
    <definedName name="BLPH39" localSheetId="50" hidden="1">#REF!</definedName>
    <definedName name="BLPH39" localSheetId="35" hidden="1">#REF!</definedName>
    <definedName name="BLPH39" localSheetId="121" hidden="1">#REF!</definedName>
    <definedName name="BLPH39" localSheetId="109" hidden="1">#REF!</definedName>
    <definedName name="BLPH39" localSheetId="95" hidden="1">#REF!</definedName>
    <definedName name="BLPH39" localSheetId="4" hidden="1">#REF!</definedName>
    <definedName name="BLPH39" localSheetId="137" hidden="1">#REF!</definedName>
    <definedName name="BLPH39" localSheetId="135" hidden="1">#REF!</definedName>
    <definedName name="BLPH39" localSheetId="141" hidden="1">#REF!</definedName>
    <definedName name="BLPH39" localSheetId="133" hidden="1">#REF!</definedName>
    <definedName name="BLPH39" localSheetId="139" hidden="1">#REF!</definedName>
    <definedName name="BLPH39" localSheetId="108" hidden="1">#REF!</definedName>
    <definedName name="BLPH39" localSheetId="132" hidden="1">#REF!</definedName>
    <definedName name="BLPH39" localSheetId="130" hidden="1">#REF!</definedName>
    <definedName name="BLPH39" localSheetId="120" hidden="1">#REF!</definedName>
    <definedName name="BLPH39" localSheetId="106" hidden="1">#REF!</definedName>
    <definedName name="BLPH39" localSheetId="118" hidden="1">#REF!</definedName>
    <definedName name="BLPH39" localSheetId="128" hidden="1">#REF!</definedName>
    <definedName name="BLPH39" localSheetId="104" hidden="1">#REF!</definedName>
    <definedName name="BLPH39" localSheetId="116" hidden="1">#REF!</definedName>
    <definedName name="BLPH39" localSheetId="102" hidden="1">#REF!</definedName>
    <definedName name="BLPH39" localSheetId="126" hidden="1">#REF!</definedName>
    <definedName name="BLPH39" localSheetId="114" hidden="1">#REF!</definedName>
    <definedName name="BLPH39" localSheetId="112" hidden="1">#REF!</definedName>
    <definedName name="BLPH39" localSheetId="124" hidden="1">#REF!</definedName>
    <definedName name="BLPH39" localSheetId="122" hidden="1">#REF!</definedName>
    <definedName name="BLPH39" localSheetId="110" hidden="1">#REF!</definedName>
    <definedName name="BLPH39" localSheetId="76" hidden="1">#REF!</definedName>
    <definedName name="BLPH39" localSheetId="73" hidden="1">#REF!</definedName>
    <definedName name="BLPH39" localSheetId="70" hidden="1">#REF!</definedName>
    <definedName name="BLPH39" localSheetId="67" hidden="1">#REF!</definedName>
    <definedName name="BLPH39" localSheetId="64" hidden="1">#REF!</definedName>
    <definedName name="BLPH39" localSheetId="30" hidden="1">#REF!</definedName>
    <definedName name="BLPH39" localSheetId="21" hidden="1">#REF!</definedName>
    <definedName name="BLPH39" localSheetId="79" hidden="1">#REF!</definedName>
    <definedName name="BLPH39" localSheetId="18" hidden="1">#REF!</definedName>
    <definedName name="BLPH39" localSheetId="94" hidden="1">#REF!</definedName>
    <definedName name="BLPH39" localSheetId="61" hidden="1">#REF!</definedName>
    <definedName name="BLPH39" localSheetId="49" hidden="1">#REF!</definedName>
    <definedName name="BLPH39" localSheetId="33" hidden="1">#REF!</definedName>
    <definedName name="BLPH39" localSheetId="15" hidden="1">#REF!</definedName>
    <definedName name="BLPH39" localSheetId="3" hidden="1">#REF!</definedName>
    <definedName name="BLPH39" localSheetId="91" hidden="1">#REF!</definedName>
    <definedName name="BLPH39" localSheetId="46" hidden="1">#REF!</definedName>
    <definedName name="BLPH39" localSheetId="88" hidden="1">#REF!</definedName>
    <definedName name="BLPH39" localSheetId="58" hidden="1">#REF!</definedName>
    <definedName name="BLPH39" localSheetId="27" hidden="1">#REF!</definedName>
    <definedName name="BLPH39" localSheetId="12" hidden="1">#REF!</definedName>
    <definedName name="BLPH39" localSheetId="43" hidden="1">#REF!</definedName>
    <definedName name="BLPH39" localSheetId="85" hidden="1">#REF!</definedName>
    <definedName name="BLPH39" localSheetId="55" hidden="1">#REF!</definedName>
    <definedName name="BLPH39" localSheetId="24" hidden="1">#REF!</definedName>
    <definedName name="BLPH39" localSheetId="9" hidden="1">#REF!</definedName>
    <definedName name="BLPH39" localSheetId="100" hidden="1">#REF!</definedName>
    <definedName name="BLPH39" localSheetId="40" hidden="1">#REF!</definedName>
    <definedName name="BLPH39" localSheetId="97" hidden="1">#REF!</definedName>
    <definedName name="BLPH39" localSheetId="82" hidden="1">#REF!</definedName>
    <definedName name="BLPH39" localSheetId="52" hidden="1">#REF!</definedName>
    <definedName name="BLPH39" localSheetId="37" hidden="1">#REF!</definedName>
    <definedName name="BLPH39" localSheetId="6" hidden="1">#REF!</definedName>
    <definedName name="BLPH39" localSheetId="75" hidden="1">#REF!</definedName>
    <definedName name="BLPH39" localSheetId="72" hidden="1">#REF!</definedName>
    <definedName name="BLPH39" localSheetId="69" hidden="1">#REF!</definedName>
    <definedName name="BLPH39" localSheetId="66" hidden="1">#REF!</definedName>
    <definedName name="BLPH39" localSheetId="63" hidden="1">#REF!</definedName>
    <definedName name="BLPH39" localSheetId="51" hidden="1">#REF!</definedName>
    <definedName name="BLPH39" localSheetId="29" hidden="1">#REF!</definedName>
    <definedName name="BLPH39" localSheetId="20" hidden="1">#REF!</definedName>
    <definedName name="BLPH39" localSheetId="78" hidden="1">#REF!</definedName>
    <definedName name="BLPH39" localSheetId="17" hidden="1">#REF!</definedName>
    <definedName name="BLPH39" localSheetId="93" hidden="1">#REF!</definedName>
    <definedName name="BLPH39" localSheetId="60" hidden="1">#REF!</definedName>
    <definedName name="BLPH39" localSheetId="48" hidden="1">#REF!</definedName>
    <definedName name="BLPH39" localSheetId="34" hidden="1">#REF!</definedName>
    <definedName name="BLPH39" localSheetId="14" hidden="1">#REF!</definedName>
    <definedName name="BLPH39" localSheetId="2" hidden="1">#REF!</definedName>
    <definedName name="BLPH39" localSheetId="90" hidden="1">#REF!</definedName>
    <definedName name="BLPH39" localSheetId="45" hidden="1">#REF!</definedName>
    <definedName name="BLPH39" localSheetId="87" hidden="1">#REF!</definedName>
    <definedName name="BLPH39" localSheetId="57" hidden="1">#REF!</definedName>
    <definedName name="BLPH39" localSheetId="26" hidden="1">#REF!</definedName>
    <definedName name="BLPH39" localSheetId="11" hidden="1">#REF!</definedName>
    <definedName name="BLPH39" localSheetId="42" hidden="1">#REF!</definedName>
    <definedName name="BLPH39" localSheetId="84" hidden="1">#REF!</definedName>
    <definedName name="BLPH39" localSheetId="54" hidden="1">#REF!</definedName>
    <definedName name="BLPH39" localSheetId="23" hidden="1">#REF!</definedName>
    <definedName name="BLPH39" localSheetId="8" hidden="1">#REF!</definedName>
    <definedName name="BLPH39" localSheetId="99" hidden="1">#REF!</definedName>
    <definedName name="BLPH39" localSheetId="39" hidden="1">#REF!</definedName>
    <definedName name="BLPH39" localSheetId="96" hidden="1">#REF!</definedName>
    <definedName name="BLPH39" localSheetId="81" hidden="1">#REF!</definedName>
    <definedName name="BLPH39" localSheetId="36" hidden="1">#REF!</definedName>
    <definedName name="BLPH39" localSheetId="5" hidden="1">#REF!</definedName>
    <definedName name="BLPH39" localSheetId="138" hidden="1">#REF!</definedName>
    <definedName name="BLPH39" localSheetId="136" hidden="1">#REF!</definedName>
    <definedName name="BLPH39" localSheetId="134" hidden="1">#REF!</definedName>
    <definedName name="BLPH39" localSheetId="140" hidden="1">#REF!</definedName>
    <definedName name="BLPH39" hidden="1">#REF!</definedName>
    <definedName name="BLPH4" localSheetId="74" hidden="1">#REF!</definedName>
    <definedName name="BLPH4" localSheetId="71" hidden="1">#REF!</definedName>
    <definedName name="BLPH4" localSheetId="68" hidden="1">#REF!</definedName>
    <definedName name="BLPH4" localSheetId="65" hidden="1">#REF!</definedName>
    <definedName name="BLPH4" localSheetId="62" hidden="1">#REF!</definedName>
    <definedName name="BLPH4" localSheetId="28" hidden="1">#REF!</definedName>
    <definedName name="BLPH4" localSheetId="19" hidden="1">#REF!</definedName>
    <definedName name="BLPH4" localSheetId="77" hidden="1">#REF!</definedName>
    <definedName name="BLPH4" localSheetId="107" hidden="1">#REF!</definedName>
    <definedName name="BLPH4" localSheetId="32" hidden="1">#REF!</definedName>
    <definedName name="BLPH4" localSheetId="16" hidden="1">#REF!</definedName>
    <definedName name="BLPH4" localSheetId="131" hidden="1">#REF!</definedName>
    <definedName name="BLPH4" localSheetId="59" hidden="1">#REF!</definedName>
    <definedName name="BLPH4" localSheetId="47" hidden="1">#REF!</definedName>
    <definedName name="BLPH4" localSheetId="31" hidden="1">#REF!</definedName>
    <definedName name="BLPH4" localSheetId="13" hidden="1">#REF!</definedName>
    <definedName name="BLPH4" localSheetId="129" hidden="1">#REF!</definedName>
    <definedName name="BLPH4" localSheetId="119" hidden="1">#REF!</definedName>
    <definedName name="BLPH4" localSheetId="105" hidden="1">#REF!</definedName>
    <definedName name="BLPH4" localSheetId="92" hidden="1">#REF!</definedName>
    <definedName name="BLPH4" localSheetId="0" hidden="1">#REF!</definedName>
    <definedName name="BLPH4" localSheetId="1" hidden="1">#REF!</definedName>
    <definedName name="BLPH4" localSheetId="89" hidden="1">#REF!</definedName>
    <definedName name="BLPH4" localSheetId="44" hidden="1">#REF!</definedName>
    <definedName name="BLPH4" localSheetId="86" hidden="1">#REF!</definedName>
    <definedName name="BLPH4" localSheetId="56" hidden="1">#REF!</definedName>
    <definedName name="BLPH4" localSheetId="25" hidden="1">#REF!</definedName>
    <definedName name="BLPH4" localSheetId="117" hidden="1">#REF!</definedName>
    <definedName name="BLPH4" localSheetId="10" hidden="1">#REF!</definedName>
    <definedName name="BLPH4" localSheetId="127" hidden="1">#REF!</definedName>
    <definedName name="BLPH4" localSheetId="103" hidden="1">#REF!</definedName>
    <definedName name="BLPH4" localSheetId="41" hidden="1">#REF!</definedName>
    <definedName name="BLPH4" localSheetId="115" hidden="1">#REF!</definedName>
    <definedName name="BLPH4" localSheetId="101" hidden="1">#REF!</definedName>
    <definedName name="BLPH4" localSheetId="83" hidden="1">#REF!</definedName>
    <definedName name="BLPH4" localSheetId="53" hidden="1">#REF!</definedName>
    <definedName name="BLPH4" localSheetId="22" hidden="1">#REF!</definedName>
    <definedName name="BLPH4" localSheetId="125" hidden="1">#REF!</definedName>
    <definedName name="BLPH4" localSheetId="7" hidden="1">#REF!</definedName>
    <definedName name="BLPH4" localSheetId="98" hidden="1">#REF!</definedName>
    <definedName name="BLPH4" localSheetId="113" hidden="1">#REF!</definedName>
    <definedName name="BLPH4" localSheetId="111" hidden="1">#REF!</definedName>
    <definedName name="BLPH4" localSheetId="38" hidden="1">#REF!</definedName>
    <definedName name="BLPH4" localSheetId="123" hidden="1">#REF!</definedName>
    <definedName name="BLPH4" localSheetId="80" hidden="1">#REF!</definedName>
    <definedName name="BLPH4" localSheetId="50" hidden="1">#REF!</definedName>
    <definedName name="BLPH4" localSheetId="35" hidden="1">#REF!</definedName>
    <definedName name="BLPH4" localSheetId="121" hidden="1">#REF!</definedName>
    <definedName name="BLPH4" localSheetId="109" hidden="1">#REF!</definedName>
    <definedName name="BLPH4" localSheetId="95" hidden="1">#REF!</definedName>
    <definedName name="BLPH4" localSheetId="4" hidden="1">#REF!</definedName>
    <definedName name="BLPH4" localSheetId="137" hidden="1">#REF!</definedName>
    <definedName name="BLPH4" localSheetId="135" hidden="1">#REF!</definedName>
    <definedName name="BLPH4" localSheetId="141" hidden="1">#REF!</definedName>
    <definedName name="BLPH4" localSheetId="133" hidden="1">#REF!</definedName>
    <definedName name="BLPH4" localSheetId="139" hidden="1">#REF!</definedName>
    <definedName name="BLPH4" localSheetId="108" hidden="1">#REF!</definedName>
    <definedName name="BLPH4" localSheetId="132" hidden="1">#REF!</definedName>
    <definedName name="BLPH4" localSheetId="130" hidden="1">#REF!</definedName>
    <definedName name="BLPH4" localSheetId="120" hidden="1">#REF!</definedName>
    <definedName name="BLPH4" localSheetId="106" hidden="1">#REF!</definedName>
    <definedName name="BLPH4" localSheetId="118" hidden="1">#REF!</definedName>
    <definedName name="BLPH4" localSheetId="128" hidden="1">#REF!</definedName>
    <definedName name="BLPH4" localSheetId="104" hidden="1">#REF!</definedName>
    <definedName name="BLPH4" localSheetId="116" hidden="1">#REF!</definedName>
    <definedName name="BLPH4" localSheetId="102" hidden="1">#REF!</definedName>
    <definedName name="BLPH4" localSheetId="126" hidden="1">#REF!</definedName>
    <definedName name="BLPH4" localSheetId="114" hidden="1">#REF!</definedName>
    <definedName name="BLPH4" localSheetId="112" hidden="1">#REF!</definedName>
    <definedName name="BLPH4" localSheetId="124" hidden="1">#REF!</definedName>
    <definedName name="BLPH4" localSheetId="122" hidden="1">#REF!</definedName>
    <definedName name="BLPH4" localSheetId="110" hidden="1">#REF!</definedName>
    <definedName name="BLPH4" localSheetId="76" hidden="1">#REF!</definedName>
    <definedName name="BLPH4" localSheetId="73" hidden="1">#REF!</definedName>
    <definedName name="BLPH4" localSheetId="70" hidden="1">#REF!</definedName>
    <definedName name="BLPH4" localSheetId="67" hidden="1">#REF!</definedName>
    <definedName name="BLPH4" localSheetId="64" hidden="1">#REF!</definedName>
    <definedName name="BLPH4" localSheetId="30" hidden="1">#REF!</definedName>
    <definedName name="BLPH4" localSheetId="21" hidden="1">#REF!</definedName>
    <definedName name="BLPH4" localSheetId="79" hidden="1">#REF!</definedName>
    <definedName name="BLPH4" localSheetId="18" hidden="1">#REF!</definedName>
    <definedName name="BLPH4" localSheetId="94" hidden="1">#REF!</definedName>
    <definedName name="BLPH4" localSheetId="61" hidden="1">#REF!</definedName>
    <definedName name="BLPH4" localSheetId="49" hidden="1">#REF!</definedName>
    <definedName name="BLPH4" localSheetId="33" hidden="1">#REF!</definedName>
    <definedName name="BLPH4" localSheetId="15" hidden="1">#REF!</definedName>
    <definedName name="BLPH4" localSheetId="3" hidden="1">#REF!</definedName>
    <definedName name="BLPH4" localSheetId="91" hidden="1">#REF!</definedName>
    <definedName name="BLPH4" localSheetId="46" hidden="1">#REF!</definedName>
    <definedName name="BLPH4" localSheetId="88" hidden="1">#REF!</definedName>
    <definedName name="BLPH4" localSheetId="58" hidden="1">#REF!</definedName>
    <definedName name="BLPH4" localSheetId="27" hidden="1">#REF!</definedName>
    <definedName name="BLPH4" localSheetId="12" hidden="1">#REF!</definedName>
    <definedName name="BLPH4" localSheetId="43" hidden="1">#REF!</definedName>
    <definedName name="BLPH4" localSheetId="85" hidden="1">#REF!</definedName>
    <definedName name="BLPH4" localSheetId="55" hidden="1">#REF!</definedName>
    <definedName name="BLPH4" localSheetId="24" hidden="1">#REF!</definedName>
    <definedName name="BLPH4" localSheetId="9" hidden="1">#REF!</definedName>
    <definedName name="BLPH4" localSheetId="100" hidden="1">#REF!</definedName>
    <definedName name="BLPH4" localSheetId="40" hidden="1">#REF!</definedName>
    <definedName name="BLPH4" localSheetId="97" hidden="1">#REF!</definedName>
    <definedName name="BLPH4" localSheetId="82" hidden="1">#REF!</definedName>
    <definedName name="BLPH4" localSheetId="52" hidden="1">#REF!</definedName>
    <definedName name="BLPH4" localSheetId="37" hidden="1">#REF!</definedName>
    <definedName name="BLPH4" localSheetId="6" hidden="1">#REF!</definedName>
    <definedName name="BLPH4" localSheetId="75" hidden="1">#REF!</definedName>
    <definedName name="BLPH4" localSheetId="72" hidden="1">#REF!</definedName>
    <definedName name="BLPH4" localSheetId="69" hidden="1">#REF!</definedName>
    <definedName name="BLPH4" localSheetId="66" hidden="1">#REF!</definedName>
    <definedName name="BLPH4" localSheetId="63" hidden="1">#REF!</definedName>
    <definedName name="BLPH4" localSheetId="51" hidden="1">#REF!</definedName>
    <definedName name="BLPH4" localSheetId="29" hidden="1">#REF!</definedName>
    <definedName name="BLPH4" localSheetId="20" hidden="1">#REF!</definedName>
    <definedName name="BLPH4" localSheetId="78" hidden="1">#REF!</definedName>
    <definedName name="BLPH4" localSheetId="17" hidden="1">#REF!</definedName>
    <definedName name="BLPH4" localSheetId="93" hidden="1">#REF!</definedName>
    <definedName name="BLPH4" localSheetId="60" hidden="1">#REF!</definedName>
    <definedName name="BLPH4" localSheetId="48" hidden="1">#REF!</definedName>
    <definedName name="BLPH4" localSheetId="34" hidden="1">#REF!</definedName>
    <definedName name="BLPH4" localSheetId="14" hidden="1">#REF!</definedName>
    <definedName name="BLPH4" localSheetId="2" hidden="1">#REF!</definedName>
    <definedName name="BLPH4" localSheetId="90" hidden="1">#REF!</definedName>
    <definedName name="BLPH4" localSheetId="45" hidden="1">#REF!</definedName>
    <definedName name="BLPH4" localSheetId="87" hidden="1">#REF!</definedName>
    <definedName name="BLPH4" localSheetId="57" hidden="1">#REF!</definedName>
    <definedName name="BLPH4" localSheetId="26" hidden="1">#REF!</definedName>
    <definedName name="BLPH4" localSheetId="11" hidden="1">#REF!</definedName>
    <definedName name="BLPH4" localSheetId="42" hidden="1">#REF!</definedName>
    <definedName name="BLPH4" localSheetId="84" hidden="1">#REF!</definedName>
    <definedName name="BLPH4" localSheetId="54" hidden="1">#REF!</definedName>
    <definedName name="BLPH4" localSheetId="23" hidden="1">#REF!</definedName>
    <definedName name="BLPH4" localSheetId="8" hidden="1">#REF!</definedName>
    <definedName name="BLPH4" localSheetId="99" hidden="1">#REF!</definedName>
    <definedName name="BLPH4" localSheetId="39" hidden="1">#REF!</definedName>
    <definedName name="BLPH4" localSheetId="96" hidden="1">#REF!</definedName>
    <definedName name="BLPH4" localSheetId="81" hidden="1">#REF!</definedName>
    <definedName name="BLPH4" localSheetId="36" hidden="1">#REF!</definedName>
    <definedName name="BLPH4" localSheetId="5" hidden="1">#REF!</definedName>
    <definedName name="BLPH4" localSheetId="138" hidden="1">#REF!</definedName>
    <definedName name="BLPH4" localSheetId="136" hidden="1">#REF!</definedName>
    <definedName name="BLPH4" localSheetId="134" hidden="1">#REF!</definedName>
    <definedName name="BLPH4" localSheetId="140" hidden="1">#REF!</definedName>
    <definedName name="BLPH4" hidden="1">#REF!</definedName>
    <definedName name="BLPH40" localSheetId="74" hidden="1">#REF!</definedName>
    <definedName name="BLPH40" localSheetId="71" hidden="1">#REF!</definedName>
    <definedName name="BLPH40" localSheetId="68" hidden="1">#REF!</definedName>
    <definedName name="BLPH40" localSheetId="65" hidden="1">#REF!</definedName>
    <definedName name="BLPH40" localSheetId="62" hidden="1">#REF!</definedName>
    <definedName name="BLPH40" localSheetId="28" hidden="1">#REF!</definedName>
    <definedName name="BLPH40" localSheetId="19" hidden="1">#REF!</definedName>
    <definedName name="BLPH40" localSheetId="77" hidden="1">#REF!</definedName>
    <definedName name="BLPH40" localSheetId="107" hidden="1">#REF!</definedName>
    <definedName name="BLPH40" localSheetId="32" hidden="1">#REF!</definedName>
    <definedName name="BLPH40" localSheetId="16" hidden="1">#REF!</definedName>
    <definedName name="BLPH40" localSheetId="131" hidden="1">#REF!</definedName>
    <definedName name="BLPH40" localSheetId="59" hidden="1">#REF!</definedName>
    <definedName name="BLPH40" localSheetId="47" hidden="1">#REF!</definedName>
    <definedName name="BLPH40" localSheetId="31" hidden="1">#REF!</definedName>
    <definedName name="BLPH40" localSheetId="13" hidden="1">#REF!</definedName>
    <definedName name="BLPH40" localSheetId="129" hidden="1">#REF!</definedName>
    <definedName name="BLPH40" localSheetId="119" hidden="1">#REF!</definedName>
    <definedName name="BLPH40" localSheetId="105" hidden="1">#REF!</definedName>
    <definedName name="BLPH40" localSheetId="92" hidden="1">#REF!</definedName>
    <definedName name="BLPH40" localSheetId="0" hidden="1">#REF!</definedName>
    <definedName name="BLPH40" localSheetId="1" hidden="1">#REF!</definedName>
    <definedName name="BLPH40" localSheetId="89" hidden="1">#REF!</definedName>
    <definedName name="BLPH40" localSheetId="44" hidden="1">#REF!</definedName>
    <definedName name="BLPH40" localSheetId="86" hidden="1">#REF!</definedName>
    <definedName name="BLPH40" localSheetId="56" hidden="1">#REF!</definedName>
    <definedName name="BLPH40" localSheetId="25" hidden="1">#REF!</definedName>
    <definedName name="BLPH40" localSheetId="117" hidden="1">#REF!</definedName>
    <definedName name="BLPH40" localSheetId="10" hidden="1">#REF!</definedName>
    <definedName name="BLPH40" localSheetId="127" hidden="1">#REF!</definedName>
    <definedName name="BLPH40" localSheetId="103" hidden="1">#REF!</definedName>
    <definedName name="BLPH40" localSheetId="41" hidden="1">#REF!</definedName>
    <definedName name="BLPH40" localSheetId="115" hidden="1">#REF!</definedName>
    <definedName name="BLPH40" localSheetId="101" hidden="1">#REF!</definedName>
    <definedName name="BLPH40" localSheetId="83" hidden="1">#REF!</definedName>
    <definedName name="BLPH40" localSheetId="53" hidden="1">#REF!</definedName>
    <definedName name="BLPH40" localSheetId="22" hidden="1">#REF!</definedName>
    <definedName name="BLPH40" localSheetId="125" hidden="1">#REF!</definedName>
    <definedName name="BLPH40" localSheetId="7" hidden="1">#REF!</definedName>
    <definedName name="BLPH40" localSheetId="98" hidden="1">#REF!</definedName>
    <definedName name="BLPH40" localSheetId="113" hidden="1">#REF!</definedName>
    <definedName name="BLPH40" localSheetId="111" hidden="1">#REF!</definedName>
    <definedName name="BLPH40" localSheetId="38" hidden="1">#REF!</definedName>
    <definedName name="BLPH40" localSheetId="123" hidden="1">#REF!</definedName>
    <definedName name="BLPH40" localSheetId="80" hidden="1">#REF!</definedName>
    <definedName name="BLPH40" localSheetId="50" hidden="1">#REF!</definedName>
    <definedName name="BLPH40" localSheetId="35" hidden="1">#REF!</definedName>
    <definedName name="BLPH40" localSheetId="121" hidden="1">#REF!</definedName>
    <definedName name="BLPH40" localSheetId="109" hidden="1">#REF!</definedName>
    <definedName name="BLPH40" localSheetId="95" hidden="1">#REF!</definedName>
    <definedName name="BLPH40" localSheetId="4" hidden="1">#REF!</definedName>
    <definedName name="BLPH40" localSheetId="137" hidden="1">#REF!</definedName>
    <definedName name="BLPH40" localSheetId="135" hidden="1">#REF!</definedName>
    <definedName name="BLPH40" localSheetId="141" hidden="1">#REF!</definedName>
    <definedName name="BLPH40" localSheetId="133" hidden="1">#REF!</definedName>
    <definedName name="BLPH40" localSheetId="139" hidden="1">#REF!</definedName>
    <definedName name="BLPH40" localSheetId="108" hidden="1">#REF!</definedName>
    <definedName name="BLPH40" localSheetId="132" hidden="1">#REF!</definedName>
    <definedName name="BLPH40" localSheetId="130" hidden="1">#REF!</definedName>
    <definedName name="BLPH40" localSheetId="120" hidden="1">#REF!</definedName>
    <definedName name="BLPH40" localSheetId="106" hidden="1">#REF!</definedName>
    <definedName name="BLPH40" localSheetId="118" hidden="1">#REF!</definedName>
    <definedName name="BLPH40" localSheetId="128" hidden="1">#REF!</definedName>
    <definedName name="BLPH40" localSheetId="104" hidden="1">#REF!</definedName>
    <definedName name="BLPH40" localSheetId="116" hidden="1">#REF!</definedName>
    <definedName name="BLPH40" localSheetId="102" hidden="1">#REF!</definedName>
    <definedName name="BLPH40" localSheetId="126" hidden="1">#REF!</definedName>
    <definedName name="BLPH40" localSheetId="114" hidden="1">#REF!</definedName>
    <definedName name="BLPH40" localSheetId="112" hidden="1">#REF!</definedName>
    <definedName name="BLPH40" localSheetId="124" hidden="1">#REF!</definedName>
    <definedName name="BLPH40" localSheetId="122" hidden="1">#REF!</definedName>
    <definedName name="BLPH40" localSheetId="110" hidden="1">#REF!</definedName>
    <definedName name="BLPH40" localSheetId="76" hidden="1">#REF!</definedName>
    <definedName name="BLPH40" localSheetId="73" hidden="1">#REF!</definedName>
    <definedName name="BLPH40" localSheetId="70" hidden="1">#REF!</definedName>
    <definedName name="BLPH40" localSheetId="67" hidden="1">#REF!</definedName>
    <definedName name="BLPH40" localSheetId="64" hidden="1">#REF!</definedName>
    <definedName name="BLPH40" localSheetId="30" hidden="1">#REF!</definedName>
    <definedName name="BLPH40" localSheetId="21" hidden="1">#REF!</definedName>
    <definedName name="BLPH40" localSheetId="79" hidden="1">#REF!</definedName>
    <definedName name="BLPH40" localSheetId="18" hidden="1">#REF!</definedName>
    <definedName name="BLPH40" localSheetId="94" hidden="1">#REF!</definedName>
    <definedName name="BLPH40" localSheetId="61" hidden="1">#REF!</definedName>
    <definedName name="BLPH40" localSheetId="49" hidden="1">#REF!</definedName>
    <definedName name="BLPH40" localSheetId="33" hidden="1">#REF!</definedName>
    <definedName name="BLPH40" localSheetId="15" hidden="1">#REF!</definedName>
    <definedName name="BLPH40" localSheetId="3" hidden="1">#REF!</definedName>
    <definedName name="BLPH40" localSheetId="91" hidden="1">#REF!</definedName>
    <definedName name="BLPH40" localSheetId="46" hidden="1">#REF!</definedName>
    <definedName name="BLPH40" localSheetId="88" hidden="1">#REF!</definedName>
    <definedName name="BLPH40" localSheetId="58" hidden="1">#REF!</definedName>
    <definedName name="BLPH40" localSheetId="27" hidden="1">#REF!</definedName>
    <definedName name="BLPH40" localSheetId="12" hidden="1">#REF!</definedName>
    <definedName name="BLPH40" localSheetId="43" hidden="1">#REF!</definedName>
    <definedName name="BLPH40" localSheetId="85" hidden="1">#REF!</definedName>
    <definedName name="BLPH40" localSheetId="55" hidden="1">#REF!</definedName>
    <definedName name="BLPH40" localSheetId="24" hidden="1">#REF!</definedName>
    <definedName name="BLPH40" localSheetId="9" hidden="1">#REF!</definedName>
    <definedName name="BLPH40" localSheetId="100" hidden="1">#REF!</definedName>
    <definedName name="BLPH40" localSheetId="40" hidden="1">#REF!</definedName>
    <definedName name="BLPH40" localSheetId="97" hidden="1">#REF!</definedName>
    <definedName name="BLPH40" localSheetId="82" hidden="1">#REF!</definedName>
    <definedName name="BLPH40" localSheetId="52" hidden="1">#REF!</definedName>
    <definedName name="BLPH40" localSheetId="37" hidden="1">#REF!</definedName>
    <definedName name="BLPH40" localSheetId="6" hidden="1">#REF!</definedName>
    <definedName name="BLPH40" localSheetId="75" hidden="1">#REF!</definedName>
    <definedName name="BLPH40" localSheetId="72" hidden="1">#REF!</definedName>
    <definedName name="BLPH40" localSheetId="69" hidden="1">#REF!</definedName>
    <definedName name="BLPH40" localSheetId="66" hidden="1">#REF!</definedName>
    <definedName name="BLPH40" localSheetId="63" hidden="1">#REF!</definedName>
    <definedName name="BLPH40" localSheetId="51" hidden="1">#REF!</definedName>
    <definedName name="BLPH40" localSheetId="29" hidden="1">#REF!</definedName>
    <definedName name="BLPH40" localSheetId="20" hidden="1">#REF!</definedName>
    <definedName name="BLPH40" localSheetId="78" hidden="1">#REF!</definedName>
    <definedName name="BLPH40" localSheetId="17" hidden="1">#REF!</definedName>
    <definedName name="BLPH40" localSheetId="93" hidden="1">#REF!</definedName>
    <definedName name="BLPH40" localSheetId="60" hidden="1">#REF!</definedName>
    <definedName name="BLPH40" localSheetId="48" hidden="1">#REF!</definedName>
    <definedName name="BLPH40" localSheetId="34" hidden="1">#REF!</definedName>
    <definedName name="BLPH40" localSheetId="14" hidden="1">#REF!</definedName>
    <definedName name="BLPH40" localSheetId="2" hidden="1">#REF!</definedName>
    <definedName name="BLPH40" localSheetId="90" hidden="1">#REF!</definedName>
    <definedName name="BLPH40" localSheetId="45" hidden="1">#REF!</definedName>
    <definedName name="BLPH40" localSheetId="87" hidden="1">#REF!</definedName>
    <definedName name="BLPH40" localSheetId="57" hidden="1">#REF!</definedName>
    <definedName name="BLPH40" localSheetId="26" hidden="1">#REF!</definedName>
    <definedName name="BLPH40" localSheetId="11" hidden="1">#REF!</definedName>
    <definedName name="BLPH40" localSheetId="42" hidden="1">#REF!</definedName>
    <definedName name="BLPH40" localSheetId="84" hidden="1">#REF!</definedName>
    <definedName name="BLPH40" localSheetId="54" hidden="1">#REF!</definedName>
    <definedName name="BLPH40" localSheetId="23" hidden="1">#REF!</definedName>
    <definedName name="BLPH40" localSheetId="8" hidden="1">#REF!</definedName>
    <definedName name="BLPH40" localSheetId="99" hidden="1">#REF!</definedName>
    <definedName name="BLPH40" localSheetId="39" hidden="1">#REF!</definedName>
    <definedName name="BLPH40" localSheetId="96" hidden="1">#REF!</definedName>
    <definedName name="BLPH40" localSheetId="81" hidden="1">#REF!</definedName>
    <definedName name="BLPH40" localSheetId="36" hidden="1">#REF!</definedName>
    <definedName name="BLPH40" localSheetId="5" hidden="1">#REF!</definedName>
    <definedName name="BLPH40" localSheetId="138" hidden="1">#REF!</definedName>
    <definedName name="BLPH40" localSheetId="136" hidden="1">#REF!</definedName>
    <definedName name="BLPH40" localSheetId="134" hidden="1">#REF!</definedName>
    <definedName name="BLPH40" localSheetId="140" hidden="1">#REF!</definedName>
    <definedName name="BLPH40" hidden="1">#REF!</definedName>
    <definedName name="BLPH41" localSheetId="74" hidden="1">#REF!</definedName>
    <definedName name="BLPH41" localSheetId="71" hidden="1">#REF!</definedName>
    <definedName name="BLPH41" localSheetId="68" hidden="1">#REF!</definedName>
    <definedName name="BLPH41" localSheetId="65" hidden="1">#REF!</definedName>
    <definedName name="BLPH41" localSheetId="62" hidden="1">#REF!</definedName>
    <definedName name="BLPH41" localSheetId="28" hidden="1">#REF!</definedName>
    <definedName name="BLPH41" localSheetId="19" hidden="1">#REF!</definedName>
    <definedName name="BLPH41" localSheetId="77" hidden="1">#REF!</definedName>
    <definedName name="BLPH41" localSheetId="107" hidden="1">#REF!</definedName>
    <definedName name="BLPH41" localSheetId="32" hidden="1">#REF!</definedName>
    <definedName name="BLPH41" localSheetId="16" hidden="1">#REF!</definedName>
    <definedName name="BLPH41" localSheetId="131" hidden="1">#REF!</definedName>
    <definedName name="BLPH41" localSheetId="59" hidden="1">#REF!</definedName>
    <definedName name="BLPH41" localSheetId="47" hidden="1">#REF!</definedName>
    <definedName name="BLPH41" localSheetId="31" hidden="1">#REF!</definedName>
    <definedName name="BLPH41" localSheetId="13" hidden="1">#REF!</definedName>
    <definedName name="BLPH41" localSheetId="129" hidden="1">#REF!</definedName>
    <definedName name="BLPH41" localSheetId="119" hidden="1">#REF!</definedName>
    <definedName name="BLPH41" localSheetId="105" hidden="1">#REF!</definedName>
    <definedName name="BLPH41" localSheetId="92" hidden="1">#REF!</definedName>
    <definedName name="BLPH41" localSheetId="0" hidden="1">#REF!</definedName>
    <definedName name="BLPH41" localSheetId="1" hidden="1">#REF!</definedName>
    <definedName name="BLPH41" localSheetId="89" hidden="1">#REF!</definedName>
    <definedName name="BLPH41" localSheetId="44" hidden="1">#REF!</definedName>
    <definedName name="BLPH41" localSheetId="86" hidden="1">#REF!</definedName>
    <definedName name="BLPH41" localSheetId="56" hidden="1">#REF!</definedName>
    <definedName name="BLPH41" localSheetId="25" hidden="1">#REF!</definedName>
    <definedName name="BLPH41" localSheetId="117" hidden="1">#REF!</definedName>
    <definedName name="BLPH41" localSheetId="10" hidden="1">#REF!</definedName>
    <definedName name="BLPH41" localSheetId="127" hidden="1">#REF!</definedName>
    <definedName name="BLPH41" localSheetId="103" hidden="1">#REF!</definedName>
    <definedName name="BLPH41" localSheetId="41" hidden="1">#REF!</definedName>
    <definedName name="BLPH41" localSheetId="115" hidden="1">#REF!</definedName>
    <definedName name="BLPH41" localSheetId="101" hidden="1">#REF!</definedName>
    <definedName name="BLPH41" localSheetId="83" hidden="1">#REF!</definedName>
    <definedName name="BLPH41" localSheetId="53" hidden="1">#REF!</definedName>
    <definedName name="BLPH41" localSheetId="22" hidden="1">#REF!</definedName>
    <definedName name="BLPH41" localSheetId="125" hidden="1">#REF!</definedName>
    <definedName name="BLPH41" localSheetId="7" hidden="1">#REF!</definedName>
    <definedName name="BLPH41" localSheetId="98" hidden="1">#REF!</definedName>
    <definedName name="BLPH41" localSheetId="113" hidden="1">#REF!</definedName>
    <definedName name="BLPH41" localSheetId="111" hidden="1">#REF!</definedName>
    <definedName name="BLPH41" localSheetId="38" hidden="1">#REF!</definedName>
    <definedName name="BLPH41" localSheetId="123" hidden="1">#REF!</definedName>
    <definedName name="BLPH41" localSheetId="80" hidden="1">#REF!</definedName>
    <definedName name="BLPH41" localSheetId="50" hidden="1">#REF!</definedName>
    <definedName name="BLPH41" localSheetId="35" hidden="1">#REF!</definedName>
    <definedName name="BLPH41" localSheetId="121" hidden="1">#REF!</definedName>
    <definedName name="BLPH41" localSheetId="109" hidden="1">#REF!</definedName>
    <definedName name="BLPH41" localSheetId="95" hidden="1">#REF!</definedName>
    <definedName name="BLPH41" localSheetId="4" hidden="1">#REF!</definedName>
    <definedName name="BLPH41" localSheetId="137" hidden="1">#REF!</definedName>
    <definedName name="BLPH41" localSheetId="135" hidden="1">#REF!</definedName>
    <definedName name="BLPH41" localSheetId="141" hidden="1">#REF!</definedName>
    <definedName name="BLPH41" localSheetId="133" hidden="1">#REF!</definedName>
    <definedName name="BLPH41" localSheetId="139" hidden="1">#REF!</definedName>
    <definedName name="BLPH41" localSheetId="108" hidden="1">#REF!</definedName>
    <definedName name="BLPH41" localSheetId="132" hidden="1">#REF!</definedName>
    <definedName name="BLPH41" localSheetId="130" hidden="1">#REF!</definedName>
    <definedName name="BLPH41" localSheetId="120" hidden="1">#REF!</definedName>
    <definedName name="BLPH41" localSheetId="106" hidden="1">#REF!</definedName>
    <definedName name="BLPH41" localSheetId="118" hidden="1">#REF!</definedName>
    <definedName name="BLPH41" localSheetId="128" hidden="1">#REF!</definedName>
    <definedName name="BLPH41" localSheetId="104" hidden="1">#REF!</definedName>
    <definedName name="BLPH41" localSheetId="116" hidden="1">#REF!</definedName>
    <definedName name="BLPH41" localSheetId="102" hidden="1">#REF!</definedName>
    <definedName name="BLPH41" localSheetId="126" hidden="1">#REF!</definedName>
    <definedName name="BLPH41" localSheetId="114" hidden="1">#REF!</definedName>
    <definedName name="BLPH41" localSheetId="112" hidden="1">#REF!</definedName>
    <definedName name="BLPH41" localSheetId="124" hidden="1">#REF!</definedName>
    <definedName name="BLPH41" localSheetId="122" hidden="1">#REF!</definedName>
    <definedName name="BLPH41" localSheetId="110" hidden="1">#REF!</definedName>
    <definedName name="BLPH41" localSheetId="76" hidden="1">#REF!</definedName>
    <definedName name="BLPH41" localSheetId="73" hidden="1">#REF!</definedName>
    <definedName name="BLPH41" localSheetId="70" hidden="1">#REF!</definedName>
    <definedName name="BLPH41" localSheetId="67" hidden="1">#REF!</definedName>
    <definedName name="BLPH41" localSheetId="64" hidden="1">#REF!</definedName>
    <definedName name="BLPH41" localSheetId="30" hidden="1">#REF!</definedName>
    <definedName name="BLPH41" localSheetId="21" hidden="1">#REF!</definedName>
    <definedName name="BLPH41" localSheetId="79" hidden="1">#REF!</definedName>
    <definedName name="BLPH41" localSheetId="18" hidden="1">#REF!</definedName>
    <definedName name="BLPH41" localSheetId="94" hidden="1">#REF!</definedName>
    <definedName name="BLPH41" localSheetId="61" hidden="1">#REF!</definedName>
    <definedName name="BLPH41" localSheetId="49" hidden="1">#REF!</definedName>
    <definedName name="BLPH41" localSheetId="33" hidden="1">#REF!</definedName>
    <definedName name="BLPH41" localSheetId="15" hidden="1">#REF!</definedName>
    <definedName name="BLPH41" localSheetId="3" hidden="1">#REF!</definedName>
    <definedName name="BLPH41" localSheetId="91" hidden="1">#REF!</definedName>
    <definedName name="BLPH41" localSheetId="46" hidden="1">#REF!</definedName>
    <definedName name="BLPH41" localSheetId="88" hidden="1">#REF!</definedName>
    <definedName name="BLPH41" localSheetId="58" hidden="1">#REF!</definedName>
    <definedName name="BLPH41" localSheetId="27" hidden="1">#REF!</definedName>
    <definedName name="BLPH41" localSheetId="12" hidden="1">#REF!</definedName>
    <definedName name="BLPH41" localSheetId="43" hidden="1">#REF!</definedName>
    <definedName name="BLPH41" localSheetId="85" hidden="1">#REF!</definedName>
    <definedName name="BLPH41" localSheetId="55" hidden="1">#REF!</definedName>
    <definedName name="BLPH41" localSheetId="24" hidden="1">#REF!</definedName>
    <definedName name="BLPH41" localSheetId="9" hidden="1">#REF!</definedName>
    <definedName name="BLPH41" localSheetId="100" hidden="1">#REF!</definedName>
    <definedName name="BLPH41" localSheetId="40" hidden="1">#REF!</definedName>
    <definedName name="BLPH41" localSheetId="97" hidden="1">#REF!</definedName>
    <definedName name="BLPH41" localSheetId="82" hidden="1">#REF!</definedName>
    <definedName name="BLPH41" localSheetId="52" hidden="1">#REF!</definedName>
    <definedName name="BLPH41" localSheetId="37" hidden="1">#REF!</definedName>
    <definedName name="BLPH41" localSheetId="6" hidden="1">#REF!</definedName>
    <definedName name="BLPH41" localSheetId="75" hidden="1">#REF!</definedName>
    <definedName name="BLPH41" localSheetId="72" hidden="1">#REF!</definedName>
    <definedName name="BLPH41" localSheetId="69" hidden="1">#REF!</definedName>
    <definedName name="BLPH41" localSheetId="66" hidden="1">#REF!</definedName>
    <definedName name="BLPH41" localSheetId="63" hidden="1">#REF!</definedName>
    <definedName name="BLPH41" localSheetId="51" hidden="1">#REF!</definedName>
    <definedName name="BLPH41" localSheetId="29" hidden="1">#REF!</definedName>
    <definedName name="BLPH41" localSheetId="20" hidden="1">#REF!</definedName>
    <definedName name="BLPH41" localSheetId="78" hidden="1">#REF!</definedName>
    <definedName name="BLPH41" localSheetId="17" hidden="1">#REF!</definedName>
    <definedName name="BLPH41" localSheetId="93" hidden="1">#REF!</definedName>
    <definedName name="BLPH41" localSheetId="60" hidden="1">#REF!</definedName>
    <definedName name="BLPH41" localSheetId="48" hidden="1">#REF!</definedName>
    <definedName name="BLPH41" localSheetId="34" hidden="1">#REF!</definedName>
    <definedName name="BLPH41" localSheetId="14" hidden="1">#REF!</definedName>
    <definedName name="BLPH41" localSheetId="2" hidden="1">#REF!</definedName>
    <definedName name="BLPH41" localSheetId="90" hidden="1">#REF!</definedName>
    <definedName name="BLPH41" localSheetId="45" hidden="1">#REF!</definedName>
    <definedName name="BLPH41" localSheetId="87" hidden="1">#REF!</definedName>
    <definedName name="BLPH41" localSheetId="57" hidden="1">#REF!</definedName>
    <definedName name="BLPH41" localSheetId="26" hidden="1">#REF!</definedName>
    <definedName name="BLPH41" localSheetId="11" hidden="1">#REF!</definedName>
    <definedName name="BLPH41" localSheetId="42" hidden="1">#REF!</definedName>
    <definedName name="BLPH41" localSheetId="84" hidden="1">#REF!</definedName>
    <definedName name="BLPH41" localSheetId="54" hidden="1">#REF!</definedName>
    <definedName name="BLPH41" localSheetId="23" hidden="1">#REF!</definedName>
    <definedName name="BLPH41" localSheetId="8" hidden="1">#REF!</definedName>
    <definedName name="BLPH41" localSheetId="99" hidden="1">#REF!</definedName>
    <definedName name="BLPH41" localSheetId="39" hidden="1">#REF!</definedName>
    <definedName name="BLPH41" localSheetId="96" hidden="1">#REF!</definedName>
    <definedName name="BLPH41" localSheetId="81" hidden="1">#REF!</definedName>
    <definedName name="BLPH41" localSheetId="36" hidden="1">#REF!</definedName>
    <definedName name="BLPH41" localSheetId="5" hidden="1">#REF!</definedName>
    <definedName name="BLPH41" localSheetId="138" hidden="1">#REF!</definedName>
    <definedName name="BLPH41" localSheetId="136" hidden="1">#REF!</definedName>
    <definedName name="BLPH41" localSheetId="134" hidden="1">#REF!</definedName>
    <definedName name="BLPH41" localSheetId="140" hidden="1">#REF!</definedName>
    <definedName name="BLPH41" hidden="1">#REF!</definedName>
    <definedName name="BLPH42" localSheetId="74" hidden="1">#REF!</definedName>
    <definedName name="BLPH42" localSheetId="71" hidden="1">#REF!</definedName>
    <definedName name="BLPH42" localSheetId="68" hidden="1">#REF!</definedName>
    <definedName name="BLPH42" localSheetId="65" hidden="1">#REF!</definedName>
    <definedName name="BLPH42" localSheetId="62" hidden="1">#REF!</definedName>
    <definedName name="BLPH42" localSheetId="28" hidden="1">#REF!</definedName>
    <definedName name="BLPH42" localSheetId="19" hidden="1">#REF!</definedName>
    <definedName name="BLPH42" localSheetId="77" hidden="1">#REF!</definedName>
    <definedName name="BLPH42" localSheetId="107" hidden="1">#REF!</definedName>
    <definedName name="BLPH42" localSheetId="32" hidden="1">#REF!</definedName>
    <definedName name="BLPH42" localSheetId="16" hidden="1">#REF!</definedName>
    <definedName name="BLPH42" localSheetId="131" hidden="1">#REF!</definedName>
    <definedName name="BLPH42" localSheetId="59" hidden="1">#REF!</definedName>
    <definedName name="BLPH42" localSheetId="47" hidden="1">#REF!</definedName>
    <definedName name="BLPH42" localSheetId="31" hidden="1">#REF!</definedName>
    <definedName name="BLPH42" localSheetId="13" hidden="1">#REF!</definedName>
    <definedName name="BLPH42" localSheetId="129" hidden="1">#REF!</definedName>
    <definedName name="BLPH42" localSheetId="119" hidden="1">#REF!</definedName>
    <definedName name="BLPH42" localSheetId="105" hidden="1">#REF!</definedName>
    <definedName name="BLPH42" localSheetId="92" hidden="1">#REF!</definedName>
    <definedName name="BLPH42" localSheetId="0" hidden="1">#REF!</definedName>
    <definedName name="BLPH42" localSheetId="1" hidden="1">#REF!</definedName>
    <definedName name="BLPH42" localSheetId="89" hidden="1">#REF!</definedName>
    <definedName name="BLPH42" localSheetId="44" hidden="1">#REF!</definedName>
    <definedName name="BLPH42" localSheetId="86" hidden="1">#REF!</definedName>
    <definedName name="BLPH42" localSheetId="56" hidden="1">#REF!</definedName>
    <definedName name="BLPH42" localSheetId="25" hidden="1">#REF!</definedName>
    <definedName name="BLPH42" localSheetId="117" hidden="1">#REF!</definedName>
    <definedName name="BLPH42" localSheetId="10" hidden="1">#REF!</definedName>
    <definedName name="BLPH42" localSheetId="127" hidden="1">#REF!</definedName>
    <definedName name="BLPH42" localSheetId="103" hidden="1">#REF!</definedName>
    <definedName name="BLPH42" localSheetId="41" hidden="1">#REF!</definedName>
    <definedName name="BLPH42" localSheetId="115" hidden="1">#REF!</definedName>
    <definedName name="BLPH42" localSheetId="101" hidden="1">#REF!</definedName>
    <definedName name="BLPH42" localSheetId="83" hidden="1">#REF!</definedName>
    <definedName name="BLPH42" localSheetId="53" hidden="1">#REF!</definedName>
    <definedName name="BLPH42" localSheetId="22" hidden="1">#REF!</definedName>
    <definedName name="BLPH42" localSheetId="125" hidden="1">#REF!</definedName>
    <definedName name="BLPH42" localSheetId="7" hidden="1">#REF!</definedName>
    <definedName name="BLPH42" localSheetId="98" hidden="1">#REF!</definedName>
    <definedName name="BLPH42" localSheetId="113" hidden="1">#REF!</definedName>
    <definedName name="BLPH42" localSheetId="111" hidden="1">#REF!</definedName>
    <definedName name="BLPH42" localSheetId="38" hidden="1">#REF!</definedName>
    <definedName name="BLPH42" localSheetId="123" hidden="1">#REF!</definedName>
    <definedName name="BLPH42" localSheetId="80" hidden="1">#REF!</definedName>
    <definedName name="BLPH42" localSheetId="50" hidden="1">#REF!</definedName>
    <definedName name="BLPH42" localSheetId="35" hidden="1">#REF!</definedName>
    <definedName name="BLPH42" localSheetId="121" hidden="1">#REF!</definedName>
    <definedName name="BLPH42" localSheetId="109" hidden="1">#REF!</definedName>
    <definedName name="BLPH42" localSheetId="95" hidden="1">#REF!</definedName>
    <definedName name="BLPH42" localSheetId="4" hidden="1">#REF!</definedName>
    <definedName name="BLPH42" localSheetId="137" hidden="1">#REF!</definedName>
    <definedName name="BLPH42" localSheetId="135" hidden="1">#REF!</definedName>
    <definedName name="BLPH42" localSheetId="141" hidden="1">#REF!</definedName>
    <definedName name="BLPH42" localSheetId="133" hidden="1">#REF!</definedName>
    <definedName name="BLPH42" localSheetId="139" hidden="1">#REF!</definedName>
    <definedName name="BLPH42" localSheetId="108" hidden="1">#REF!</definedName>
    <definedName name="BLPH42" localSheetId="132" hidden="1">#REF!</definedName>
    <definedName name="BLPH42" localSheetId="130" hidden="1">#REF!</definedName>
    <definedName name="BLPH42" localSheetId="120" hidden="1">#REF!</definedName>
    <definedName name="BLPH42" localSheetId="106" hidden="1">#REF!</definedName>
    <definedName name="BLPH42" localSheetId="118" hidden="1">#REF!</definedName>
    <definedName name="BLPH42" localSheetId="128" hidden="1">#REF!</definedName>
    <definedName name="BLPH42" localSheetId="104" hidden="1">#REF!</definedName>
    <definedName name="BLPH42" localSheetId="116" hidden="1">#REF!</definedName>
    <definedName name="BLPH42" localSheetId="102" hidden="1">#REF!</definedName>
    <definedName name="BLPH42" localSheetId="126" hidden="1">#REF!</definedName>
    <definedName name="BLPH42" localSheetId="114" hidden="1">#REF!</definedName>
    <definedName name="BLPH42" localSheetId="112" hidden="1">#REF!</definedName>
    <definedName name="BLPH42" localSheetId="124" hidden="1">#REF!</definedName>
    <definedName name="BLPH42" localSheetId="122" hidden="1">#REF!</definedName>
    <definedName name="BLPH42" localSheetId="110" hidden="1">#REF!</definedName>
    <definedName name="BLPH42" localSheetId="76" hidden="1">#REF!</definedName>
    <definedName name="BLPH42" localSheetId="73" hidden="1">#REF!</definedName>
    <definedName name="BLPH42" localSheetId="70" hidden="1">#REF!</definedName>
    <definedName name="BLPH42" localSheetId="67" hidden="1">#REF!</definedName>
    <definedName name="BLPH42" localSheetId="64" hidden="1">#REF!</definedName>
    <definedName name="BLPH42" localSheetId="30" hidden="1">#REF!</definedName>
    <definedName name="BLPH42" localSheetId="21" hidden="1">#REF!</definedName>
    <definedName name="BLPH42" localSheetId="79" hidden="1">#REF!</definedName>
    <definedName name="BLPH42" localSheetId="18" hidden="1">#REF!</definedName>
    <definedName name="BLPH42" localSheetId="94" hidden="1">#REF!</definedName>
    <definedName name="BLPH42" localSheetId="61" hidden="1">#REF!</definedName>
    <definedName name="BLPH42" localSheetId="49" hidden="1">#REF!</definedName>
    <definedName name="BLPH42" localSheetId="33" hidden="1">#REF!</definedName>
    <definedName name="BLPH42" localSheetId="15" hidden="1">#REF!</definedName>
    <definedName name="BLPH42" localSheetId="3" hidden="1">#REF!</definedName>
    <definedName name="BLPH42" localSheetId="91" hidden="1">#REF!</definedName>
    <definedName name="BLPH42" localSheetId="46" hidden="1">#REF!</definedName>
    <definedName name="BLPH42" localSheetId="88" hidden="1">#REF!</definedName>
    <definedName name="BLPH42" localSheetId="58" hidden="1">#REF!</definedName>
    <definedName name="BLPH42" localSheetId="27" hidden="1">#REF!</definedName>
    <definedName name="BLPH42" localSheetId="12" hidden="1">#REF!</definedName>
    <definedName name="BLPH42" localSheetId="43" hidden="1">#REF!</definedName>
    <definedName name="BLPH42" localSheetId="85" hidden="1">#REF!</definedName>
    <definedName name="BLPH42" localSheetId="55" hidden="1">#REF!</definedName>
    <definedName name="BLPH42" localSheetId="24" hidden="1">#REF!</definedName>
    <definedName name="BLPH42" localSheetId="9" hidden="1">#REF!</definedName>
    <definedName name="BLPH42" localSheetId="100" hidden="1">#REF!</definedName>
    <definedName name="BLPH42" localSheetId="40" hidden="1">#REF!</definedName>
    <definedName name="BLPH42" localSheetId="97" hidden="1">#REF!</definedName>
    <definedName name="BLPH42" localSheetId="82" hidden="1">#REF!</definedName>
    <definedName name="BLPH42" localSheetId="52" hidden="1">#REF!</definedName>
    <definedName name="BLPH42" localSheetId="37" hidden="1">#REF!</definedName>
    <definedName name="BLPH42" localSheetId="6" hidden="1">#REF!</definedName>
    <definedName name="BLPH42" localSheetId="75" hidden="1">#REF!</definedName>
    <definedName name="BLPH42" localSheetId="72" hidden="1">#REF!</definedName>
    <definedName name="BLPH42" localSheetId="69" hidden="1">#REF!</definedName>
    <definedName name="BLPH42" localSheetId="66" hidden="1">#REF!</definedName>
    <definedName name="BLPH42" localSheetId="63" hidden="1">#REF!</definedName>
    <definedName name="BLPH42" localSheetId="51" hidden="1">#REF!</definedName>
    <definedName name="BLPH42" localSheetId="29" hidden="1">#REF!</definedName>
    <definedName name="BLPH42" localSheetId="20" hidden="1">#REF!</definedName>
    <definedName name="BLPH42" localSheetId="78" hidden="1">#REF!</definedName>
    <definedName name="BLPH42" localSheetId="17" hidden="1">#REF!</definedName>
    <definedName name="BLPH42" localSheetId="93" hidden="1">#REF!</definedName>
    <definedName name="BLPH42" localSheetId="60" hidden="1">#REF!</definedName>
    <definedName name="BLPH42" localSheetId="48" hidden="1">#REF!</definedName>
    <definedName name="BLPH42" localSheetId="34" hidden="1">#REF!</definedName>
    <definedName name="BLPH42" localSheetId="14" hidden="1">#REF!</definedName>
    <definedName name="BLPH42" localSheetId="2" hidden="1">#REF!</definedName>
    <definedName name="BLPH42" localSheetId="90" hidden="1">#REF!</definedName>
    <definedName name="BLPH42" localSheetId="45" hidden="1">#REF!</definedName>
    <definedName name="BLPH42" localSheetId="87" hidden="1">#REF!</definedName>
    <definedName name="BLPH42" localSheetId="57" hidden="1">#REF!</definedName>
    <definedName name="BLPH42" localSheetId="26" hidden="1">#REF!</definedName>
    <definedName name="BLPH42" localSheetId="11" hidden="1">#REF!</definedName>
    <definedName name="BLPH42" localSheetId="42" hidden="1">#REF!</definedName>
    <definedName name="BLPH42" localSheetId="84" hidden="1">#REF!</definedName>
    <definedName name="BLPH42" localSheetId="54" hidden="1">#REF!</definedName>
    <definedName name="BLPH42" localSheetId="23" hidden="1">#REF!</definedName>
    <definedName name="BLPH42" localSheetId="8" hidden="1">#REF!</definedName>
    <definedName name="BLPH42" localSheetId="99" hidden="1">#REF!</definedName>
    <definedName name="BLPH42" localSheetId="39" hidden="1">#REF!</definedName>
    <definedName name="BLPH42" localSheetId="96" hidden="1">#REF!</definedName>
    <definedName name="BLPH42" localSheetId="81" hidden="1">#REF!</definedName>
    <definedName name="BLPH42" localSheetId="36" hidden="1">#REF!</definedName>
    <definedName name="BLPH42" localSheetId="5" hidden="1">#REF!</definedName>
    <definedName name="BLPH42" localSheetId="138" hidden="1">#REF!</definedName>
    <definedName name="BLPH42" localSheetId="136" hidden="1">#REF!</definedName>
    <definedName name="BLPH42" localSheetId="134" hidden="1">#REF!</definedName>
    <definedName name="BLPH42" localSheetId="140" hidden="1">#REF!</definedName>
    <definedName name="BLPH42" hidden="1">#REF!</definedName>
    <definedName name="BLPH43" localSheetId="74" hidden="1">#REF!</definedName>
    <definedName name="BLPH43" localSheetId="71" hidden="1">#REF!</definedName>
    <definedName name="BLPH43" localSheetId="68" hidden="1">#REF!</definedName>
    <definedName name="BLPH43" localSheetId="65" hidden="1">#REF!</definedName>
    <definedName name="BLPH43" localSheetId="62" hidden="1">#REF!</definedName>
    <definedName name="BLPH43" localSheetId="28" hidden="1">#REF!</definedName>
    <definedName name="BLPH43" localSheetId="19" hidden="1">#REF!</definedName>
    <definedName name="BLPH43" localSheetId="77" hidden="1">#REF!</definedName>
    <definedName name="BLPH43" localSheetId="107" hidden="1">#REF!</definedName>
    <definedName name="BLPH43" localSheetId="32" hidden="1">#REF!</definedName>
    <definedName name="BLPH43" localSheetId="16" hidden="1">#REF!</definedName>
    <definedName name="BLPH43" localSheetId="131" hidden="1">#REF!</definedName>
    <definedName name="BLPH43" localSheetId="59" hidden="1">#REF!</definedName>
    <definedName name="BLPH43" localSheetId="47" hidden="1">#REF!</definedName>
    <definedName name="BLPH43" localSheetId="31" hidden="1">#REF!</definedName>
    <definedName name="BLPH43" localSheetId="13" hidden="1">#REF!</definedName>
    <definedName name="BLPH43" localSheetId="129" hidden="1">#REF!</definedName>
    <definedName name="BLPH43" localSheetId="119" hidden="1">#REF!</definedName>
    <definedName name="BLPH43" localSheetId="105" hidden="1">#REF!</definedName>
    <definedName name="BLPH43" localSheetId="92" hidden="1">#REF!</definedName>
    <definedName name="BLPH43" localSheetId="0" hidden="1">#REF!</definedName>
    <definedName name="BLPH43" localSheetId="1" hidden="1">#REF!</definedName>
    <definedName name="BLPH43" localSheetId="89" hidden="1">#REF!</definedName>
    <definedName name="BLPH43" localSheetId="44" hidden="1">#REF!</definedName>
    <definedName name="BLPH43" localSheetId="86" hidden="1">#REF!</definedName>
    <definedName name="BLPH43" localSheetId="56" hidden="1">#REF!</definedName>
    <definedName name="BLPH43" localSheetId="25" hidden="1">#REF!</definedName>
    <definedName name="BLPH43" localSheetId="117" hidden="1">#REF!</definedName>
    <definedName name="BLPH43" localSheetId="10" hidden="1">#REF!</definedName>
    <definedName name="BLPH43" localSheetId="127" hidden="1">#REF!</definedName>
    <definedName name="BLPH43" localSheetId="103" hidden="1">#REF!</definedName>
    <definedName name="BLPH43" localSheetId="41" hidden="1">#REF!</definedName>
    <definedName name="BLPH43" localSheetId="115" hidden="1">#REF!</definedName>
    <definedName name="BLPH43" localSheetId="101" hidden="1">#REF!</definedName>
    <definedName name="BLPH43" localSheetId="83" hidden="1">#REF!</definedName>
    <definedName name="BLPH43" localSheetId="53" hidden="1">#REF!</definedName>
    <definedName name="BLPH43" localSheetId="22" hidden="1">#REF!</definedName>
    <definedName name="BLPH43" localSheetId="125" hidden="1">#REF!</definedName>
    <definedName name="BLPH43" localSheetId="7" hidden="1">#REF!</definedName>
    <definedName name="BLPH43" localSheetId="98" hidden="1">#REF!</definedName>
    <definedName name="BLPH43" localSheetId="113" hidden="1">#REF!</definedName>
    <definedName name="BLPH43" localSheetId="111" hidden="1">#REF!</definedName>
    <definedName name="BLPH43" localSheetId="38" hidden="1">#REF!</definedName>
    <definedName name="BLPH43" localSheetId="123" hidden="1">#REF!</definedName>
    <definedName name="BLPH43" localSheetId="80" hidden="1">#REF!</definedName>
    <definedName name="BLPH43" localSheetId="50" hidden="1">#REF!</definedName>
    <definedName name="BLPH43" localSheetId="35" hidden="1">#REF!</definedName>
    <definedName name="BLPH43" localSheetId="121" hidden="1">#REF!</definedName>
    <definedName name="BLPH43" localSheetId="109" hidden="1">#REF!</definedName>
    <definedName name="BLPH43" localSheetId="95" hidden="1">#REF!</definedName>
    <definedName name="BLPH43" localSheetId="4" hidden="1">#REF!</definedName>
    <definedName name="BLPH43" localSheetId="137" hidden="1">#REF!</definedName>
    <definedName name="BLPH43" localSheetId="135" hidden="1">#REF!</definedName>
    <definedName name="BLPH43" localSheetId="141" hidden="1">#REF!</definedName>
    <definedName name="BLPH43" localSheetId="133" hidden="1">#REF!</definedName>
    <definedName name="BLPH43" localSheetId="139" hidden="1">#REF!</definedName>
    <definedName name="BLPH43" localSheetId="108" hidden="1">#REF!</definedName>
    <definedName name="BLPH43" localSheetId="132" hidden="1">#REF!</definedName>
    <definedName name="BLPH43" localSheetId="130" hidden="1">#REF!</definedName>
    <definedName name="BLPH43" localSheetId="120" hidden="1">#REF!</definedName>
    <definedName name="BLPH43" localSheetId="106" hidden="1">#REF!</definedName>
    <definedName name="BLPH43" localSheetId="118" hidden="1">#REF!</definedName>
    <definedName name="BLPH43" localSheetId="128" hidden="1">#REF!</definedName>
    <definedName name="BLPH43" localSheetId="104" hidden="1">#REF!</definedName>
    <definedName name="BLPH43" localSheetId="116" hidden="1">#REF!</definedName>
    <definedName name="BLPH43" localSheetId="102" hidden="1">#REF!</definedName>
    <definedName name="BLPH43" localSheetId="126" hidden="1">#REF!</definedName>
    <definedName name="BLPH43" localSheetId="114" hidden="1">#REF!</definedName>
    <definedName name="BLPH43" localSheetId="112" hidden="1">#REF!</definedName>
    <definedName name="BLPH43" localSheetId="124" hidden="1">#REF!</definedName>
    <definedName name="BLPH43" localSheetId="122" hidden="1">#REF!</definedName>
    <definedName name="BLPH43" localSheetId="110" hidden="1">#REF!</definedName>
    <definedName name="BLPH43" localSheetId="76" hidden="1">#REF!</definedName>
    <definedName name="BLPH43" localSheetId="73" hidden="1">#REF!</definedName>
    <definedName name="BLPH43" localSheetId="70" hidden="1">#REF!</definedName>
    <definedName name="BLPH43" localSheetId="67" hidden="1">#REF!</definedName>
    <definedName name="BLPH43" localSheetId="64" hidden="1">#REF!</definedName>
    <definedName name="BLPH43" localSheetId="30" hidden="1">#REF!</definedName>
    <definedName name="BLPH43" localSheetId="21" hidden="1">#REF!</definedName>
    <definedName name="BLPH43" localSheetId="79" hidden="1">#REF!</definedName>
    <definedName name="BLPH43" localSheetId="18" hidden="1">#REF!</definedName>
    <definedName name="BLPH43" localSheetId="94" hidden="1">#REF!</definedName>
    <definedName name="BLPH43" localSheetId="61" hidden="1">#REF!</definedName>
    <definedName name="BLPH43" localSheetId="49" hidden="1">#REF!</definedName>
    <definedName name="BLPH43" localSheetId="33" hidden="1">#REF!</definedName>
    <definedName name="BLPH43" localSheetId="15" hidden="1">#REF!</definedName>
    <definedName name="BLPH43" localSheetId="3" hidden="1">#REF!</definedName>
    <definedName name="BLPH43" localSheetId="91" hidden="1">#REF!</definedName>
    <definedName name="BLPH43" localSheetId="46" hidden="1">#REF!</definedName>
    <definedName name="BLPH43" localSheetId="88" hidden="1">#REF!</definedName>
    <definedName name="BLPH43" localSheetId="58" hidden="1">#REF!</definedName>
    <definedName name="BLPH43" localSheetId="27" hidden="1">#REF!</definedName>
    <definedName name="BLPH43" localSheetId="12" hidden="1">#REF!</definedName>
    <definedName name="BLPH43" localSheetId="43" hidden="1">#REF!</definedName>
    <definedName name="BLPH43" localSheetId="85" hidden="1">#REF!</definedName>
    <definedName name="BLPH43" localSheetId="55" hidden="1">#REF!</definedName>
    <definedName name="BLPH43" localSheetId="24" hidden="1">#REF!</definedName>
    <definedName name="BLPH43" localSheetId="9" hidden="1">#REF!</definedName>
    <definedName name="BLPH43" localSheetId="100" hidden="1">#REF!</definedName>
    <definedName name="BLPH43" localSheetId="40" hidden="1">#REF!</definedName>
    <definedName name="BLPH43" localSheetId="97" hidden="1">#REF!</definedName>
    <definedName name="BLPH43" localSheetId="82" hidden="1">#REF!</definedName>
    <definedName name="BLPH43" localSheetId="52" hidden="1">#REF!</definedName>
    <definedName name="BLPH43" localSheetId="37" hidden="1">#REF!</definedName>
    <definedName name="BLPH43" localSheetId="6" hidden="1">#REF!</definedName>
    <definedName name="BLPH43" localSheetId="75" hidden="1">#REF!</definedName>
    <definedName name="BLPH43" localSheetId="72" hidden="1">#REF!</definedName>
    <definedName name="BLPH43" localSheetId="69" hidden="1">#REF!</definedName>
    <definedName name="BLPH43" localSheetId="66" hidden="1">#REF!</definedName>
    <definedName name="BLPH43" localSheetId="63" hidden="1">#REF!</definedName>
    <definedName name="BLPH43" localSheetId="51" hidden="1">#REF!</definedName>
    <definedName name="BLPH43" localSheetId="29" hidden="1">#REF!</definedName>
    <definedName name="BLPH43" localSheetId="20" hidden="1">#REF!</definedName>
    <definedName name="BLPH43" localSheetId="78" hidden="1">#REF!</definedName>
    <definedName name="BLPH43" localSheetId="17" hidden="1">#REF!</definedName>
    <definedName name="BLPH43" localSheetId="93" hidden="1">#REF!</definedName>
    <definedName name="BLPH43" localSheetId="60" hidden="1">#REF!</definedName>
    <definedName name="BLPH43" localSheetId="48" hidden="1">#REF!</definedName>
    <definedName name="BLPH43" localSheetId="34" hidden="1">#REF!</definedName>
    <definedName name="BLPH43" localSheetId="14" hidden="1">#REF!</definedName>
    <definedName name="BLPH43" localSheetId="2" hidden="1">#REF!</definedName>
    <definedName name="BLPH43" localSheetId="90" hidden="1">#REF!</definedName>
    <definedName name="BLPH43" localSheetId="45" hidden="1">#REF!</definedName>
    <definedName name="BLPH43" localSheetId="87" hidden="1">#REF!</definedName>
    <definedName name="BLPH43" localSheetId="57" hidden="1">#REF!</definedName>
    <definedName name="BLPH43" localSheetId="26" hidden="1">#REF!</definedName>
    <definedName name="BLPH43" localSheetId="11" hidden="1">#REF!</definedName>
    <definedName name="BLPH43" localSheetId="42" hidden="1">#REF!</definedName>
    <definedName name="BLPH43" localSheetId="84" hidden="1">#REF!</definedName>
    <definedName name="BLPH43" localSheetId="54" hidden="1">#REF!</definedName>
    <definedName name="BLPH43" localSheetId="23" hidden="1">#REF!</definedName>
    <definedName name="BLPH43" localSheetId="8" hidden="1">#REF!</definedName>
    <definedName name="BLPH43" localSheetId="99" hidden="1">#REF!</definedName>
    <definedName name="BLPH43" localSheetId="39" hidden="1">#REF!</definedName>
    <definedName name="BLPH43" localSheetId="96" hidden="1">#REF!</definedName>
    <definedName name="BLPH43" localSheetId="81" hidden="1">#REF!</definedName>
    <definedName name="BLPH43" localSheetId="36" hidden="1">#REF!</definedName>
    <definedName name="BLPH43" localSheetId="5" hidden="1">#REF!</definedName>
    <definedName name="BLPH43" localSheetId="138" hidden="1">#REF!</definedName>
    <definedName name="BLPH43" localSheetId="136" hidden="1">#REF!</definedName>
    <definedName name="BLPH43" localSheetId="134" hidden="1">#REF!</definedName>
    <definedName name="BLPH43" localSheetId="140" hidden="1">#REF!</definedName>
    <definedName name="BLPH43" hidden="1">#REF!</definedName>
    <definedName name="BLPH44" localSheetId="74" hidden="1">#REF!</definedName>
    <definedName name="BLPH44" localSheetId="71" hidden="1">#REF!</definedName>
    <definedName name="BLPH44" localSheetId="68" hidden="1">#REF!</definedName>
    <definedName name="BLPH44" localSheetId="65" hidden="1">#REF!</definedName>
    <definedName name="BLPH44" localSheetId="62" hidden="1">#REF!</definedName>
    <definedName name="BLPH44" localSheetId="28" hidden="1">#REF!</definedName>
    <definedName name="BLPH44" localSheetId="19" hidden="1">#REF!</definedName>
    <definedName name="BLPH44" localSheetId="77" hidden="1">#REF!</definedName>
    <definedName name="BLPH44" localSheetId="107" hidden="1">#REF!</definedName>
    <definedName name="BLPH44" localSheetId="32" hidden="1">#REF!</definedName>
    <definedName name="BLPH44" localSheetId="16" hidden="1">#REF!</definedName>
    <definedName name="BLPH44" localSheetId="131" hidden="1">#REF!</definedName>
    <definedName name="BLPH44" localSheetId="59" hidden="1">#REF!</definedName>
    <definedName name="BLPH44" localSheetId="47" hidden="1">#REF!</definedName>
    <definedName name="BLPH44" localSheetId="31" hidden="1">#REF!</definedName>
    <definedName name="BLPH44" localSheetId="13" hidden="1">#REF!</definedName>
    <definedName name="BLPH44" localSheetId="129" hidden="1">#REF!</definedName>
    <definedName name="BLPH44" localSheetId="119" hidden="1">#REF!</definedName>
    <definedName name="BLPH44" localSheetId="105" hidden="1">#REF!</definedName>
    <definedName name="BLPH44" localSheetId="92" hidden="1">#REF!</definedName>
    <definedName name="BLPH44" localSheetId="0" hidden="1">#REF!</definedName>
    <definedName name="BLPH44" localSheetId="1" hidden="1">#REF!</definedName>
    <definedName name="BLPH44" localSheetId="89" hidden="1">#REF!</definedName>
    <definedName name="BLPH44" localSheetId="44" hidden="1">#REF!</definedName>
    <definedName name="BLPH44" localSheetId="86" hidden="1">#REF!</definedName>
    <definedName name="BLPH44" localSheetId="56" hidden="1">#REF!</definedName>
    <definedName name="BLPH44" localSheetId="25" hidden="1">#REF!</definedName>
    <definedName name="BLPH44" localSheetId="117" hidden="1">#REF!</definedName>
    <definedName name="BLPH44" localSheetId="10" hidden="1">#REF!</definedName>
    <definedName name="BLPH44" localSheetId="127" hidden="1">#REF!</definedName>
    <definedName name="BLPH44" localSheetId="103" hidden="1">#REF!</definedName>
    <definedName name="BLPH44" localSheetId="41" hidden="1">#REF!</definedName>
    <definedName name="BLPH44" localSheetId="115" hidden="1">#REF!</definedName>
    <definedName name="BLPH44" localSheetId="101" hidden="1">#REF!</definedName>
    <definedName name="BLPH44" localSheetId="83" hidden="1">#REF!</definedName>
    <definedName name="BLPH44" localSheetId="53" hidden="1">#REF!</definedName>
    <definedName name="BLPH44" localSheetId="22" hidden="1">#REF!</definedName>
    <definedName name="BLPH44" localSheetId="125" hidden="1">#REF!</definedName>
    <definedName name="BLPH44" localSheetId="7" hidden="1">#REF!</definedName>
    <definedName name="BLPH44" localSheetId="98" hidden="1">#REF!</definedName>
    <definedName name="BLPH44" localSheetId="113" hidden="1">#REF!</definedName>
    <definedName name="BLPH44" localSheetId="111" hidden="1">#REF!</definedName>
    <definedName name="BLPH44" localSheetId="38" hidden="1">#REF!</definedName>
    <definedName name="BLPH44" localSheetId="123" hidden="1">#REF!</definedName>
    <definedName name="BLPH44" localSheetId="80" hidden="1">#REF!</definedName>
    <definedName name="BLPH44" localSheetId="50" hidden="1">#REF!</definedName>
    <definedName name="BLPH44" localSheetId="35" hidden="1">#REF!</definedName>
    <definedName name="BLPH44" localSheetId="121" hidden="1">#REF!</definedName>
    <definedName name="BLPH44" localSheetId="109" hidden="1">#REF!</definedName>
    <definedName name="BLPH44" localSheetId="95" hidden="1">#REF!</definedName>
    <definedName name="BLPH44" localSheetId="4" hidden="1">#REF!</definedName>
    <definedName name="BLPH44" localSheetId="137" hidden="1">#REF!</definedName>
    <definedName name="BLPH44" localSheetId="135" hidden="1">#REF!</definedName>
    <definedName name="BLPH44" localSheetId="141" hidden="1">#REF!</definedName>
    <definedName name="BLPH44" localSheetId="133" hidden="1">#REF!</definedName>
    <definedName name="BLPH44" localSheetId="139" hidden="1">#REF!</definedName>
    <definedName name="BLPH44" localSheetId="108" hidden="1">#REF!</definedName>
    <definedName name="BLPH44" localSheetId="132" hidden="1">#REF!</definedName>
    <definedName name="BLPH44" localSheetId="130" hidden="1">#REF!</definedName>
    <definedName name="BLPH44" localSheetId="120" hidden="1">#REF!</definedName>
    <definedName name="BLPH44" localSheetId="106" hidden="1">#REF!</definedName>
    <definedName name="BLPH44" localSheetId="118" hidden="1">#REF!</definedName>
    <definedName name="BLPH44" localSheetId="128" hidden="1">#REF!</definedName>
    <definedName name="BLPH44" localSheetId="104" hidden="1">#REF!</definedName>
    <definedName name="BLPH44" localSheetId="116" hidden="1">#REF!</definedName>
    <definedName name="BLPH44" localSheetId="102" hidden="1">#REF!</definedName>
    <definedName name="BLPH44" localSheetId="126" hidden="1">#REF!</definedName>
    <definedName name="BLPH44" localSheetId="114" hidden="1">#REF!</definedName>
    <definedName name="BLPH44" localSheetId="112" hidden="1">#REF!</definedName>
    <definedName name="BLPH44" localSheetId="124" hidden="1">#REF!</definedName>
    <definedName name="BLPH44" localSheetId="122" hidden="1">#REF!</definedName>
    <definedName name="BLPH44" localSheetId="110" hidden="1">#REF!</definedName>
    <definedName name="BLPH44" localSheetId="76" hidden="1">#REF!</definedName>
    <definedName name="BLPH44" localSheetId="73" hidden="1">#REF!</definedName>
    <definedName name="BLPH44" localSheetId="70" hidden="1">#REF!</definedName>
    <definedName name="BLPH44" localSheetId="67" hidden="1">#REF!</definedName>
    <definedName name="BLPH44" localSheetId="64" hidden="1">#REF!</definedName>
    <definedName name="BLPH44" localSheetId="30" hidden="1">#REF!</definedName>
    <definedName name="BLPH44" localSheetId="21" hidden="1">#REF!</definedName>
    <definedName name="BLPH44" localSheetId="79" hidden="1">#REF!</definedName>
    <definedName name="BLPH44" localSheetId="18" hidden="1">#REF!</definedName>
    <definedName name="BLPH44" localSheetId="94" hidden="1">#REF!</definedName>
    <definedName name="BLPH44" localSheetId="61" hidden="1">#REF!</definedName>
    <definedName name="BLPH44" localSheetId="49" hidden="1">#REF!</definedName>
    <definedName name="BLPH44" localSheetId="33" hidden="1">#REF!</definedName>
    <definedName name="BLPH44" localSheetId="15" hidden="1">#REF!</definedName>
    <definedName name="BLPH44" localSheetId="3" hidden="1">#REF!</definedName>
    <definedName name="BLPH44" localSheetId="91" hidden="1">#REF!</definedName>
    <definedName name="BLPH44" localSheetId="46" hidden="1">#REF!</definedName>
    <definedName name="BLPH44" localSheetId="88" hidden="1">#REF!</definedName>
    <definedName name="BLPH44" localSheetId="58" hidden="1">#REF!</definedName>
    <definedName name="BLPH44" localSheetId="27" hidden="1">#REF!</definedName>
    <definedName name="BLPH44" localSheetId="12" hidden="1">#REF!</definedName>
    <definedName name="BLPH44" localSheetId="43" hidden="1">#REF!</definedName>
    <definedName name="BLPH44" localSheetId="85" hidden="1">#REF!</definedName>
    <definedName name="BLPH44" localSheetId="55" hidden="1">#REF!</definedName>
    <definedName name="BLPH44" localSheetId="24" hidden="1">#REF!</definedName>
    <definedName name="BLPH44" localSheetId="9" hidden="1">#REF!</definedName>
    <definedName name="BLPH44" localSheetId="100" hidden="1">#REF!</definedName>
    <definedName name="BLPH44" localSheetId="40" hidden="1">#REF!</definedName>
    <definedName name="BLPH44" localSheetId="97" hidden="1">#REF!</definedName>
    <definedName name="BLPH44" localSheetId="82" hidden="1">#REF!</definedName>
    <definedName name="BLPH44" localSheetId="52" hidden="1">#REF!</definedName>
    <definedName name="BLPH44" localSheetId="37" hidden="1">#REF!</definedName>
    <definedName name="BLPH44" localSheetId="6" hidden="1">#REF!</definedName>
    <definedName name="BLPH44" localSheetId="75" hidden="1">#REF!</definedName>
    <definedName name="BLPH44" localSheetId="72" hidden="1">#REF!</definedName>
    <definedName name="BLPH44" localSheetId="69" hidden="1">#REF!</definedName>
    <definedName name="BLPH44" localSheetId="66" hidden="1">#REF!</definedName>
    <definedName name="BLPH44" localSheetId="63" hidden="1">#REF!</definedName>
    <definedName name="BLPH44" localSheetId="51" hidden="1">#REF!</definedName>
    <definedName name="BLPH44" localSheetId="29" hidden="1">#REF!</definedName>
    <definedName name="BLPH44" localSheetId="20" hidden="1">#REF!</definedName>
    <definedName name="BLPH44" localSheetId="78" hidden="1">#REF!</definedName>
    <definedName name="BLPH44" localSheetId="17" hidden="1">#REF!</definedName>
    <definedName name="BLPH44" localSheetId="93" hidden="1">#REF!</definedName>
    <definedName name="BLPH44" localSheetId="60" hidden="1">#REF!</definedName>
    <definedName name="BLPH44" localSheetId="48" hidden="1">#REF!</definedName>
    <definedName name="BLPH44" localSheetId="34" hidden="1">#REF!</definedName>
    <definedName name="BLPH44" localSheetId="14" hidden="1">#REF!</definedName>
    <definedName name="BLPH44" localSheetId="2" hidden="1">#REF!</definedName>
    <definedName name="BLPH44" localSheetId="90" hidden="1">#REF!</definedName>
    <definedName name="BLPH44" localSheetId="45" hidden="1">#REF!</definedName>
    <definedName name="BLPH44" localSheetId="87" hidden="1">#REF!</definedName>
    <definedName name="BLPH44" localSheetId="57" hidden="1">#REF!</definedName>
    <definedName name="BLPH44" localSheetId="26" hidden="1">#REF!</definedName>
    <definedName name="BLPH44" localSheetId="11" hidden="1">#REF!</definedName>
    <definedName name="BLPH44" localSheetId="42" hidden="1">#REF!</definedName>
    <definedName name="BLPH44" localSheetId="84" hidden="1">#REF!</definedName>
    <definedName name="BLPH44" localSheetId="54" hidden="1">#REF!</definedName>
    <definedName name="BLPH44" localSheetId="23" hidden="1">#REF!</definedName>
    <definedName name="BLPH44" localSheetId="8" hidden="1">#REF!</definedName>
    <definedName name="BLPH44" localSheetId="99" hidden="1">#REF!</definedName>
    <definedName name="BLPH44" localSheetId="39" hidden="1">#REF!</definedName>
    <definedName name="BLPH44" localSheetId="96" hidden="1">#REF!</definedName>
    <definedName name="BLPH44" localSheetId="81" hidden="1">#REF!</definedName>
    <definedName name="BLPH44" localSheetId="36" hidden="1">#REF!</definedName>
    <definedName name="BLPH44" localSheetId="5" hidden="1">#REF!</definedName>
    <definedName name="BLPH44" localSheetId="138" hidden="1">#REF!</definedName>
    <definedName name="BLPH44" localSheetId="136" hidden="1">#REF!</definedName>
    <definedName name="BLPH44" localSheetId="134" hidden="1">#REF!</definedName>
    <definedName name="BLPH44" localSheetId="140" hidden="1">#REF!</definedName>
    <definedName name="BLPH44" hidden="1">#REF!</definedName>
    <definedName name="BLPH45" localSheetId="74" hidden="1">#REF!</definedName>
    <definedName name="BLPH45" localSheetId="71" hidden="1">#REF!</definedName>
    <definedName name="BLPH45" localSheetId="68" hidden="1">#REF!</definedName>
    <definedName name="BLPH45" localSheetId="65" hidden="1">#REF!</definedName>
    <definedName name="BLPH45" localSheetId="62" hidden="1">#REF!</definedName>
    <definedName name="BLPH45" localSheetId="28" hidden="1">#REF!</definedName>
    <definedName name="BLPH45" localSheetId="19" hidden="1">#REF!</definedName>
    <definedName name="BLPH45" localSheetId="77" hidden="1">#REF!</definedName>
    <definedName name="BLPH45" localSheetId="107" hidden="1">#REF!</definedName>
    <definedName name="BLPH45" localSheetId="32" hidden="1">#REF!</definedName>
    <definedName name="BLPH45" localSheetId="16" hidden="1">#REF!</definedName>
    <definedName name="BLPH45" localSheetId="131" hidden="1">#REF!</definedName>
    <definedName name="BLPH45" localSheetId="59" hidden="1">#REF!</definedName>
    <definedName name="BLPH45" localSheetId="47" hidden="1">#REF!</definedName>
    <definedName name="BLPH45" localSheetId="31" hidden="1">#REF!</definedName>
    <definedName name="BLPH45" localSheetId="13" hidden="1">#REF!</definedName>
    <definedName name="BLPH45" localSheetId="129" hidden="1">#REF!</definedName>
    <definedName name="BLPH45" localSheetId="119" hidden="1">#REF!</definedName>
    <definedName name="BLPH45" localSheetId="105" hidden="1">#REF!</definedName>
    <definedName name="BLPH45" localSheetId="92" hidden="1">#REF!</definedName>
    <definedName name="BLPH45" localSheetId="0" hidden="1">#REF!</definedName>
    <definedName name="BLPH45" localSheetId="1" hidden="1">#REF!</definedName>
    <definedName name="BLPH45" localSheetId="89" hidden="1">#REF!</definedName>
    <definedName name="BLPH45" localSheetId="44" hidden="1">#REF!</definedName>
    <definedName name="BLPH45" localSheetId="86" hidden="1">#REF!</definedName>
    <definedName name="BLPH45" localSheetId="56" hidden="1">#REF!</definedName>
    <definedName name="BLPH45" localSheetId="25" hidden="1">#REF!</definedName>
    <definedName name="BLPH45" localSheetId="117" hidden="1">#REF!</definedName>
    <definedName name="BLPH45" localSheetId="10" hidden="1">#REF!</definedName>
    <definedName name="BLPH45" localSheetId="127" hidden="1">#REF!</definedName>
    <definedName name="BLPH45" localSheetId="103" hidden="1">#REF!</definedName>
    <definedName name="BLPH45" localSheetId="41" hidden="1">#REF!</definedName>
    <definedName name="BLPH45" localSheetId="115" hidden="1">#REF!</definedName>
    <definedName name="BLPH45" localSheetId="101" hidden="1">#REF!</definedName>
    <definedName name="BLPH45" localSheetId="83" hidden="1">#REF!</definedName>
    <definedName name="BLPH45" localSheetId="53" hidden="1">#REF!</definedName>
    <definedName name="BLPH45" localSheetId="22" hidden="1">#REF!</definedName>
    <definedName name="BLPH45" localSheetId="125" hidden="1">#REF!</definedName>
    <definedName name="BLPH45" localSheetId="7" hidden="1">#REF!</definedName>
    <definedName name="BLPH45" localSheetId="98" hidden="1">#REF!</definedName>
    <definedName name="BLPH45" localSheetId="113" hidden="1">#REF!</definedName>
    <definedName name="BLPH45" localSheetId="111" hidden="1">#REF!</definedName>
    <definedName name="BLPH45" localSheetId="38" hidden="1">#REF!</definedName>
    <definedName name="BLPH45" localSheetId="123" hidden="1">#REF!</definedName>
    <definedName name="BLPH45" localSheetId="80" hidden="1">#REF!</definedName>
    <definedName name="BLPH45" localSheetId="50" hidden="1">#REF!</definedName>
    <definedName name="BLPH45" localSheetId="35" hidden="1">#REF!</definedName>
    <definedName name="BLPH45" localSheetId="121" hidden="1">#REF!</definedName>
    <definedName name="BLPH45" localSheetId="109" hidden="1">#REF!</definedName>
    <definedName name="BLPH45" localSheetId="95" hidden="1">#REF!</definedName>
    <definedName name="BLPH45" localSheetId="4" hidden="1">#REF!</definedName>
    <definedName name="BLPH45" localSheetId="137" hidden="1">#REF!</definedName>
    <definedName name="BLPH45" localSheetId="135" hidden="1">#REF!</definedName>
    <definedName name="BLPH45" localSheetId="141" hidden="1">#REF!</definedName>
    <definedName name="BLPH45" localSheetId="133" hidden="1">#REF!</definedName>
    <definedName name="BLPH45" localSheetId="139" hidden="1">#REF!</definedName>
    <definedName name="BLPH45" localSheetId="108" hidden="1">#REF!</definedName>
    <definedName name="BLPH45" localSheetId="132" hidden="1">#REF!</definedName>
    <definedName name="BLPH45" localSheetId="130" hidden="1">#REF!</definedName>
    <definedName name="BLPH45" localSheetId="120" hidden="1">#REF!</definedName>
    <definedName name="BLPH45" localSheetId="106" hidden="1">#REF!</definedName>
    <definedName name="BLPH45" localSheetId="118" hidden="1">#REF!</definedName>
    <definedName name="BLPH45" localSheetId="128" hidden="1">#REF!</definedName>
    <definedName name="BLPH45" localSheetId="104" hidden="1">#REF!</definedName>
    <definedName name="BLPH45" localSheetId="116" hidden="1">#REF!</definedName>
    <definedName name="BLPH45" localSheetId="102" hidden="1">#REF!</definedName>
    <definedName name="BLPH45" localSheetId="126" hidden="1">#REF!</definedName>
    <definedName name="BLPH45" localSheetId="114" hidden="1">#REF!</definedName>
    <definedName name="BLPH45" localSheetId="112" hidden="1">#REF!</definedName>
    <definedName name="BLPH45" localSheetId="124" hidden="1">#REF!</definedName>
    <definedName name="BLPH45" localSheetId="122" hidden="1">#REF!</definedName>
    <definedName name="BLPH45" localSheetId="110" hidden="1">#REF!</definedName>
    <definedName name="BLPH45" localSheetId="76" hidden="1">#REF!</definedName>
    <definedName name="BLPH45" localSheetId="73" hidden="1">#REF!</definedName>
    <definedName name="BLPH45" localSheetId="70" hidden="1">#REF!</definedName>
    <definedName name="BLPH45" localSheetId="67" hidden="1">#REF!</definedName>
    <definedName name="BLPH45" localSheetId="64" hidden="1">#REF!</definedName>
    <definedName name="BLPH45" localSheetId="30" hidden="1">#REF!</definedName>
    <definedName name="BLPH45" localSheetId="21" hidden="1">#REF!</definedName>
    <definedName name="BLPH45" localSheetId="79" hidden="1">#REF!</definedName>
    <definedName name="BLPH45" localSheetId="18" hidden="1">#REF!</definedName>
    <definedName name="BLPH45" localSheetId="94" hidden="1">#REF!</definedName>
    <definedName name="BLPH45" localSheetId="61" hidden="1">#REF!</definedName>
    <definedName name="BLPH45" localSheetId="49" hidden="1">#REF!</definedName>
    <definedName name="BLPH45" localSheetId="33" hidden="1">#REF!</definedName>
    <definedName name="BLPH45" localSheetId="15" hidden="1">#REF!</definedName>
    <definedName name="BLPH45" localSheetId="3" hidden="1">#REF!</definedName>
    <definedName name="BLPH45" localSheetId="91" hidden="1">#REF!</definedName>
    <definedName name="BLPH45" localSheetId="46" hidden="1">#REF!</definedName>
    <definedName name="BLPH45" localSheetId="88" hidden="1">#REF!</definedName>
    <definedName name="BLPH45" localSheetId="58" hidden="1">#REF!</definedName>
    <definedName name="BLPH45" localSheetId="27" hidden="1">#REF!</definedName>
    <definedName name="BLPH45" localSheetId="12" hidden="1">#REF!</definedName>
    <definedName name="BLPH45" localSheetId="43" hidden="1">#REF!</definedName>
    <definedName name="BLPH45" localSheetId="85" hidden="1">#REF!</definedName>
    <definedName name="BLPH45" localSheetId="55" hidden="1">#REF!</definedName>
    <definedName name="BLPH45" localSheetId="24" hidden="1">#REF!</definedName>
    <definedName name="BLPH45" localSheetId="9" hidden="1">#REF!</definedName>
    <definedName name="BLPH45" localSheetId="100" hidden="1">#REF!</definedName>
    <definedName name="BLPH45" localSheetId="40" hidden="1">#REF!</definedName>
    <definedName name="BLPH45" localSheetId="97" hidden="1">#REF!</definedName>
    <definedName name="BLPH45" localSheetId="82" hidden="1">#REF!</definedName>
    <definedName name="BLPH45" localSheetId="52" hidden="1">#REF!</definedName>
    <definedName name="BLPH45" localSheetId="37" hidden="1">#REF!</definedName>
    <definedName name="BLPH45" localSheetId="6" hidden="1">#REF!</definedName>
    <definedName name="BLPH45" localSheetId="75" hidden="1">#REF!</definedName>
    <definedName name="BLPH45" localSheetId="72" hidden="1">#REF!</definedName>
    <definedName name="BLPH45" localSheetId="69" hidden="1">#REF!</definedName>
    <definedName name="BLPH45" localSheetId="66" hidden="1">#REF!</definedName>
    <definedName name="BLPH45" localSheetId="63" hidden="1">#REF!</definedName>
    <definedName name="BLPH45" localSheetId="51" hidden="1">#REF!</definedName>
    <definedName name="BLPH45" localSheetId="29" hidden="1">#REF!</definedName>
    <definedName name="BLPH45" localSheetId="20" hidden="1">#REF!</definedName>
    <definedName name="BLPH45" localSheetId="78" hidden="1">#REF!</definedName>
    <definedName name="BLPH45" localSheetId="17" hidden="1">#REF!</definedName>
    <definedName name="BLPH45" localSheetId="93" hidden="1">#REF!</definedName>
    <definedName name="BLPH45" localSheetId="60" hidden="1">#REF!</definedName>
    <definedName name="BLPH45" localSheetId="48" hidden="1">#REF!</definedName>
    <definedName name="BLPH45" localSheetId="34" hidden="1">#REF!</definedName>
    <definedName name="BLPH45" localSheetId="14" hidden="1">#REF!</definedName>
    <definedName name="BLPH45" localSheetId="2" hidden="1">#REF!</definedName>
    <definedName name="BLPH45" localSheetId="90" hidden="1">#REF!</definedName>
    <definedName name="BLPH45" localSheetId="45" hidden="1">#REF!</definedName>
    <definedName name="BLPH45" localSheetId="87" hidden="1">#REF!</definedName>
    <definedName name="BLPH45" localSheetId="57" hidden="1">#REF!</definedName>
    <definedName name="BLPH45" localSheetId="26" hidden="1">#REF!</definedName>
    <definedName name="BLPH45" localSheetId="11" hidden="1">#REF!</definedName>
    <definedName name="BLPH45" localSheetId="42" hidden="1">#REF!</definedName>
    <definedName name="BLPH45" localSheetId="84" hidden="1">#REF!</definedName>
    <definedName name="BLPH45" localSheetId="54" hidden="1">#REF!</definedName>
    <definedName name="BLPH45" localSheetId="23" hidden="1">#REF!</definedName>
    <definedName name="BLPH45" localSheetId="8" hidden="1">#REF!</definedName>
    <definedName name="BLPH45" localSheetId="99" hidden="1">#REF!</definedName>
    <definedName name="BLPH45" localSheetId="39" hidden="1">#REF!</definedName>
    <definedName name="BLPH45" localSheetId="96" hidden="1">#REF!</definedName>
    <definedName name="BLPH45" localSheetId="81" hidden="1">#REF!</definedName>
    <definedName name="BLPH45" localSheetId="36" hidden="1">#REF!</definedName>
    <definedName name="BLPH45" localSheetId="5" hidden="1">#REF!</definedName>
    <definedName name="BLPH45" localSheetId="138" hidden="1">#REF!</definedName>
    <definedName name="BLPH45" localSheetId="136" hidden="1">#REF!</definedName>
    <definedName name="BLPH45" localSheetId="134" hidden="1">#REF!</definedName>
    <definedName name="BLPH45" localSheetId="140" hidden="1">#REF!</definedName>
    <definedName name="BLPH45" hidden="1">#REF!</definedName>
    <definedName name="BLPH46" localSheetId="74" hidden="1">#REF!</definedName>
    <definedName name="BLPH46" localSheetId="71" hidden="1">#REF!</definedName>
    <definedName name="BLPH46" localSheetId="68" hidden="1">#REF!</definedName>
    <definedName name="BLPH46" localSheetId="65" hidden="1">#REF!</definedName>
    <definedName name="BLPH46" localSheetId="62" hidden="1">#REF!</definedName>
    <definedName name="BLPH46" localSheetId="28" hidden="1">#REF!</definedName>
    <definedName name="BLPH46" localSheetId="19" hidden="1">#REF!</definedName>
    <definedName name="BLPH46" localSheetId="77" hidden="1">#REF!</definedName>
    <definedName name="BLPH46" localSheetId="107" hidden="1">#REF!</definedName>
    <definedName name="BLPH46" localSheetId="32" hidden="1">#REF!</definedName>
    <definedName name="BLPH46" localSheetId="16" hidden="1">#REF!</definedName>
    <definedName name="BLPH46" localSheetId="131" hidden="1">#REF!</definedName>
    <definedName name="BLPH46" localSheetId="59" hidden="1">#REF!</definedName>
    <definedName name="BLPH46" localSheetId="47" hidden="1">#REF!</definedName>
    <definedName name="BLPH46" localSheetId="31" hidden="1">#REF!</definedName>
    <definedName name="BLPH46" localSheetId="13" hidden="1">#REF!</definedName>
    <definedName name="BLPH46" localSheetId="129" hidden="1">#REF!</definedName>
    <definedName name="BLPH46" localSheetId="119" hidden="1">#REF!</definedName>
    <definedName name="BLPH46" localSheetId="105" hidden="1">#REF!</definedName>
    <definedName name="BLPH46" localSheetId="92" hidden="1">#REF!</definedName>
    <definedName name="BLPH46" localSheetId="0" hidden="1">#REF!</definedName>
    <definedName name="BLPH46" localSheetId="1" hidden="1">#REF!</definedName>
    <definedName name="BLPH46" localSheetId="89" hidden="1">#REF!</definedName>
    <definedName name="BLPH46" localSheetId="44" hidden="1">#REF!</definedName>
    <definedName name="BLPH46" localSheetId="86" hidden="1">#REF!</definedName>
    <definedName name="BLPH46" localSheetId="56" hidden="1">#REF!</definedName>
    <definedName name="BLPH46" localSheetId="25" hidden="1">#REF!</definedName>
    <definedName name="BLPH46" localSheetId="117" hidden="1">#REF!</definedName>
    <definedName name="BLPH46" localSheetId="10" hidden="1">#REF!</definedName>
    <definedName name="BLPH46" localSheetId="127" hidden="1">#REF!</definedName>
    <definedName name="BLPH46" localSheetId="103" hidden="1">#REF!</definedName>
    <definedName name="BLPH46" localSheetId="41" hidden="1">#REF!</definedName>
    <definedName name="BLPH46" localSheetId="115" hidden="1">#REF!</definedName>
    <definedName name="BLPH46" localSheetId="101" hidden="1">#REF!</definedName>
    <definedName name="BLPH46" localSheetId="83" hidden="1">#REF!</definedName>
    <definedName name="BLPH46" localSheetId="53" hidden="1">#REF!</definedName>
    <definedName name="BLPH46" localSheetId="22" hidden="1">#REF!</definedName>
    <definedName name="BLPH46" localSheetId="125" hidden="1">#REF!</definedName>
    <definedName name="BLPH46" localSheetId="7" hidden="1">#REF!</definedName>
    <definedName name="BLPH46" localSheetId="98" hidden="1">#REF!</definedName>
    <definedName name="BLPH46" localSheetId="113" hidden="1">#REF!</definedName>
    <definedName name="BLPH46" localSheetId="111" hidden="1">#REF!</definedName>
    <definedName name="BLPH46" localSheetId="38" hidden="1">#REF!</definedName>
    <definedName name="BLPH46" localSheetId="123" hidden="1">#REF!</definedName>
    <definedName name="BLPH46" localSheetId="80" hidden="1">#REF!</definedName>
    <definedName name="BLPH46" localSheetId="50" hidden="1">#REF!</definedName>
    <definedName name="BLPH46" localSheetId="35" hidden="1">#REF!</definedName>
    <definedName name="BLPH46" localSheetId="121" hidden="1">#REF!</definedName>
    <definedName name="BLPH46" localSheetId="109" hidden="1">#REF!</definedName>
    <definedName name="BLPH46" localSheetId="95" hidden="1">#REF!</definedName>
    <definedName name="BLPH46" localSheetId="4" hidden="1">#REF!</definedName>
    <definedName name="BLPH46" localSheetId="137" hidden="1">#REF!</definedName>
    <definedName name="BLPH46" localSheetId="135" hidden="1">#REF!</definedName>
    <definedName name="BLPH46" localSheetId="141" hidden="1">#REF!</definedName>
    <definedName name="BLPH46" localSheetId="133" hidden="1">#REF!</definedName>
    <definedName name="BLPH46" localSheetId="139" hidden="1">#REF!</definedName>
    <definedName name="BLPH46" localSheetId="108" hidden="1">#REF!</definedName>
    <definedName name="BLPH46" localSheetId="132" hidden="1">#REF!</definedName>
    <definedName name="BLPH46" localSheetId="130" hidden="1">#REF!</definedName>
    <definedName name="BLPH46" localSheetId="120" hidden="1">#REF!</definedName>
    <definedName name="BLPH46" localSheetId="106" hidden="1">#REF!</definedName>
    <definedName name="BLPH46" localSheetId="118" hidden="1">#REF!</definedName>
    <definedName name="BLPH46" localSheetId="128" hidden="1">#REF!</definedName>
    <definedName name="BLPH46" localSheetId="104" hidden="1">#REF!</definedName>
    <definedName name="BLPH46" localSheetId="116" hidden="1">#REF!</definedName>
    <definedName name="BLPH46" localSheetId="102" hidden="1">#REF!</definedName>
    <definedName name="BLPH46" localSheetId="126" hidden="1">#REF!</definedName>
    <definedName name="BLPH46" localSheetId="114" hidden="1">#REF!</definedName>
    <definedName name="BLPH46" localSheetId="112" hidden="1">#REF!</definedName>
    <definedName name="BLPH46" localSheetId="124" hidden="1">#REF!</definedName>
    <definedName name="BLPH46" localSheetId="122" hidden="1">#REF!</definedName>
    <definedName name="BLPH46" localSheetId="110" hidden="1">#REF!</definedName>
    <definedName name="BLPH46" localSheetId="76" hidden="1">#REF!</definedName>
    <definedName name="BLPH46" localSheetId="73" hidden="1">#REF!</definedName>
    <definedName name="BLPH46" localSheetId="70" hidden="1">#REF!</definedName>
    <definedName name="BLPH46" localSheetId="67" hidden="1">#REF!</definedName>
    <definedName name="BLPH46" localSheetId="64" hidden="1">#REF!</definedName>
    <definedName name="BLPH46" localSheetId="30" hidden="1">#REF!</definedName>
    <definedName name="BLPH46" localSheetId="21" hidden="1">#REF!</definedName>
    <definedName name="BLPH46" localSheetId="79" hidden="1">#REF!</definedName>
    <definedName name="BLPH46" localSheetId="18" hidden="1">#REF!</definedName>
    <definedName name="BLPH46" localSheetId="94" hidden="1">#REF!</definedName>
    <definedName name="BLPH46" localSheetId="61" hidden="1">#REF!</definedName>
    <definedName name="BLPH46" localSheetId="49" hidden="1">#REF!</definedName>
    <definedName name="BLPH46" localSheetId="33" hidden="1">#REF!</definedName>
    <definedName name="BLPH46" localSheetId="15" hidden="1">#REF!</definedName>
    <definedName name="BLPH46" localSheetId="3" hidden="1">#REF!</definedName>
    <definedName name="BLPH46" localSheetId="91" hidden="1">#REF!</definedName>
    <definedName name="BLPH46" localSheetId="46" hidden="1">#REF!</definedName>
    <definedName name="BLPH46" localSheetId="88" hidden="1">#REF!</definedName>
    <definedName name="BLPH46" localSheetId="58" hidden="1">#REF!</definedName>
    <definedName name="BLPH46" localSheetId="27" hidden="1">#REF!</definedName>
    <definedName name="BLPH46" localSheetId="12" hidden="1">#REF!</definedName>
    <definedName name="BLPH46" localSheetId="43" hidden="1">#REF!</definedName>
    <definedName name="BLPH46" localSheetId="85" hidden="1">#REF!</definedName>
    <definedName name="BLPH46" localSheetId="55" hidden="1">#REF!</definedName>
    <definedName name="BLPH46" localSheetId="24" hidden="1">#REF!</definedName>
    <definedName name="BLPH46" localSheetId="9" hidden="1">#REF!</definedName>
    <definedName name="BLPH46" localSheetId="100" hidden="1">#REF!</definedName>
    <definedName name="BLPH46" localSheetId="40" hidden="1">#REF!</definedName>
    <definedName name="BLPH46" localSheetId="97" hidden="1">#REF!</definedName>
    <definedName name="BLPH46" localSheetId="82" hidden="1">#REF!</definedName>
    <definedName name="BLPH46" localSheetId="52" hidden="1">#REF!</definedName>
    <definedName name="BLPH46" localSheetId="37" hidden="1">#REF!</definedName>
    <definedName name="BLPH46" localSheetId="6" hidden="1">#REF!</definedName>
    <definedName name="BLPH46" localSheetId="75" hidden="1">#REF!</definedName>
    <definedName name="BLPH46" localSheetId="72" hidden="1">#REF!</definedName>
    <definedName name="BLPH46" localSheetId="69" hidden="1">#REF!</definedName>
    <definedName name="BLPH46" localSheetId="66" hidden="1">#REF!</definedName>
    <definedName name="BLPH46" localSheetId="63" hidden="1">#REF!</definedName>
    <definedName name="BLPH46" localSheetId="51" hidden="1">#REF!</definedName>
    <definedName name="BLPH46" localSheetId="29" hidden="1">#REF!</definedName>
    <definedName name="BLPH46" localSheetId="20" hidden="1">#REF!</definedName>
    <definedName name="BLPH46" localSheetId="78" hidden="1">#REF!</definedName>
    <definedName name="BLPH46" localSheetId="17" hidden="1">#REF!</definedName>
    <definedName name="BLPH46" localSheetId="93" hidden="1">#REF!</definedName>
    <definedName name="BLPH46" localSheetId="60" hidden="1">#REF!</definedName>
    <definedName name="BLPH46" localSheetId="48" hidden="1">#REF!</definedName>
    <definedName name="BLPH46" localSheetId="34" hidden="1">#REF!</definedName>
    <definedName name="BLPH46" localSheetId="14" hidden="1">#REF!</definedName>
    <definedName name="BLPH46" localSheetId="2" hidden="1">#REF!</definedName>
    <definedName name="BLPH46" localSheetId="90" hidden="1">#REF!</definedName>
    <definedName name="BLPH46" localSheetId="45" hidden="1">#REF!</definedName>
    <definedName name="BLPH46" localSheetId="87" hidden="1">#REF!</definedName>
    <definedName name="BLPH46" localSheetId="57" hidden="1">#REF!</definedName>
    <definedName name="BLPH46" localSheetId="26" hidden="1">#REF!</definedName>
    <definedName name="BLPH46" localSheetId="11" hidden="1">#REF!</definedName>
    <definedName name="BLPH46" localSheetId="42" hidden="1">#REF!</definedName>
    <definedName name="BLPH46" localSheetId="84" hidden="1">#REF!</definedName>
    <definedName name="BLPH46" localSheetId="54" hidden="1">#REF!</definedName>
    <definedName name="BLPH46" localSheetId="23" hidden="1">#REF!</definedName>
    <definedName name="BLPH46" localSheetId="8" hidden="1">#REF!</definedName>
    <definedName name="BLPH46" localSheetId="99" hidden="1">#REF!</definedName>
    <definedName name="BLPH46" localSheetId="39" hidden="1">#REF!</definedName>
    <definedName name="BLPH46" localSheetId="96" hidden="1">#REF!</definedName>
    <definedName name="BLPH46" localSheetId="81" hidden="1">#REF!</definedName>
    <definedName name="BLPH46" localSheetId="36" hidden="1">#REF!</definedName>
    <definedName name="BLPH46" localSheetId="5" hidden="1">#REF!</definedName>
    <definedName name="BLPH46" localSheetId="138" hidden="1">#REF!</definedName>
    <definedName name="BLPH46" localSheetId="136" hidden="1">#REF!</definedName>
    <definedName name="BLPH46" localSheetId="134" hidden="1">#REF!</definedName>
    <definedName name="BLPH46" localSheetId="140" hidden="1">#REF!</definedName>
    <definedName name="BLPH46" hidden="1">#REF!</definedName>
    <definedName name="BLPH47" localSheetId="74" hidden="1">#REF!</definedName>
    <definedName name="BLPH47" localSheetId="71" hidden="1">#REF!</definedName>
    <definedName name="BLPH47" localSheetId="68" hidden="1">#REF!</definedName>
    <definedName name="BLPH47" localSheetId="65" hidden="1">#REF!</definedName>
    <definedName name="BLPH47" localSheetId="62" hidden="1">#REF!</definedName>
    <definedName name="BLPH47" localSheetId="28" hidden="1">#REF!</definedName>
    <definedName name="BLPH47" localSheetId="19" hidden="1">#REF!</definedName>
    <definedName name="BLPH47" localSheetId="77" hidden="1">#REF!</definedName>
    <definedName name="BLPH47" localSheetId="107" hidden="1">#REF!</definedName>
    <definedName name="BLPH47" localSheetId="32" hidden="1">#REF!</definedName>
    <definedName name="BLPH47" localSheetId="16" hidden="1">#REF!</definedName>
    <definedName name="BLPH47" localSheetId="131" hidden="1">#REF!</definedName>
    <definedName name="BLPH47" localSheetId="59" hidden="1">#REF!</definedName>
    <definedName name="BLPH47" localSheetId="47" hidden="1">#REF!</definedName>
    <definedName name="BLPH47" localSheetId="31" hidden="1">#REF!</definedName>
    <definedName name="BLPH47" localSheetId="13" hidden="1">#REF!</definedName>
    <definedName name="BLPH47" localSheetId="129" hidden="1">#REF!</definedName>
    <definedName name="BLPH47" localSheetId="119" hidden="1">#REF!</definedName>
    <definedName name="BLPH47" localSheetId="105" hidden="1">#REF!</definedName>
    <definedName name="BLPH47" localSheetId="92" hidden="1">#REF!</definedName>
    <definedName name="BLPH47" localSheetId="0" hidden="1">#REF!</definedName>
    <definedName name="BLPH47" localSheetId="1" hidden="1">#REF!</definedName>
    <definedName name="BLPH47" localSheetId="89" hidden="1">#REF!</definedName>
    <definedName name="BLPH47" localSheetId="44" hidden="1">#REF!</definedName>
    <definedName name="BLPH47" localSheetId="86" hidden="1">#REF!</definedName>
    <definedName name="BLPH47" localSheetId="56" hidden="1">#REF!</definedName>
    <definedName name="BLPH47" localSheetId="25" hidden="1">#REF!</definedName>
    <definedName name="BLPH47" localSheetId="117" hidden="1">#REF!</definedName>
    <definedName name="BLPH47" localSheetId="10" hidden="1">#REF!</definedName>
    <definedName name="BLPH47" localSheetId="127" hidden="1">#REF!</definedName>
    <definedName name="BLPH47" localSheetId="103" hidden="1">#REF!</definedName>
    <definedName name="BLPH47" localSheetId="41" hidden="1">#REF!</definedName>
    <definedName name="BLPH47" localSheetId="115" hidden="1">#REF!</definedName>
    <definedName name="BLPH47" localSheetId="101" hidden="1">#REF!</definedName>
    <definedName name="BLPH47" localSheetId="83" hidden="1">#REF!</definedName>
    <definedName name="BLPH47" localSheetId="53" hidden="1">#REF!</definedName>
    <definedName name="BLPH47" localSheetId="22" hidden="1">#REF!</definedName>
    <definedName name="BLPH47" localSheetId="125" hidden="1">#REF!</definedName>
    <definedName name="BLPH47" localSheetId="7" hidden="1">#REF!</definedName>
    <definedName name="BLPH47" localSheetId="98" hidden="1">#REF!</definedName>
    <definedName name="BLPH47" localSheetId="113" hidden="1">#REF!</definedName>
    <definedName name="BLPH47" localSheetId="111" hidden="1">#REF!</definedName>
    <definedName name="BLPH47" localSheetId="38" hidden="1">#REF!</definedName>
    <definedName name="BLPH47" localSheetId="123" hidden="1">#REF!</definedName>
    <definedName name="BLPH47" localSheetId="80" hidden="1">#REF!</definedName>
    <definedName name="BLPH47" localSheetId="50" hidden="1">#REF!</definedName>
    <definedName name="BLPH47" localSheetId="35" hidden="1">#REF!</definedName>
    <definedName name="BLPH47" localSheetId="121" hidden="1">#REF!</definedName>
    <definedName name="BLPH47" localSheetId="109" hidden="1">#REF!</definedName>
    <definedName name="BLPH47" localSheetId="95" hidden="1">#REF!</definedName>
    <definedName name="BLPH47" localSheetId="4" hidden="1">#REF!</definedName>
    <definedName name="BLPH47" localSheetId="137" hidden="1">#REF!</definedName>
    <definedName name="BLPH47" localSheetId="135" hidden="1">#REF!</definedName>
    <definedName name="BLPH47" localSheetId="141" hidden="1">#REF!</definedName>
    <definedName name="BLPH47" localSheetId="133" hidden="1">#REF!</definedName>
    <definedName name="BLPH47" localSheetId="139" hidden="1">#REF!</definedName>
    <definedName name="BLPH47" localSheetId="108" hidden="1">#REF!</definedName>
    <definedName name="BLPH47" localSheetId="132" hidden="1">#REF!</definedName>
    <definedName name="BLPH47" localSheetId="130" hidden="1">#REF!</definedName>
    <definedName name="BLPH47" localSheetId="120" hidden="1">#REF!</definedName>
    <definedName name="BLPH47" localSheetId="106" hidden="1">#REF!</definedName>
    <definedName name="BLPH47" localSheetId="118" hidden="1">#REF!</definedName>
    <definedName name="BLPH47" localSheetId="128" hidden="1">#REF!</definedName>
    <definedName name="BLPH47" localSheetId="104" hidden="1">#REF!</definedName>
    <definedName name="BLPH47" localSheetId="116" hidden="1">#REF!</definedName>
    <definedName name="BLPH47" localSheetId="102" hidden="1">#REF!</definedName>
    <definedName name="BLPH47" localSheetId="126" hidden="1">#REF!</definedName>
    <definedName name="BLPH47" localSheetId="114" hidden="1">#REF!</definedName>
    <definedName name="BLPH47" localSheetId="112" hidden="1">#REF!</definedName>
    <definedName name="BLPH47" localSheetId="124" hidden="1">#REF!</definedName>
    <definedName name="BLPH47" localSheetId="122" hidden="1">#REF!</definedName>
    <definedName name="BLPH47" localSheetId="110" hidden="1">#REF!</definedName>
    <definedName name="BLPH47" localSheetId="76" hidden="1">#REF!</definedName>
    <definedName name="BLPH47" localSheetId="73" hidden="1">#REF!</definedName>
    <definedName name="BLPH47" localSheetId="70" hidden="1">#REF!</definedName>
    <definedName name="BLPH47" localSheetId="67" hidden="1">#REF!</definedName>
    <definedName name="BLPH47" localSheetId="64" hidden="1">#REF!</definedName>
    <definedName name="BLPH47" localSheetId="30" hidden="1">#REF!</definedName>
    <definedName name="BLPH47" localSheetId="21" hidden="1">#REF!</definedName>
    <definedName name="BLPH47" localSheetId="79" hidden="1">#REF!</definedName>
    <definedName name="BLPH47" localSheetId="18" hidden="1">#REF!</definedName>
    <definedName name="BLPH47" localSheetId="94" hidden="1">#REF!</definedName>
    <definedName name="BLPH47" localSheetId="61" hidden="1">#REF!</definedName>
    <definedName name="BLPH47" localSheetId="49" hidden="1">#REF!</definedName>
    <definedName name="BLPH47" localSheetId="33" hidden="1">#REF!</definedName>
    <definedName name="BLPH47" localSheetId="15" hidden="1">#REF!</definedName>
    <definedName name="BLPH47" localSheetId="3" hidden="1">#REF!</definedName>
    <definedName name="BLPH47" localSheetId="91" hidden="1">#REF!</definedName>
    <definedName name="BLPH47" localSheetId="46" hidden="1">#REF!</definedName>
    <definedName name="BLPH47" localSheetId="88" hidden="1">#REF!</definedName>
    <definedName name="BLPH47" localSheetId="58" hidden="1">#REF!</definedName>
    <definedName name="BLPH47" localSheetId="27" hidden="1">#REF!</definedName>
    <definedName name="BLPH47" localSheetId="12" hidden="1">#REF!</definedName>
    <definedName name="BLPH47" localSheetId="43" hidden="1">#REF!</definedName>
    <definedName name="BLPH47" localSheetId="85" hidden="1">#REF!</definedName>
    <definedName name="BLPH47" localSheetId="55" hidden="1">#REF!</definedName>
    <definedName name="BLPH47" localSheetId="24" hidden="1">#REF!</definedName>
    <definedName name="BLPH47" localSheetId="9" hidden="1">#REF!</definedName>
    <definedName name="BLPH47" localSheetId="100" hidden="1">#REF!</definedName>
    <definedName name="BLPH47" localSheetId="40" hidden="1">#REF!</definedName>
    <definedName name="BLPH47" localSheetId="97" hidden="1">#REF!</definedName>
    <definedName name="BLPH47" localSheetId="82" hidden="1">#REF!</definedName>
    <definedName name="BLPH47" localSheetId="52" hidden="1">#REF!</definedName>
    <definedName name="BLPH47" localSheetId="37" hidden="1">#REF!</definedName>
    <definedName name="BLPH47" localSheetId="6" hidden="1">#REF!</definedName>
    <definedName name="BLPH47" localSheetId="75" hidden="1">#REF!</definedName>
    <definedName name="BLPH47" localSheetId="72" hidden="1">#REF!</definedName>
    <definedName name="BLPH47" localSheetId="69" hidden="1">#REF!</definedName>
    <definedName name="BLPH47" localSheetId="66" hidden="1">#REF!</definedName>
    <definedName name="BLPH47" localSheetId="63" hidden="1">#REF!</definedName>
    <definedName name="BLPH47" localSheetId="51" hidden="1">#REF!</definedName>
    <definedName name="BLPH47" localSheetId="29" hidden="1">#REF!</definedName>
    <definedName name="BLPH47" localSheetId="20" hidden="1">#REF!</definedName>
    <definedName name="BLPH47" localSheetId="78" hidden="1">#REF!</definedName>
    <definedName name="BLPH47" localSheetId="17" hidden="1">#REF!</definedName>
    <definedName name="BLPH47" localSheetId="93" hidden="1">#REF!</definedName>
    <definedName name="BLPH47" localSheetId="60" hidden="1">#REF!</definedName>
    <definedName name="BLPH47" localSheetId="48" hidden="1">#REF!</definedName>
    <definedName name="BLPH47" localSheetId="34" hidden="1">#REF!</definedName>
    <definedName name="BLPH47" localSheetId="14" hidden="1">#REF!</definedName>
    <definedName name="BLPH47" localSheetId="2" hidden="1">#REF!</definedName>
    <definedName name="BLPH47" localSheetId="90" hidden="1">#REF!</definedName>
    <definedName name="BLPH47" localSheetId="45" hidden="1">#REF!</definedName>
    <definedName name="BLPH47" localSheetId="87" hidden="1">#REF!</definedName>
    <definedName name="BLPH47" localSheetId="57" hidden="1">#REF!</definedName>
    <definedName name="BLPH47" localSheetId="26" hidden="1">#REF!</definedName>
    <definedName name="BLPH47" localSheetId="11" hidden="1">#REF!</definedName>
    <definedName name="BLPH47" localSheetId="42" hidden="1">#REF!</definedName>
    <definedName name="BLPH47" localSheetId="84" hidden="1">#REF!</definedName>
    <definedName name="BLPH47" localSheetId="54" hidden="1">#REF!</definedName>
    <definedName name="BLPH47" localSheetId="23" hidden="1">#REF!</definedName>
    <definedName name="BLPH47" localSheetId="8" hidden="1">#REF!</definedName>
    <definedName name="BLPH47" localSheetId="99" hidden="1">#REF!</definedName>
    <definedName name="BLPH47" localSheetId="39" hidden="1">#REF!</definedName>
    <definedName name="BLPH47" localSheetId="96" hidden="1">#REF!</definedName>
    <definedName name="BLPH47" localSheetId="81" hidden="1">#REF!</definedName>
    <definedName name="BLPH47" localSheetId="36" hidden="1">#REF!</definedName>
    <definedName name="BLPH47" localSheetId="5" hidden="1">#REF!</definedName>
    <definedName name="BLPH47" localSheetId="138" hidden="1">#REF!</definedName>
    <definedName name="BLPH47" localSheetId="136" hidden="1">#REF!</definedName>
    <definedName name="BLPH47" localSheetId="134" hidden="1">#REF!</definedName>
    <definedName name="BLPH47" localSheetId="140" hidden="1">#REF!</definedName>
    <definedName name="BLPH47" hidden="1">#REF!</definedName>
    <definedName name="BLPH5" localSheetId="74" hidden="1">#REF!</definedName>
    <definedName name="BLPH5" localSheetId="71" hidden="1">#REF!</definedName>
    <definedName name="BLPH5" localSheetId="68" hidden="1">#REF!</definedName>
    <definedName name="BLPH5" localSheetId="65" hidden="1">#REF!</definedName>
    <definedName name="BLPH5" localSheetId="62" hidden="1">#REF!</definedName>
    <definedName name="BLPH5" localSheetId="28" hidden="1">#REF!</definedName>
    <definedName name="BLPH5" localSheetId="19" hidden="1">#REF!</definedName>
    <definedName name="BLPH5" localSheetId="77" hidden="1">#REF!</definedName>
    <definedName name="BLPH5" localSheetId="107" hidden="1">#REF!</definedName>
    <definedName name="BLPH5" localSheetId="32" hidden="1">#REF!</definedName>
    <definedName name="BLPH5" localSheetId="16" hidden="1">#REF!</definedName>
    <definedName name="BLPH5" localSheetId="131" hidden="1">#REF!</definedName>
    <definedName name="BLPH5" localSheetId="59" hidden="1">#REF!</definedName>
    <definedName name="BLPH5" localSheetId="47" hidden="1">#REF!</definedName>
    <definedName name="BLPH5" localSheetId="31" hidden="1">#REF!</definedName>
    <definedName name="BLPH5" localSheetId="13" hidden="1">#REF!</definedName>
    <definedName name="BLPH5" localSheetId="129" hidden="1">#REF!</definedName>
    <definedName name="BLPH5" localSheetId="119" hidden="1">#REF!</definedName>
    <definedName name="BLPH5" localSheetId="105" hidden="1">#REF!</definedName>
    <definedName name="BLPH5" localSheetId="92" hidden="1">#REF!</definedName>
    <definedName name="BLPH5" localSheetId="0" hidden="1">#REF!</definedName>
    <definedName name="BLPH5" localSheetId="1" hidden="1">#REF!</definedName>
    <definedName name="BLPH5" localSheetId="89" hidden="1">#REF!</definedName>
    <definedName name="BLPH5" localSheetId="44" hidden="1">#REF!</definedName>
    <definedName name="BLPH5" localSheetId="86" hidden="1">#REF!</definedName>
    <definedName name="BLPH5" localSheetId="56" hidden="1">#REF!</definedName>
    <definedName name="BLPH5" localSheetId="25" hidden="1">#REF!</definedName>
    <definedName name="BLPH5" localSheetId="117" hidden="1">#REF!</definedName>
    <definedName name="BLPH5" localSheetId="10" hidden="1">#REF!</definedName>
    <definedName name="BLPH5" localSheetId="127" hidden="1">#REF!</definedName>
    <definedName name="BLPH5" localSheetId="103" hidden="1">#REF!</definedName>
    <definedName name="BLPH5" localSheetId="41" hidden="1">#REF!</definedName>
    <definedName name="BLPH5" localSheetId="115" hidden="1">#REF!</definedName>
    <definedName name="BLPH5" localSheetId="101" hidden="1">#REF!</definedName>
    <definedName name="BLPH5" localSheetId="83" hidden="1">#REF!</definedName>
    <definedName name="BLPH5" localSheetId="53" hidden="1">#REF!</definedName>
    <definedName name="BLPH5" localSheetId="22" hidden="1">#REF!</definedName>
    <definedName name="BLPH5" localSheetId="125" hidden="1">#REF!</definedName>
    <definedName name="BLPH5" localSheetId="7" hidden="1">#REF!</definedName>
    <definedName name="BLPH5" localSheetId="98" hidden="1">#REF!</definedName>
    <definedName name="BLPH5" localSheetId="113" hidden="1">#REF!</definedName>
    <definedName name="BLPH5" localSheetId="111" hidden="1">#REF!</definedName>
    <definedName name="BLPH5" localSheetId="38" hidden="1">#REF!</definedName>
    <definedName name="BLPH5" localSheetId="123" hidden="1">#REF!</definedName>
    <definedName name="BLPH5" localSheetId="80" hidden="1">#REF!</definedName>
    <definedName name="BLPH5" localSheetId="50" hidden="1">#REF!</definedName>
    <definedName name="BLPH5" localSheetId="35" hidden="1">#REF!</definedName>
    <definedName name="BLPH5" localSheetId="121" hidden="1">#REF!</definedName>
    <definedName name="BLPH5" localSheetId="109" hidden="1">#REF!</definedName>
    <definedName name="BLPH5" localSheetId="95" hidden="1">#REF!</definedName>
    <definedName name="BLPH5" localSheetId="4" hidden="1">#REF!</definedName>
    <definedName name="BLPH5" localSheetId="137" hidden="1">#REF!</definedName>
    <definedName name="BLPH5" localSheetId="135" hidden="1">#REF!</definedName>
    <definedName name="BLPH5" localSheetId="141" hidden="1">#REF!</definedName>
    <definedName name="BLPH5" localSheetId="133" hidden="1">#REF!</definedName>
    <definedName name="BLPH5" localSheetId="139" hidden="1">#REF!</definedName>
    <definedName name="BLPH5" localSheetId="108" hidden="1">#REF!</definedName>
    <definedName name="BLPH5" localSheetId="132" hidden="1">#REF!</definedName>
    <definedName name="BLPH5" localSheetId="130" hidden="1">#REF!</definedName>
    <definedName name="BLPH5" localSheetId="120" hidden="1">#REF!</definedName>
    <definedName name="BLPH5" localSheetId="106" hidden="1">#REF!</definedName>
    <definedName name="BLPH5" localSheetId="118" hidden="1">#REF!</definedName>
    <definedName name="BLPH5" localSheetId="128" hidden="1">#REF!</definedName>
    <definedName name="BLPH5" localSheetId="104" hidden="1">#REF!</definedName>
    <definedName name="BLPH5" localSheetId="116" hidden="1">#REF!</definedName>
    <definedName name="BLPH5" localSheetId="102" hidden="1">#REF!</definedName>
    <definedName name="BLPH5" localSheetId="126" hidden="1">#REF!</definedName>
    <definedName name="BLPH5" localSheetId="114" hidden="1">#REF!</definedName>
    <definedName name="BLPH5" localSheetId="112" hidden="1">#REF!</definedName>
    <definedName name="BLPH5" localSheetId="124" hidden="1">#REF!</definedName>
    <definedName name="BLPH5" localSheetId="122" hidden="1">#REF!</definedName>
    <definedName name="BLPH5" localSheetId="110" hidden="1">#REF!</definedName>
    <definedName name="BLPH5" localSheetId="76" hidden="1">#REF!</definedName>
    <definedName name="BLPH5" localSheetId="73" hidden="1">#REF!</definedName>
    <definedName name="BLPH5" localSheetId="70" hidden="1">#REF!</definedName>
    <definedName name="BLPH5" localSheetId="67" hidden="1">#REF!</definedName>
    <definedName name="BLPH5" localSheetId="64" hidden="1">#REF!</definedName>
    <definedName name="BLPH5" localSheetId="30" hidden="1">#REF!</definedName>
    <definedName name="BLPH5" localSheetId="21" hidden="1">#REF!</definedName>
    <definedName name="BLPH5" localSheetId="79" hidden="1">#REF!</definedName>
    <definedName name="BLPH5" localSheetId="18" hidden="1">#REF!</definedName>
    <definedName name="BLPH5" localSheetId="94" hidden="1">#REF!</definedName>
    <definedName name="BLPH5" localSheetId="61" hidden="1">#REF!</definedName>
    <definedName name="BLPH5" localSheetId="49" hidden="1">#REF!</definedName>
    <definedName name="BLPH5" localSheetId="33" hidden="1">#REF!</definedName>
    <definedName name="BLPH5" localSheetId="15" hidden="1">#REF!</definedName>
    <definedName name="BLPH5" localSheetId="3" hidden="1">#REF!</definedName>
    <definedName name="BLPH5" localSheetId="91" hidden="1">#REF!</definedName>
    <definedName name="BLPH5" localSheetId="46" hidden="1">#REF!</definedName>
    <definedName name="BLPH5" localSheetId="88" hidden="1">#REF!</definedName>
    <definedName name="BLPH5" localSheetId="58" hidden="1">#REF!</definedName>
    <definedName name="BLPH5" localSheetId="27" hidden="1">#REF!</definedName>
    <definedName name="BLPH5" localSheetId="12" hidden="1">#REF!</definedName>
    <definedName name="BLPH5" localSheetId="43" hidden="1">#REF!</definedName>
    <definedName name="BLPH5" localSheetId="85" hidden="1">#REF!</definedName>
    <definedName name="BLPH5" localSheetId="55" hidden="1">#REF!</definedName>
    <definedName name="BLPH5" localSheetId="24" hidden="1">#REF!</definedName>
    <definedName name="BLPH5" localSheetId="9" hidden="1">#REF!</definedName>
    <definedName name="BLPH5" localSheetId="100" hidden="1">#REF!</definedName>
    <definedName name="BLPH5" localSheetId="40" hidden="1">#REF!</definedName>
    <definedName name="BLPH5" localSheetId="97" hidden="1">#REF!</definedName>
    <definedName name="BLPH5" localSheetId="82" hidden="1">#REF!</definedName>
    <definedName name="BLPH5" localSheetId="52" hidden="1">#REF!</definedName>
    <definedName name="BLPH5" localSheetId="37" hidden="1">#REF!</definedName>
    <definedName name="BLPH5" localSheetId="6" hidden="1">#REF!</definedName>
    <definedName name="BLPH5" localSheetId="75" hidden="1">#REF!</definedName>
    <definedName name="BLPH5" localSheetId="72" hidden="1">#REF!</definedName>
    <definedName name="BLPH5" localSheetId="69" hidden="1">#REF!</definedName>
    <definedName name="BLPH5" localSheetId="66" hidden="1">#REF!</definedName>
    <definedName name="BLPH5" localSheetId="63" hidden="1">#REF!</definedName>
    <definedName name="BLPH5" localSheetId="51" hidden="1">#REF!</definedName>
    <definedName name="BLPH5" localSheetId="29" hidden="1">#REF!</definedName>
    <definedName name="BLPH5" localSheetId="20" hidden="1">#REF!</definedName>
    <definedName name="BLPH5" localSheetId="78" hidden="1">#REF!</definedName>
    <definedName name="BLPH5" localSheetId="17" hidden="1">#REF!</definedName>
    <definedName name="BLPH5" localSheetId="93" hidden="1">#REF!</definedName>
    <definedName name="BLPH5" localSheetId="60" hidden="1">#REF!</definedName>
    <definedName name="BLPH5" localSheetId="48" hidden="1">#REF!</definedName>
    <definedName name="BLPH5" localSheetId="34" hidden="1">#REF!</definedName>
    <definedName name="BLPH5" localSheetId="14" hidden="1">#REF!</definedName>
    <definedName name="BLPH5" localSheetId="2" hidden="1">#REF!</definedName>
    <definedName name="BLPH5" localSheetId="90" hidden="1">#REF!</definedName>
    <definedName name="BLPH5" localSheetId="45" hidden="1">#REF!</definedName>
    <definedName name="BLPH5" localSheetId="87" hidden="1">#REF!</definedName>
    <definedName name="BLPH5" localSheetId="57" hidden="1">#REF!</definedName>
    <definedName name="BLPH5" localSheetId="26" hidden="1">#REF!</definedName>
    <definedName name="BLPH5" localSheetId="11" hidden="1">#REF!</definedName>
    <definedName name="BLPH5" localSheetId="42" hidden="1">#REF!</definedName>
    <definedName name="BLPH5" localSheetId="84" hidden="1">#REF!</definedName>
    <definedName name="BLPH5" localSheetId="54" hidden="1">#REF!</definedName>
    <definedName name="BLPH5" localSheetId="23" hidden="1">#REF!</definedName>
    <definedName name="BLPH5" localSheetId="8" hidden="1">#REF!</definedName>
    <definedName name="BLPH5" localSheetId="99" hidden="1">#REF!</definedName>
    <definedName name="BLPH5" localSheetId="39" hidden="1">#REF!</definedName>
    <definedName name="BLPH5" localSheetId="96" hidden="1">#REF!</definedName>
    <definedName name="BLPH5" localSheetId="81" hidden="1">#REF!</definedName>
    <definedName name="BLPH5" localSheetId="36" hidden="1">#REF!</definedName>
    <definedName name="BLPH5" localSheetId="5" hidden="1">#REF!</definedName>
    <definedName name="BLPH5" localSheetId="138" hidden="1">#REF!</definedName>
    <definedName name="BLPH5" localSheetId="136" hidden="1">#REF!</definedName>
    <definedName name="BLPH5" localSheetId="134" hidden="1">#REF!</definedName>
    <definedName name="BLPH5" localSheetId="140" hidden="1">#REF!</definedName>
    <definedName name="BLPH5" hidden="1">#REF!</definedName>
    <definedName name="BLPH6" localSheetId="74" hidden="1">#REF!</definedName>
    <definedName name="BLPH6" localSheetId="71" hidden="1">#REF!</definedName>
    <definedName name="BLPH6" localSheetId="68" hidden="1">#REF!</definedName>
    <definedName name="BLPH6" localSheetId="65" hidden="1">#REF!</definedName>
    <definedName name="BLPH6" localSheetId="62" hidden="1">#REF!</definedName>
    <definedName name="BLPH6" localSheetId="28" hidden="1">#REF!</definedName>
    <definedName name="BLPH6" localSheetId="19" hidden="1">#REF!</definedName>
    <definedName name="BLPH6" localSheetId="77" hidden="1">#REF!</definedName>
    <definedName name="BLPH6" localSheetId="107" hidden="1">#REF!</definedName>
    <definedName name="BLPH6" localSheetId="32" hidden="1">#REF!</definedName>
    <definedName name="BLPH6" localSheetId="16" hidden="1">#REF!</definedName>
    <definedName name="BLPH6" localSheetId="131" hidden="1">#REF!</definedName>
    <definedName name="BLPH6" localSheetId="59" hidden="1">#REF!</definedName>
    <definedName name="BLPH6" localSheetId="47" hidden="1">#REF!</definedName>
    <definedName name="BLPH6" localSheetId="31" hidden="1">#REF!</definedName>
    <definedName name="BLPH6" localSheetId="13" hidden="1">#REF!</definedName>
    <definedName name="BLPH6" localSheetId="129" hidden="1">#REF!</definedName>
    <definedName name="BLPH6" localSheetId="119" hidden="1">#REF!</definedName>
    <definedName name="BLPH6" localSheetId="105" hidden="1">#REF!</definedName>
    <definedName name="BLPH6" localSheetId="92" hidden="1">#REF!</definedName>
    <definedName name="BLPH6" localSheetId="0" hidden="1">#REF!</definedName>
    <definedName name="BLPH6" localSheetId="1" hidden="1">#REF!</definedName>
    <definedName name="BLPH6" localSheetId="89" hidden="1">#REF!</definedName>
    <definedName name="BLPH6" localSheetId="44" hidden="1">#REF!</definedName>
    <definedName name="BLPH6" localSheetId="86" hidden="1">#REF!</definedName>
    <definedName name="BLPH6" localSheetId="56" hidden="1">#REF!</definedName>
    <definedName name="BLPH6" localSheetId="25" hidden="1">#REF!</definedName>
    <definedName name="BLPH6" localSheetId="117" hidden="1">#REF!</definedName>
    <definedName name="BLPH6" localSheetId="10" hidden="1">#REF!</definedName>
    <definedName name="BLPH6" localSheetId="127" hidden="1">#REF!</definedName>
    <definedName name="BLPH6" localSheetId="103" hidden="1">#REF!</definedName>
    <definedName name="BLPH6" localSheetId="41" hidden="1">#REF!</definedName>
    <definedName name="BLPH6" localSheetId="115" hidden="1">#REF!</definedName>
    <definedName name="BLPH6" localSheetId="101" hidden="1">#REF!</definedName>
    <definedName name="BLPH6" localSheetId="83" hidden="1">#REF!</definedName>
    <definedName name="BLPH6" localSheetId="53" hidden="1">#REF!</definedName>
    <definedName name="BLPH6" localSheetId="22" hidden="1">#REF!</definedName>
    <definedName name="BLPH6" localSheetId="125" hidden="1">#REF!</definedName>
    <definedName name="BLPH6" localSheetId="7" hidden="1">#REF!</definedName>
    <definedName name="BLPH6" localSheetId="98" hidden="1">#REF!</definedName>
    <definedName name="BLPH6" localSheetId="113" hidden="1">#REF!</definedName>
    <definedName name="BLPH6" localSheetId="111" hidden="1">#REF!</definedName>
    <definedName name="BLPH6" localSheetId="38" hidden="1">#REF!</definedName>
    <definedName name="BLPH6" localSheetId="123" hidden="1">#REF!</definedName>
    <definedName name="BLPH6" localSheetId="80" hidden="1">#REF!</definedName>
    <definedName name="BLPH6" localSheetId="50" hidden="1">#REF!</definedName>
    <definedName name="BLPH6" localSheetId="35" hidden="1">#REF!</definedName>
    <definedName name="BLPH6" localSheetId="121" hidden="1">#REF!</definedName>
    <definedName name="BLPH6" localSheetId="109" hidden="1">#REF!</definedName>
    <definedName name="BLPH6" localSheetId="95" hidden="1">#REF!</definedName>
    <definedName name="BLPH6" localSheetId="4" hidden="1">#REF!</definedName>
    <definedName name="BLPH6" localSheetId="137" hidden="1">#REF!</definedName>
    <definedName name="BLPH6" localSheetId="135" hidden="1">#REF!</definedName>
    <definedName name="BLPH6" localSheetId="141" hidden="1">#REF!</definedName>
    <definedName name="BLPH6" localSheetId="133" hidden="1">#REF!</definedName>
    <definedName name="BLPH6" localSheetId="139" hidden="1">#REF!</definedName>
    <definedName name="BLPH6" localSheetId="108" hidden="1">#REF!</definedName>
    <definedName name="BLPH6" localSheetId="132" hidden="1">#REF!</definedName>
    <definedName name="BLPH6" localSheetId="130" hidden="1">#REF!</definedName>
    <definedName name="BLPH6" localSheetId="120" hidden="1">#REF!</definedName>
    <definedName name="BLPH6" localSheetId="106" hidden="1">#REF!</definedName>
    <definedName name="BLPH6" localSheetId="118" hidden="1">#REF!</definedName>
    <definedName name="BLPH6" localSheetId="128" hidden="1">#REF!</definedName>
    <definedName name="BLPH6" localSheetId="104" hidden="1">#REF!</definedName>
    <definedName name="BLPH6" localSheetId="116" hidden="1">#REF!</definedName>
    <definedName name="BLPH6" localSheetId="102" hidden="1">#REF!</definedName>
    <definedName name="BLPH6" localSheetId="126" hidden="1">#REF!</definedName>
    <definedName name="BLPH6" localSheetId="114" hidden="1">#REF!</definedName>
    <definedName name="BLPH6" localSheetId="112" hidden="1">#REF!</definedName>
    <definedName name="BLPH6" localSheetId="124" hidden="1">#REF!</definedName>
    <definedName name="BLPH6" localSheetId="122" hidden="1">#REF!</definedName>
    <definedName name="BLPH6" localSheetId="110" hidden="1">#REF!</definedName>
    <definedName name="BLPH6" localSheetId="76" hidden="1">#REF!</definedName>
    <definedName name="BLPH6" localSheetId="73" hidden="1">#REF!</definedName>
    <definedName name="BLPH6" localSheetId="70" hidden="1">#REF!</definedName>
    <definedName name="BLPH6" localSheetId="67" hidden="1">#REF!</definedName>
    <definedName name="BLPH6" localSheetId="64" hidden="1">#REF!</definedName>
    <definedName name="BLPH6" localSheetId="30" hidden="1">#REF!</definedName>
    <definedName name="BLPH6" localSheetId="21" hidden="1">#REF!</definedName>
    <definedName name="BLPH6" localSheetId="79" hidden="1">#REF!</definedName>
    <definedName name="BLPH6" localSheetId="18" hidden="1">#REF!</definedName>
    <definedName name="BLPH6" localSheetId="94" hidden="1">#REF!</definedName>
    <definedName name="BLPH6" localSheetId="61" hidden="1">#REF!</definedName>
    <definedName name="BLPH6" localSheetId="49" hidden="1">#REF!</definedName>
    <definedName name="BLPH6" localSheetId="33" hidden="1">#REF!</definedName>
    <definedName name="BLPH6" localSheetId="15" hidden="1">#REF!</definedName>
    <definedName name="BLPH6" localSheetId="3" hidden="1">#REF!</definedName>
    <definedName name="BLPH6" localSheetId="91" hidden="1">#REF!</definedName>
    <definedName name="BLPH6" localSheetId="46" hidden="1">#REF!</definedName>
    <definedName name="BLPH6" localSheetId="88" hidden="1">#REF!</definedName>
    <definedName name="BLPH6" localSheetId="58" hidden="1">#REF!</definedName>
    <definedName name="BLPH6" localSheetId="27" hidden="1">#REF!</definedName>
    <definedName name="BLPH6" localSheetId="12" hidden="1">#REF!</definedName>
    <definedName name="BLPH6" localSheetId="43" hidden="1">#REF!</definedName>
    <definedName name="BLPH6" localSheetId="85" hidden="1">#REF!</definedName>
    <definedName name="BLPH6" localSheetId="55" hidden="1">#REF!</definedName>
    <definedName name="BLPH6" localSheetId="24" hidden="1">#REF!</definedName>
    <definedName name="BLPH6" localSheetId="9" hidden="1">#REF!</definedName>
    <definedName name="BLPH6" localSheetId="100" hidden="1">#REF!</definedName>
    <definedName name="BLPH6" localSheetId="40" hidden="1">#REF!</definedName>
    <definedName name="BLPH6" localSheetId="97" hidden="1">#REF!</definedName>
    <definedName name="BLPH6" localSheetId="82" hidden="1">#REF!</definedName>
    <definedName name="BLPH6" localSheetId="52" hidden="1">#REF!</definedName>
    <definedName name="BLPH6" localSheetId="37" hidden="1">#REF!</definedName>
    <definedName name="BLPH6" localSheetId="6" hidden="1">#REF!</definedName>
    <definedName name="BLPH6" localSheetId="75" hidden="1">#REF!</definedName>
    <definedName name="BLPH6" localSheetId="72" hidden="1">#REF!</definedName>
    <definedName name="BLPH6" localSheetId="69" hidden="1">#REF!</definedName>
    <definedName name="BLPH6" localSheetId="66" hidden="1">#REF!</definedName>
    <definedName name="BLPH6" localSheetId="63" hidden="1">#REF!</definedName>
    <definedName name="BLPH6" localSheetId="51" hidden="1">#REF!</definedName>
    <definedName name="BLPH6" localSheetId="29" hidden="1">#REF!</definedName>
    <definedName name="BLPH6" localSheetId="20" hidden="1">#REF!</definedName>
    <definedName name="BLPH6" localSheetId="78" hidden="1">#REF!</definedName>
    <definedName name="BLPH6" localSheetId="17" hidden="1">#REF!</definedName>
    <definedName name="BLPH6" localSheetId="93" hidden="1">#REF!</definedName>
    <definedName name="BLPH6" localSheetId="60" hidden="1">#REF!</definedName>
    <definedName name="BLPH6" localSheetId="48" hidden="1">#REF!</definedName>
    <definedName name="BLPH6" localSheetId="34" hidden="1">#REF!</definedName>
    <definedName name="BLPH6" localSheetId="14" hidden="1">#REF!</definedName>
    <definedName name="BLPH6" localSheetId="2" hidden="1">#REF!</definedName>
    <definedName name="BLPH6" localSheetId="90" hidden="1">#REF!</definedName>
    <definedName name="BLPH6" localSheetId="45" hidden="1">#REF!</definedName>
    <definedName name="BLPH6" localSheetId="87" hidden="1">#REF!</definedName>
    <definedName name="BLPH6" localSheetId="57" hidden="1">#REF!</definedName>
    <definedName name="BLPH6" localSheetId="26" hidden="1">#REF!</definedName>
    <definedName name="BLPH6" localSheetId="11" hidden="1">#REF!</definedName>
    <definedName name="BLPH6" localSheetId="42" hidden="1">#REF!</definedName>
    <definedName name="BLPH6" localSheetId="84" hidden="1">#REF!</definedName>
    <definedName name="BLPH6" localSheetId="54" hidden="1">#REF!</definedName>
    <definedName name="BLPH6" localSheetId="23" hidden="1">#REF!</definedName>
    <definedName name="BLPH6" localSheetId="8" hidden="1">#REF!</definedName>
    <definedName name="BLPH6" localSheetId="99" hidden="1">#REF!</definedName>
    <definedName name="BLPH6" localSheetId="39" hidden="1">#REF!</definedName>
    <definedName name="BLPH6" localSheetId="96" hidden="1">#REF!</definedName>
    <definedName name="BLPH6" localSheetId="81" hidden="1">#REF!</definedName>
    <definedName name="BLPH6" localSheetId="36" hidden="1">#REF!</definedName>
    <definedName name="BLPH6" localSheetId="5" hidden="1">#REF!</definedName>
    <definedName name="BLPH6" localSheetId="138" hidden="1">#REF!</definedName>
    <definedName name="BLPH6" localSheetId="136" hidden="1">#REF!</definedName>
    <definedName name="BLPH6" localSheetId="134" hidden="1">#REF!</definedName>
    <definedName name="BLPH6" localSheetId="140" hidden="1">#REF!</definedName>
    <definedName name="BLPH6" hidden="1">#REF!</definedName>
    <definedName name="BLPH7" localSheetId="74" hidden="1">#REF!</definedName>
    <definedName name="BLPH7" localSheetId="71" hidden="1">#REF!</definedName>
    <definedName name="BLPH7" localSheetId="68" hidden="1">#REF!</definedName>
    <definedName name="BLPH7" localSheetId="65" hidden="1">#REF!</definedName>
    <definedName name="BLPH7" localSheetId="62" hidden="1">#REF!</definedName>
    <definedName name="BLPH7" localSheetId="28" hidden="1">#REF!</definedName>
    <definedName name="BLPH7" localSheetId="19" hidden="1">#REF!</definedName>
    <definedName name="BLPH7" localSheetId="77" hidden="1">#REF!</definedName>
    <definedName name="BLPH7" localSheetId="107" hidden="1">#REF!</definedName>
    <definedName name="BLPH7" localSheetId="32" hidden="1">#REF!</definedName>
    <definedName name="BLPH7" localSheetId="16" hidden="1">#REF!</definedName>
    <definedName name="BLPH7" localSheetId="131" hidden="1">#REF!</definedName>
    <definedName name="BLPH7" localSheetId="59" hidden="1">#REF!</definedName>
    <definedName name="BLPH7" localSheetId="47" hidden="1">#REF!</definedName>
    <definedName name="BLPH7" localSheetId="31" hidden="1">#REF!</definedName>
    <definedName name="BLPH7" localSheetId="13" hidden="1">#REF!</definedName>
    <definedName name="BLPH7" localSheetId="129" hidden="1">#REF!</definedName>
    <definedName name="BLPH7" localSheetId="119" hidden="1">#REF!</definedName>
    <definedName name="BLPH7" localSheetId="105" hidden="1">#REF!</definedName>
    <definedName name="BLPH7" localSheetId="92" hidden="1">#REF!</definedName>
    <definedName name="BLPH7" localSheetId="0" hidden="1">#REF!</definedName>
    <definedName name="BLPH7" localSheetId="1" hidden="1">#REF!</definedName>
    <definedName name="BLPH7" localSheetId="89" hidden="1">#REF!</definedName>
    <definedName name="BLPH7" localSheetId="44" hidden="1">#REF!</definedName>
    <definedName name="BLPH7" localSheetId="86" hidden="1">#REF!</definedName>
    <definedName name="BLPH7" localSheetId="56" hidden="1">#REF!</definedName>
    <definedName name="BLPH7" localSheetId="25" hidden="1">#REF!</definedName>
    <definedName name="BLPH7" localSheetId="117" hidden="1">#REF!</definedName>
    <definedName name="BLPH7" localSheetId="10" hidden="1">#REF!</definedName>
    <definedName name="BLPH7" localSheetId="127" hidden="1">#REF!</definedName>
    <definedName name="BLPH7" localSheetId="103" hidden="1">#REF!</definedName>
    <definedName name="BLPH7" localSheetId="41" hidden="1">#REF!</definedName>
    <definedName name="BLPH7" localSheetId="115" hidden="1">#REF!</definedName>
    <definedName name="BLPH7" localSheetId="101" hidden="1">#REF!</definedName>
    <definedName name="BLPH7" localSheetId="83" hidden="1">#REF!</definedName>
    <definedName name="BLPH7" localSheetId="53" hidden="1">#REF!</definedName>
    <definedName name="BLPH7" localSheetId="22" hidden="1">#REF!</definedName>
    <definedName name="BLPH7" localSheetId="125" hidden="1">#REF!</definedName>
    <definedName name="BLPH7" localSheetId="7" hidden="1">#REF!</definedName>
    <definedName name="BLPH7" localSheetId="98" hidden="1">#REF!</definedName>
    <definedName name="BLPH7" localSheetId="113" hidden="1">#REF!</definedName>
    <definedName name="BLPH7" localSheetId="111" hidden="1">#REF!</definedName>
    <definedName name="BLPH7" localSheetId="38" hidden="1">#REF!</definedName>
    <definedName name="BLPH7" localSheetId="123" hidden="1">#REF!</definedName>
    <definedName name="BLPH7" localSheetId="80" hidden="1">#REF!</definedName>
    <definedName name="BLPH7" localSheetId="50" hidden="1">#REF!</definedName>
    <definedName name="BLPH7" localSheetId="35" hidden="1">#REF!</definedName>
    <definedName name="BLPH7" localSheetId="121" hidden="1">#REF!</definedName>
    <definedName name="BLPH7" localSheetId="109" hidden="1">#REF!</definedName>
    <definedName name="BLPH7" localSheetId="95" hidden="1">#REF!</definedName>
    <definedName name="BLPH7" localSheetId="4" hidden="1">#REF!</definedName>
    <definedName name="BLPH7" localSheetId="137" hidden="1">#REF!</definedName>
    <definedName name="BLPH7" localSheetId="135" hidden="1">#REF!</definedName>
    <definedName name="BLPH7" localSheetId="141" hidden="1">#REF!</definedName>
    <definedName name="BLPH7" localSheetId="133" hidden="1">#REF!</definedName>
    <definedName name="BLPH7" localSheetId="139" hidden="1">#REF!</definedName>
    <definedName name="BLPH7" localSheetId="108" hidden="1">#REF!</definedName>
    <definedName name="BLPH7" localSheetId="132" hidden="1">#REF!</definedName>
    <definedName name="BLPH7" localSheetId="130" hidden="1">#REF!</definedName>
    <definedName name="BLPH7" localSheetId="120" hidden="1">#REF!</definedName>
    <definedName name="BLPH7" localSheetId="106" hidden="1">#REF!</definedName>
    <definedName name="BLPH7" localSheetId="118" hidden="1">#REF!</definedName>
    <definedName name="BLPH7" localSheetId="128" hidden="1">#REF!</definedName>
    <definedName name="BLPH7" localSheetId="104" hidden="1">#REF!</definedName>
    <definedName name="BLPH7" localSheetId="116" hidden="1">#REF!</definedName>
    <definedName name="BLPH7" localSheetId="102" hidden="1">#REF!</definedName>
    <definedName name="BLPH7" localSheetId="126" hidden="1">#REF!</definedName>
    <definedName name="BLPH7" localSheetId="114" hidden="1">#REF!</definedName>
    <definedName name="BLPH7" localSheetId="112" hidden="1">#REF!</definedName>
    <definedName name="BLPH7" localSheetId="124" hidden="1">#REF!</definedName>
    <definedName name="BLPH7" localSheetId="122" hidden="1">#REF!</definedName>
    <definedName name="BLPH7" localSheetId="110" hidden="1">#REF!</definedName>
    <definedName name="BLPH7" localSheetId="76" hidden="1">#REF!</definedName>
    <definedName name="BLPH7" localSheetId="73" hidden="1">#REF!</definedName>
    <definedName name="BLPH7" localSheetId="70" hidden="1">#REF!</definedName>
    <definedName name="BLPH7" localSheetId="67" hidden="1">#REF!</definedName>
    <definedName name="BLPH7" localSheetId="64" hidden="1">#REF!</definedName>
    <definedName name="BLPH7" localSheetId="30" hidden="1">#REF!</definedName>
    <definedName name="BLPH7" localSheetId="21" hidden="1">#REF!</definedName>
    <definedName name="BLPH7" localSheetId="79" hidden="1">#REF!</definedName>
    <definedName name="BLPH7" localSheetId="18" hidden="1">#REF!</definedName>
    <definedName name="BLPH7" localSheetId="94" hidden="1">#REF!</definedName>
    <definedName name="BLPH7" localSheetId="61" hidden="1">#REF!</definedName>
    <definedName name="BLPH7" localSheetId="49" hidden="1">#REF!</definedName>
    <definedName name="BLPH7" localSheetId="33" hidden="1">#REF!</definedName>
    <definedName name="BLPH7" localSheetId="15" hidden="1">#REF!</definedName>
    <definedName name="BLPH7" localSheetId="3" hidden="1">#REF!</definedName>
    <definedName name="BLPH7" localSheetId="91" hidden="1">#REF!</definedName>
    <definedName name="BLPH7" localSheetId="46" hidden="1">#REF!</definedName>
    <definedName name="BLPH7" localSheetId="88" hidden="1">#REF!</definedName>
    <definedName name="BLPH7" localSheetId="58" hidden="1">#REF!</definedName>
    <definedName name="BLPH7" localSheetId="27" hidden="1">#REF!</definedName>
    <definedName name="BLPH7" localSheetId="12" hidden="1">#REF!</definedName>
    <definedName name="BLPH7" localSheetId="43" hidden="1">#REF!</definedName>
    <definedName name="BLPH7" localSheetId="85" hidden="1">#REF!</definedName>
    <definedName name="BLPH7" localSheetId="55" hidden="1">#REF!</definedName>
    <definedName name="BLPH7" localSheetId="24" hidden="1">#REF!</definedName>
    <definedName name="BLPH7" localSheetId="9" hidden="1">#REF!</definedName>
    <definedName name="BLPH7" localSheetId="100" hidden="1">#REF!</definedName>
    <definedName name="BLPH7" localSheetId="40" hidden="1">#REF!</definedName>
    <definedName name="BLPH7" localSheetId="97" hidden="1">#REF!</definedName>
    <definedName name="BLPH7" localSheetId="82" hidden="1">#REF!</definedName>
    <definedName name="BLPH7" localSheetId="52" hidden="1">#REF!</definedName>
    <definedName name="BLPH7" localSheetId="37" hidden="1">#REF!</definedName>
    <definedName name="BLPH7" localSheetId="6" hidden="1">#REF!</definedName>
    <definedName name="BLPH7" localSheetId="75" hidden="1">#REF!</definedName>
    <definedName name="BLPH7" localSheetId="72" hidden="1">#REF!</definedName>
    <definedName name="BLPH7" localSheetId="69" hidden="1">#REF!</definedName>
    <definedName name="BLPH7" localSheetId="66" hidden="1">#REF!</definedName>
    <definedName name="BLPH7" localSheetId="63" hidden="1">#REF!</definedName>
    <definedName name="BLPH7" localSheetId="51" hidden="1">#REF!</definedName>
    <definedName name="BLPH7" localSheetId="29" hidden="1">#REF!</definedName>
    <definedName name="BLPH7" localSheetId="20" hidden="1">#REF!</definedName>
    <definedName name="BLPH7" localSheetId="78" hidden="1">#REF!</definedName>
    <definedName name="BLPH7" localSheetId="17" hidden="1">#REF!</definedName>
    <definedName name="BLPH7" localSheetId="93" hidden="1">#REF!</definedName>
    <definedName name="BLPH7" localSheetId="60" hidden="1">#REF!</definedName>
    <definedName name="BLPH7" localSheetId="48" hidden="1">#REF!</definedName>
    <definedName name="BLPH7" localSheetId="34" hidden="1">#REF!</definedName>
    <definedName name="BLPH7" localSheetId="14" hidden="1">#REF!</definedName>
    <definedName name="BLPH7" localSheetId="2" hidden="1">#REF!</definedName>
    <definedName name="BLPH7" localSheetId="90" hidden="1">#REF!</definedName>
    <definedName name="BLPH7" localSheetId="45" hidden="1">#REF!</definedName>
    <definedName name="BLPH7" localSheetId="87" hidden="1">#REF!</definedName>
    <definedName name="BLPH7" localSheetId="57" hidden="1">#REF!</definedName>
    <definedName name="BLPH7" localSheetId="26" hidden="1">#REF!</definedName>
    <definedName name="BLPH7" localSheetId="11" hidden="1">#REF!</definedName>
    <definedName name="BLPH7" localSheetId="42" hidden="1">#REF!</definedName>
    <definedName name="BLPH7" localSheetId="84" hidden="1">#REF!</definedName>
    <definedName name="BLPH7" localSheetId="54" hidden="1">#REF!</definedName>
    <definedName name="BLPH7" localSheetId="23" hidden="1">#REF!</definedName>
    <definedName name="BLPH7" localSheetId="8" hidden="1">#REF!</definedName>
    <definedName name="BLPH7" localSheetId="99" hidden="1">#REF!</definedName>
    <definedName name="BLPH7" localSheetId="39" hidden="1">#REF!</definedName>
    <definedName name="BLPH7" localSheetId="96" hidden="1">#REF!</definedName>
    <definedName name="BLPH7" localSheetId="81" hidden="1">#REF!</definedName>
    <definedName name="BLPH7" localSheetId="36" hidden="1">#REF!</definedName>
    <definedName name="BLPH7" localSheetId="5" hidden="1">#REF!</definedName>
    <definedName name="BLPH7" localSheetId="138" hidden="1">#REF!</definedName>
    <definedName name="BLPH7" localSheetId="136" hidden="1">#REF!</definedName>
    <definedName name="BLPH7" localSheetId="134" hidden="1">#REF!</definedName>
    <definedName name="BLPH7" localSheetId="140" hidden="1">#REF!</definedName>
    <definedName name="BLPH7" hidden="1">#REF!</definedName>
    <definedName name="BLPH8" localSheetId="74" hidden="1">#REF!</definedName>
    <definedName name="BLPH8" localSheetId="71" hidden="1">#REF!</definedName>
    <definedName name="BLPH8" localSheetId="68" hidden="1">#REF!</definedName>
    <definedName name="BLPH8" localSheetId="65" hidden="1">#REF!</definedName>
    <definedName name="BLPH8" localSheetId="62" hidden="1">#REF!</definedName>
    <definedName name="BLPH8" localSheetId="28" hidden="1">#REF!</definedName>
    <definedName name="BLPH8" localSheetId="19" hidden="1">#REF!</definedName>
    <definedName name="BLPH8" localSheetId="77" hidden="1">#REF!</definedName>
    <definedName name="BLPH8" localSheetId="107" hidden="1">#REF!</definedName>
    <definedName name="BLPH8" localSheetId="32" hidden="1">#REF!</definedName>
    <definedName name="BLPH8" localSheetId="16" hidden="1">#REF!</definedName>
    <definedName name="BLPH8" localSheetId="131" hidden="1">#REF!</definedName>
    <definedName name="BLPH8" localSheetId="59" hidden="1">#REF!</definedName>
    <definedName name="BLPH8" localSheetId="47" hidden="1">#REF!</definedName>
    <definedName name="BLPH8" localSheetId="31" hidden="1">#REF!</definedName>
    <definedName name="BLPH8" localSheetId="13" hidden="1">#REF!</definedName>
    <definedName name="BLPH8" localSheetId="129" hidden="1">#REF!</definedName>
    <definedName name="BLPH8" localSheetId="119" hidden="1">#REF!</definedName>
    <definedName name="BLPH8" localSheetId="105" hidden="1">#REF!</definedName>
    <definedName name="BLPH8" localSheetId="92" hidden="1">#REF!</definedName>
    <definedName name="BLPH8" localSheetId="0" hidden="1">#REF!</definedName>
    <definedName name="BLPH8" localSheetId="1" hidden="1">#REF!</definedName>
    <definedName name="BLPH8" localSheetId="89" hidden="1">#REF!</definedName>
    <definedName name="BLPH8" localSheetId="44" hidden="1">#REF!</definedName>
    <definedName name="BLPH8" localSheetId="86" hidden="1">#REF!</definedName>
    <definedName name="BLPH8" localSheetId="56" hidden="1">#REF!</definedName>
    <definedName name="BLPH8" localSheetId="25" hidden="1">#REF!</definedName>
    <definedName name="BLPH8" localSheetId="117" hidden="1">#REF!</definedName>
    <definedName name="BLPH8" localSheetId="10" hidden="1">#REF!</definedName>
    <definedName name="BLPH8" localSheetId="127" hidden="1">#REF!</definedName>
    <definedName name="BLPH8" localSheetId="103" hidden="1">#REF!</definedName>
    <definedName name="BLPH8" localSheetId="41" hidden="1">#REF!</definedName>
    <definedName name="BLPH8" localSheetId="115" hidden="1">#REF!</definedName>
    <definedName name="BLPH8" localSheetId="101" hidden="1">#REF!</definedName>
    <definedName name="BLPH8" localSheetId="83" hidden="1">#REF!</definedName>
    <definedName name="BLPH8" localSheetId="53" hidden="1">#REF!</definedName>
    <definedName name="BLPH8" localSheetId="22" hidden="1">#REF!</definedName>
    <definedName name="BLPH8" localSheetId="125" hidden="1">#REF!</definedName>
    <definedName name="BLPH8" localSheetId="7" hidden="1">#REF!</definedName>
    <definedName name="BLPH8" localSheetId="98" hidden="1">#REF!</definedName>
    <definedName name="BLPH8" localSheetId="113" hidden="1">#REF!</definedName>
    <definedName name="BLPH8" localSheetId="111" hidden="1">#REF!</definedName>
    <definedName name="BLPH8" localSheetId="38" hidden="1">#REF!</definedName>
    <definedName name="BLPH8" localSheetId="123" hidden="1">#REF!</definedName>
    <definedName name="BLPH8" localSheetId="80" hidden="1">#REF!</definedName>
    <definedName name="BLPH8" localSheetId="50" hidden="1">#REF!</definedName>
    <definedName name="BLPH8" localSheetId="35" hidden="1">#REF!</definedName>
    <definedName name="BLPH8" localSheetId="121" hidden="1">#REF!</definedName>
    <definedName name="BLPH8" localSheetId="109" hidden="1">#REF!</definedName>
    <definedName name="BLPH8" localSheetId="95" hidden="1">#REF!</definedName>
    <definedName name="BLPH8" localSheetId="4" hidden="1">#REF!</definedName>
    <definedName name="BLPH8" localSheetId="137" hidden="1">#REF!</definedName>
    <definedName name="BLPH8" localSheetId="135" hidden="1">#REF!</definedName>
    <definedName name="BLPH8" localSheetId="141" hidden="1">#REF!</definedName>
    <definedName name="BLPH8" localSheetId="133" hidden="1">#REF!</definedName>
    <definedName name="BLPH8" localSheetId="139" hidden="1">#REF!</definedName>
    <definedName name="BLPH8" localSheetId="108" hidden="1">#REF!</definedName>
    <definedName name="BLPH8" localSheetId="132" hidden="1">#REF!</definedName>
    <definedName name="BLPH8" localSheetId="130" hidden="1">#REF!</definedName>
    <definedName name="BLPH8" localSheetId="120" hidden="1">#REF!</definedName>
    <definedName name="BLPH8" localSheetId="106" hidden="1">#REF!</definedName>
    <definedName name="BLPH8" localSheetId="118" hidden="1">#REF!</definedName>
    <definedName name="BLPH8" localSheetId="128" hidden="1">#REF!</definedName>
    <definedName name="BLPH8" localSheetId="104" hidden="1">#REF!</definedName>
    <definedName name="BLPH8" localSheetId="116" hidden="1">#REF!</definedName>
    <definedName name="BLPH8" localSheetId="102" hidden="1">#REF!</definedName>
    <definedName name="BLPH8" localSheetId="126" hidden="1">#REF!</definedName>
    <definedName name="BLPH8" localSheetId="114" hidden="1">#REF!</definedName>
    <definedName name="BLPH8" localSheetId="112" hidden="1">#REF!</definedName>
    <definedName name="BLPH8" localSheetId="124" hidden="1">#REF!</definedName>
    <definedName name="BLPH8" localSheetId="122" hidden="1">#REF!</definedName>
    <definedName name="BLPH8" localSheetId="110" hidden="1">#REF!</definedName>
    <definedName name="BLPH8" localSheetId="76" hidden="1">#REF!</definedName>
    <definedName name="BLPH8" localSheetId="73" hidden="1">#REF!</definedName>
    <definedName name="BLPH8" localSheetId="70" hidden="1">#REF!</definedName>
    <definedName name="BLPH8" localSheetId="67" hidden="1">#REF!</definedName>
    <definedName name="BLPH8" localSheetId="64" hidden="1">#REF!</definedName>
    <definedName name="BLPH8" localSheetId="30" hidden="1">#REF!</definedName>
    <definedName name="BLPH8" localSheetId="21" hidden="1">#REF!</definedName>
    <definedName name="BLPH8" localSheetId="79" hidden="1">#REF!</definedName>
    <definedName name="BLPH8" localSheetId="18" hidden="1">#REF!</definedName>
    <definedName name="BLPH8" localSheetId="94" hidden="1">#REF!</definedName>
    <definedName name="BLPH8" localSheetId="61" hidden="1">#REF!</definedName>
    <definedName name="BLPH8" localSheetId="49" hidden="1">#REF!</definedName>
    <definedName name="BLPH8" localSheetId="33" hidden="1">#REF!</definedName>
    <definedName name="BLPH8" localSheetId="15" hidden="1">#REF!</definedName>
    <definedName name="BLPH8" localSheetId="3" hidden="1">#REF!</definedName>
    <definedName name="BLPH8" localSheetId="91" hidden="1">#REF!</definedName>
    <definedName name="BLPH8" localSheetId="46" hidden="1">#REF!</definedName>
    <definedName name="BLPH8" localSheetId="88" hidden="1">#REF!</definedName>
    <definedName name="BLPH8" localSheetId="58" hidden="1">#REF!</definedName>
    <definedName name="BLPH8" localSheetId="27" hidden="1">#REF!</definedName>
    <definedName name="BLPH8" localSheetId="12" hidden="1">#REF!</definedName>
    <definedName name="BLPH8" localSheetId="43" hidden="1">#REF!</definedName>
    <definedName name="BLPH8" localSheetId="85" hidden="1">#REF!</definedName>
    <definedName name="BLPH8" localSheetId="55" hidden="1">#REF!</definedName>
    <definedName name="BLPH8" localSheetId="24" hidden="1">#REF!</definedName>
    <definedName name="BLPH8" localSheetId="9" hidden="1">#REF!</definedName>
    <definedName name="BLPH8" localSheetId="100" hidden="1">#REF!</definedName>
    <definedName name="BLPH8" localSheetId="40" hidden="1">#REF!</definedName>
    <definedName name="BLPH8" localSheetId="97" hidden="1">#REF!</definedName>
    <definedName name="BLPH8" localSheetId="82" hidden="1">#REF!</definedName>
    <definedName name="BLPH8" localSheetId="52" hidden="1">#REF!</definedName>
    <definedName name="BLPH8" localSheetId="37" hidden="1">#REF!</definedName>
    <definedName name="BLPH8" localSheetId="6" hidden="1">#REF!</definedName>
    <definedName name="BLPH8" localSheetId="75" hidden="1">#REF!</definedName>
    <definedName name="BLPH8" localSheetId="72" hidden="1">#REF!</definedName>
    <definedName name="BLPH8" localSheetId="69" hidden="1">#REF!</definedName>
    <definedName name="BLPH8" localSheetId="66" hidden="1">#REF!</definedName>
    <definedName name="BLPH8" localSheetId="63" hidden="1">#REF!</definedName>
    <definedName name="BLPH8" localSheetId="51" hidden="1">#REF!</definedName>
    <definedName name="BLPH8" localSheetId="29" hidden="1">#REF!</definedName>
    <definedName name="BLPH8" localSheetId="20" hidden="1">#REF!</definedName>
    <definedName name="BLPH8" localSheetId="78" hidden="1">#REF!</definedName>
    <definedName name="BLPH8" localSheetId="17" hidden="1">#REF!</definedName>
    <definedName name="BLPH8" localSheetId="93" hidden="1">#REF!</definedName>
    <definedName name="BLPH8" localSheetId="60" hidden="1">#REF!</definedName>
    <definedName name="BLPH8" localSheetId="48" hidden="1">#REF!</definedName>
    <definedName name="BLPH8" localSheetId="34" hidden="1">#REF!</definedName>
    <definedName name="BLPH8" localSheetId="14" hidden="1">#REF!</definedName>
    <definedName name="BLPH8" localSheetId="2" hidden="1">#REF!</definedName>
    <definedName name="BLPH8" localSheetId="90" hidden="1">#REF!</definedName>
    <definedName name="BLPH8" localSheetId="45" hidden="1">#REF!</definedName>
    <definedName name="BLPH8" localSheetId="87" hidden="1">#REF!</definedName>
    <definedName name="BLPH8" localSheetId="57" hidden="1">#REF!</definedName>
    <definedName name="BLPH8" localSheetId="26" hidden="1">#REF!</definedName>
    <definedName name="BLPH8" localSheetId="11" hidden="1">#REF!</definedName>
    <definedName name="BLPH8" localSheetId="42" hidden="1">#REF!</definedName>
    <definedName name="BLPH8" localSheetId="84" hidden="1">#REF!</definedName>
    <definedName name="BLPH8" localSheetId="54" hidden="1">#REF!</definedName>
    <definedName name="BLPH8" localSheetId="23" hidden="1">#REF!</definedName>
    <definedName name="BLPH8" localSheetId="8" hidden="1">#REF!</definedName>
    <definedName name="BLPH8" localSheetId="99" hidden="1">#REF!</definedName>
    <definedName name="BLPH8" localSheetId="39" hidden="1">#REF!</definedName>
    <definedName name="BLPH8" localSheetId="96" hidden="1">#REF!</definedName>
    <definedName name="BLPH8" localSheetId="81" hidden="1">#REF!</definedName>
    <definedName name="BLPH8" localSheetId="36" hidden="1">#REF!</definedName>
    <definedName name="BLPH8" localSheetId="5" hidden="1">#REF!</definedName>
    <definedName name="BLPH8" localSheetId="138" hidden="1">#REF!</definedName>
    <definedName name="BLPH8" localSheetId="136" hidden="1">#REF!</definedName>
    <definedName name="BLPH8" localSheetId="134" hidden="1">#REF!</definedName>
    <definedName name="BLPH8" localSheetId="140" hidden="1">#REF!</definedName>
    <definedName name="BLPH8" hidden="1">#REF!</definedName>
    <definedName name="BLPH9" localSheetId="74" hidden="1">#REF!</definedName>
    <definedName name="BLPH9" localSheetId="71" hidden="1">#REF!</definedName>
    <definedName name="BLPH9" localSheetId="68" hidden="1">#REF!</definedName>
    <definedName name="BLPH9" localSheetId="65" hidden="1">#REF!</definedName>
    <definedName name="BLPH9" localSheetId="62" hidden="1">#REF!</definedName>
    <definedName name="BLPH9" localSheetId="28" hidden="1">#REF!</definedName>
    <definedName name="BLPH9" localSheetId="19" hidden="1">#REF!</definedName>
    <definedName name="BLPH9" localSheetId="77" hidden="1">#REF!</definedName>
    <definedName name="BLPH9" localSheetId="107" hidden="1">#REF!</definedName>
    <definedName name="BLPH9" localSheetId="32" hidden="1">#REF!</definedName>
    <definedName name="BLPH9" localSheetId="16" hidden="1">#REF!</definedName>
    <definedName name="BLPH9" localSheetId="131" hidden="1">#REF!</definedName>
    <definedName name="BLPH9" localSheetId="59" hidden="1">#REF!</definedName>
    <definedName name="BLPH9" localSheetId="47" hidden="1">#REF!</definedName>
    <definedName name="BLPH9" localSheetId="31" hidden="1">#REF!</definedName>
    <definedName name="BLPH9" localSheetId="13" hidden="1">#REF!</definedName>
    <definedName name="BLPH9" localSheetId="129" hidden="1">#REF!</definedName>
    <definedName name="BLPH9" localSheetId="119" hidden="1">#REF!</definedName>
    <definedName name="BLPH9" localSheetId="105" hidden="1">#REF!</definedName>
    <definedName name="BLPH9" localSheetId="92" hidden="1">#REF!</definedName>
    <definedName name="BLPH9" localSheetId="0" hidden="1">#REF!</definedName>
    <definedName name="BLPH9" localSheetId="1" hidden="1">#REF!</definedName>
    <definedName name="BLPH9" localSheetId="89" hidden="1">#REF!</definedName>
    <definedName name="BLPH9" localSheetId="44" hidden="1">#REF!</definedName>
    <definedName name="BLPH9" localSheetId="86" hidden="1">#REF!</definedName>
    <definedName name="BLPH9" localSheetId="56" hidden="1">#REF!</definedName>
    <definedName name="BLPH9" localSheetId="25" hidden="1">#REF!</definedName>
    <definedName name="BLPH9" localSheetId="117" hidden="1">#REF!</definedName>
    <definedName name="BLPH9" localSheetId="10" hidden="1">#REF!</definedName>
    <definedName name="BLPH9" localSheetId="127" hidden="1">#REF!</definedName>
    <definedName name="BLPH9" localSheetId="103" hidden="1">#REF!</definedName>
    <definedName name="BLPH9" localSheetId="41" hidden="1">#REF!</definedName>
    <definedName name="BLPH9" localSheetId="115" hidden="1">#REF!</definedName>
    <definedName name="BLPH9" localSheetId="101" hidden="1">#REF!</definedName>
    <definedName name="BLPH9" localSheetId="83" hidden="1">#REF!</definedName>
    <definedName name="BLPH9" localSheetId="53" hidden="1">#REF!</definedName>
    <definedName name="BLPH9" localSheetId="22" hidden="1">#REF!</definedName>
    <definedName name="BLPH9" localSheetId="125" hidden="1">#REF!</definedName>
    <definedName name="BLPH9" localSheetId="7" hidden="1">#REF!</definedName>
    <definedName name="BLPH9" localSheetId="98" hidden="1">#REF!</definedName>
    <definedName name="BLPH9" localSheetId="113" hidden="1">#REF!</definedName>
    <definedName name="BLPH9" localSheetId="111" hidden="1">#REF!</definedName>
    <definedName name="BLPH9" localSheetId="38" hidden="1">#REF!</definedName>
    <definedName name="BLPH9" localSheetId="123" hidden="1">#REF!</definedName>
    <definedName name="BLPH9" localSheetId="80" hidden="1">#REF!</definedName>
    <definedName name="BLPH9" localSheetId="50" hidden="1">#REF!</definedName>
    <definedName name="BLPH9" localSheetId="35" hidden="1">#REF!</definedName>
    <definedName name="BLPH9" localSheetId="121" hidden="1">#REF!</definedName>
    <definedName name="BLPH9" localSheetId="109" hidden="1">#REF!</definedName>
    <definedName name="BLPH9" localSheetId="95" hidden="1">#REF!</definedName>
    <definedName name="BLPH9" localSheetId="4" hidden="1">#REF!</definedName>
    <definedName name="BLPH9" localSheetId="137" hidden="1">#REF!</definedName>
    <definedName name="BLPH9" localSheetId="135" hidden="1">#REF!</definedName>
    <definedName name="BLPH9" localSheetId="141" hidden="1">#REF!</definedName>
    <definedName name="BLPH9" localSheetId="133" hidden="1">#REF!</definedName>
    <definedName name="BLPH9" localSheetId="139" hidden="1">#REF!</definedName>
    <definedName name="BLPH9" localSheetId="108" hidden="1">#REF!</definedName>
    <definedName name="BLPH9" localSheetId="132" hidden="1">#REF!</definedName>
    <definedName name="BLPH9" localSheetId="130" hidden="1">#REF!</definedName>
    <definedName name="BLPH9" localSheetId="120" hidden="1">#REF!</definedName>
    <definedName name="BLPH9" localSheetId="106" hidden="1">#REF!</definedName>
    <definedName name="BLPH9" localSheetId="118" hidden="1">#REF!</definedName>
    <definedName name="BLPH9" localSheetId="128" hidden="1">#REF!</definedName>
    <definedName name="BLPH9" localSheetId="104" hidden="1">#REF!</definedName>
    <definedName name="BLPH9" localSheetId="116" hidden="1">#REF!</definedName>
    <definedName name="BLPH9" localSheetId="102" hidden="1">#REF!</definedName>
    <definedName name="BLPH9" localSheetId="126" hidden="1">#REF!</definedName>
    <definedName name="BLPH9" localSheetId="114" hidden="1">#REF!</definedName>
    <definedName name="BLPH9" localSheetId="112" hidden="1">#REF!</definedName>
    <definedName name="BLPH9" localSheetId="124" hidden="1">#REF!</definedName>
    <definedName name="BLPH9" localSheetId="122" hidden="1">#REF!</definedName>
    <definedName name="BLPH9" localSheetId="110" hidden="1">#REF!</definedName>
    <definedName name="BLPH9" localSheetId="76" hidden="1">#REF!</definedName>
    <definedName name="BLPH9" localSheetId="73" hidden="1">#REF!</definedName>
    <definedName name="BLPH9" localSheetId="70" hidden="1">#REF!</definedName>
    <definedName name="BLPH9" localSheetId="67" hidden="1">#REF!</definedName>
    <definedName name="BLPH9" localSheetId="64" hidden="1">#REF!</definedName>
    <definedName name="BLPH9" localSheetId="30" hidden="1">#REF!</definedName>
    <definedName name="BLPH9" localSheetId="21" hidden="1">#REF!</definedName>
    <definedName name="BLPH9" localSheetId="79" hidden="1">#REF!</definedName>
    <definedName name="BLPH9" localSheetId="18" hidden="1">#REF!</definedName>
    <definedName name="BLPH9" localSheetId="94" hidden="1">#REF!</definedName>
    <definedName name="BLPH9" localSheetId="61" hidden="1">#REF!</definedName>
    <definedName name="BLPH9" localSheetId="49" hidden="1">#REF!</definedName>
    <definedName name="BLPH9" localSheetId="33" hidden="1">#REF!</definedName>
    <definedName name="BLPH9" localSheetId="15" hidden="1">#REF!</definedName>
    <definedName name="BLPH9" localSheetId="3" hidden="1">#REF!</definedName>
    <definedName name="BLPH9" localSheetId="91" hidden="1">#REF!</definedName>
    <definedName name="BLPH9" localSheetId="46" hidden="1">#REF!</definedName>
    <definedName name="BLPH9" localSheetId="88" hidden="1">#REF!</definedName>
    <definedName name="BLPH9" localSheetId="58" hidden="1">#REF!</definedName>
    <definedName name="BLPH9" localSheetId="27" hidden="1">#REF!</definedName>
    <definedName name="BLPH9" localSheetId="12" hidden="1">#REF!</definedName>
    <definedName name="BLPH9" localSheetId="43" hidden="1">#REF!</definedName>
    <definedName name="BLPH9" localSheetId="85" hidden="1">#REF!</definedName>
    <definedName name="BLPH9" localSheetId="55" hidden="1">#REF!</definedName>
    <definedName name="BLPH9" localSheetId="24" hidden="1">#REF!</definedName>
    <definedName name="BLPH9" localSheetId="9" hidden="1">#REF!</definedName>
    <definedName name="BLPH9" localSheetId="100" hidden="1">#REF!</definedName>
    <definedName name="BLPH9" localSheetId="40" hidden="1">#REF!</definedName>
    <definedName name="BLPH9" localSheetId="97" hidden="1">#REF!</definedName>
    <definedName name="BLPH9" localSheetId="82" hidden="1">#REF!</definedName>
    <definedName name="BLPH9" localSheetId="52" hidden="1">#REF!</definedName>
    <definedName name="BLPH9" localSheetId="37" hidden="1">#REF!</definedName>
    <definedName name="BLPH9" localSheetId="6" hidden="1">#REF!</definedName>
    <definedName name="BLPH9" localSheetId="75" hidden="1">#REF!</definedName>
    <definedName name="BLPH9" localSheetId="72" hidden="1">#REF!</definedName>
    <definedName name="BLPH9" localSheetId="69" hidden="1">#REF!</definedName>
    <definedName name="BLPH9" localSheetId="66" hidden="1">#REF!</definedName>
    <definedName name="BLPH9" localSheetId="63" hidden="1">#REF!</definedName>
    <definedName name="BLPH9" localSheetId="51" hidden="1">#REF!</definedName>
    <definedName name="BLPH9" localSheetId="29" hidden="1">#REF!</definedName>
    <definedName name="BLPH9" localSheetId="20" hidden="1">#REF!</definedName>
    <definedName name="BLPH9" localSheetId="78" hidden="1">#REF!</definedName>
    <definedName name="BLPH9" localSheetId="17" hidden="1">#REF!</definedName>
    <definedName name="BLPH9" localSheetId="93" hidden="1">#REF!</definedName>
    <definedName name="BLPH9" localSheetId="60" hidden="1">#REF!</definedName>
    <definedName name="BLPH9" localSheetId="48" hidden="1">#REF!</definedName>
    <definedName name="BLPH9" localSheetId="34" hidden="1">#REF!</definedName>
    <definedName name="BLPH9" localSheetId="14" hidden="1">#REF!</definedName>
    <definedName name="BLPH9" localSheetId="2" hidden="1">#REF!</definedName>
    <definedName name="BLPH9" localSheetId="90" hidden="1">#REF!</definedName>
    <definedName name="BLPH9" localSheetId="45" hidden="1">#REF!</definedName>
    <definedName name="BLPH9" localSheetId="87" hidden="1">#REF!</definedName>
    <definedName name="BLPH9" localSheetId="57" hidden="1">#REF!</definedName>
    <definedName name="BLPH9" localSheetId="26" hidden="1">#REF!</definedName>
    <definedName name="BLPH9" localSheetId="11" hidden="1">#REF!</definedName>
    <definedName name="BLPH9" localSheetId="42" hidden="1">#REF!</definedName>
    <definedName name="BLPH9" localSheetId="84" hidden="1">#REF!</definedName>
    <definedName name="BLPH9" localSheetId="54" hidden="1">#REF!</definedName>
    <definedName name="BLPH9" localSheetId="23" hidden="1">#REF!</definedName>
    <definedName name="BLPH9" localSheetId="8" hidden="1">#REF!</definedName>
    <definedName name="BLPH9" localSheetId="99" hidden="1">#REF!</definedName>
    <definedName name="BLPH9" localSheetId="39" hidden="1">#REF!</definedName>
    <definedName name="BLPH9" localSheetId="96" hidden="1">#REF!</definedName>
    <definedName name="BLPH9" localSheetId="81" hidden="1">#REF!</definedName>
    <definedName name="BLPH9" localSheetId="36" hidden="1">#REF!</definedName>
    <definedName name="BLPH9" localSheetId="5" hidden="1">#REF!</definedName>
    <definedName name="BLPH9" localSheetId="138" hidden="1">#REF!</definedName>
    <definedName name="BLPH9" localSheetId="136" hidden="1">#REF!</definedName>
    <definedName name="BLPH9" localSheetId="134" hidden="1">#REF!</definedName>
    <definedName name="BLPH9" localSheetId="140" hidden="1">#REF!</definedName>
    <definedName name="BLPH9" hidden="1">#REF!</definedName>
    <definedName name="Bonus___EPC_Contractor_Early_Completion">#REF!</definedName>
    <definedName name="Bonus___Turbine_Supplier_Heat_Rate___Output">#REF!</definedName>
    <definedName name="Builder_s_Insurance">#REF!</definedName>
    <definedName name="CA1_" localSheetId="74">#REF!</definedName>
    <definedName name="CA1_" localSheetId="71">#REF!</definedName>
    <definedName name="CA1_" localSheetId="68">#REF!</definedName>
    <definedName name="CA1_" localSheetId="65">#REF!</definedName>
    <definedName name="CA1_" localSheetId="62">#REF!</definedName>
    <definedName name="CA1_" localSheetId="28">#REF!</definedName>
    <definedName name="CA1_" localSheetId="19">#REF!</definedName>
    <definedName name="CA1_" localSheetId="77">#REF!</definedName>
    <definedName name="CA1_" localSheetId="107">#REF!</definedName>
    <definedName name="CA1_" localSheetId="32">#REF!</definedName>
    <definedName name="CA1_" localSheetId="16">#REF!</definedName>
    <definedName name="CA1_" localSheetId="131">#REF!</definedName>
    <definedName name="CA1_" localSheetId="59">#REF!</definedName>
    <definedName name="CA1_" localSheetId="47">#REF!</definedName>
    <definedName name="CA1_" localSheetId="31">#REF!</definedName>
    <definedName name="CA1_" localSheetId="13">#REF!</definedName>
    <definedName name="CA1_" localSheetId="129">#REF!</definedName>
    <definedName name="CA1_" localSheetId="119">#REF!</definedName>
    <definedName name="CA1_" localSheetId="105">#REF!</definedName>
    <definedName name="CA1_" localSheetId="92">#REF!</definedName>
    <definedName name="CA1_" localSheetId="0">#REF!</definedName>
    <definedName name="CA1_" localSheetId="1">#REF!</definedName>
    <definedName name="CA1_" localSheetId="89">#REF!</definedName>
    <definedName name="CA1_" localSheetId="44">#REF!</definedName>
    <definedName name="CA1_" localSheetId="86">#REF!</definedName>
    <definedName name="CA1_" localSheetId="56">#REF!</definedName>
    <definedName name="CA1_" localSheetId="25">#REF!</definedName>
    <definedName name="CA1_" localSheetId="117">#REF!</definedName>
    <definedName name="CA1_" localSheetId="10">#REF!</definedName>
    <definedName name="CA1_" localSheetId="127">#REF!</definedName>
    <definedName name="CA1_" localSheetId="103">#REF!</definedName>
    <definedName name="CA1_" localSheetId="41">#REF!</definedName>
    <definedName name="CA1_" localSheetId="115">#REF!</definedName>
    <definedName name="CA1_" localSheetId="101">#REF!</definedName>
    <definedName name="CA1_" localSheetId="83">#REF!</definedName>
    <definedName name="CA1_" localSheetId="53">#REF!</definedName>
    <definedName name="CA1_" localSheetId="22">#REF!</definedName>
    <definedName name="CA1_" localSheetId="125">#REF!</definedName>
    <definedName name="CA1_" localSheetId="7">#REF!</definedName>
    <definedName name="CA1_" localSheetId="98">#REF!</definedName>
    <definedName name="CA1_" localSheetId="113">#REF!</definedName>
    <definedName name="CA1_" localSheetId="111">#REF!</definedName>
    <definedName name="CA1_" localSheetId="38">#REF!</definedName>
    <definedName name="CA1_" localSheetId="123">#REF!</definedName>
    <definedName name="CA1_" localSheetId="80">#REF!</definedName>
    <definedName name="CA1_" localSheetId="50">#REF!</definedName>
    <definedName name="CA1_" localSheetId="35">#REF!</definedName>
    <definedName name="CA1_" localSheetId="121">#REF!</definedName>
    <definedName name="CA1_" localSheetId="109">#REF!</definedName>
    <definedName name="CA1_" localSheetId="95">#REF!</definedName>
    <definedName name="CA1_" localSheetId="4">#REF!</definedName>
    <definedName name="CA1_" localSheetId="137">#REF!</definedName>
    <definedName name="CA1_" localSheetId="135">#REF!</definedName>
    <definedName name="CA1_" localSheetId="141">#REF!</definedName>
    <definedName name="CA1_" localSheetId="133">#REF!</definedName>
    <definedName name="CA1_" localSheetId="139">#REF!</definedName>
    <definedName name="CA1_" localSheetId="108">#REF!</definedName>
    <definedName name="CA1_" localSheetId="132">#REF!</definedName>
    <definedName name="CA1_" localSheetId="130">#REF!</definedName>
    <definedName name="CA1_" localSheetId="120">#REF!</definedName>
    <definedName name="CA1_" localSheetId="106">#REF!</definedName>
    <definedName name="CA1_" localSheetId="118">#REF!</definedName>
    <definedName name="CA1_" localSheetId="128">#REF!</definedName>
    <definedName name="CA1_" localSheetId="104">#REF!</definedName>
    <definedName name="CA1_" localSheetId="116">#REF!</definedName>
    <definedName name="CA1_" localSheetId="102">#REF!</definedName>
    <definedName name="CA1_" localSheetId="126">#REF!</definedName>
    <definedName name="CA1_" localSheetId="114">#REF!</definedName>
    <definedName name="CA1_" localSheetId="112">#REF!</definedName>
    <definedName name="CA1_" localSheetId="124">#REF!</definedName>
    <definedName name="CA1_" localSheetId="122">#REF!</definedName>
    <definedName name="CA1_" localSheetId="110">#REF!</definedName>
    <definedName name="CA1_" localSheetId="76">#REF!</definedName>
    <definedName name="CA1_" localSheetId="73">#REF!</definedName>
    <definedName name="CA1_" localSheetId="70">#REF!</definedName>
    <definedName name="CA1_" localSheetId="67">#REF!</definedName>
    <definedName name="CA1_" localSheetId="64">#REF!</definedName>
    <definedName name="CA1_" localSheetId="30">#REF!</definedName>
    <definedName name="CA1_" localSheetId="21">#REF!</definedName>
    <definedName name="CA1_" localSheetId="79">#REF!</definedName>
    <definedName name="CA1_" localSheetId="18">#REF!</definedName>
    <definedName name="CA1_" localSheetId="94">#REF!</definedName>
    <definedName name="CA1_" localSheetId="61">#REF!</definedName>
    <definedName name="CA1_" localSheetId="49">#REF!</definedName>
    <definedName name="CA1_" localSheetId="33">#REF!</definedName>
    <definedName name="CA1_" localSheetId="15">#REF!</definedName>
    <definedName name="CA1_" localSheetId="3">#REF!</definedName>
    <definedName name="CA1_" localSheetId="91">#REF!</definedName>
    <definedName name="CA1_" localSheetId="46">#REF!</definedName>
    <definedName name="CA1_" localSheetId="88">#REF!</definedName>
    <definedName name="CA1_" localSheetId="58">#REF!</definedName>
    <definedName name="CA1_" localSheetId="27">#REF!</definedName>
    <definedName name="CA1_" localSheetId="12">#REF!</definedName>
    <definedName name="CA1_" localSheetId="43">#REF!</definedName>
    <definedName name="CA1_" localSheetId="85">#REF!</definedName>
    <definedName name="CA1_" localSheetId="55">#REF!</definedName>
    <definedName name="CA1_" localSheetId="24">#REF!</definedName>
    <definedName name="CA1_" localSheetId="9">#REF!</definedName>
    <definedName name="CA1_" localSheetId="100">#REF!</definedName>
    <definedName name="CA1_" localSheetId="40">#REF!</definedName>
    <definedName name="CA1_" localSheetId="97">#REF!</definedName>
    <definedName name="CA1_" localSheetId="82">#REF!</definedName>
    <definedName name="CA1_" localSheetId="52">#REF!</definedName>
    <definedName name="CA1_" localSheetId="37">#REF!</definedName>
    <definedName name="CA1_" localSheetId="6">#REF!</definedName>
    <definedName name="CA1_" localSheetId="75">#REF!</definedName>
    <definedName name="CA1_" localSheetId="72">#REF!</definedName>
    <definedName name="CA1_" localSheetId="69">#REF!</definedName>
    <definedName name="CA1_" localSheetId="66">#REF!</definedName>
    <definedName name="CA1_" localSheetId="63">#REF!</definedName>
    <definedName name="CA1_" localSheetId="51">#REF!</definedName>
    <definedName name="CA1_" localSheetId="29">#REF!</definedName>
    <definedName name="CA1_" localSheetId="20">#REF!</definedName>
    <definedName name="CA1_" localSheetId="78">#REF!</definedName>
    <definedName name="CA1_" localSheetId="17">#REF!</definedName>
    <definedName name="CA1_" localSheetId="93">#REF!</definedName>
    <definedName name="CA1_" localSheetId="60">#REF!</definedName>
    <definedName name="CA1_" localSheetId="48">#REF!</definedName>
    <definedName name="CA1_" localSheetId="34">#REF!</definedName>
    <definedName name="CA1_" localSheetId="14">#REF!</definedName>
    <definedName name="CA1_" localSheetId="2">#REF!</definedName>
    <definedName name="CA1_" localSheetId="90">#REF!</definedName>
    <definedName name="CA1_" localSheetId="45">#REF!</definedName>
    <definedName name="CA1_" localSheetId="87">#REF!</definedName>
    <definedName name="CA1_" localSheetId="57">#REF!</definedName>
    <definedName name="CA1_" localSheetId="26">#REF!</definedName>
    <definedName name="CA1_" localSheetId="11">#REF!</definedName>
    <definedName name="CA1_" localSheetId="42">#REF!</definedName>
    <definedName name="CA1_" localSheetId="84">#REF!</definedName>
    <definedName name="CA1_" localSheetId="54">#REF!</definedName>
    <definedName name="CA1_" localSheetId="23">#REF!</definedName>
    <definedName name="CA1_" localSheetId="8">#REF!</definedName>
    <definedName name="CA1_" localSheetId="99">#REF!</definedName>
    <definedName name="CA1_" localSheetId="39">#REF!</definedName>
    <definedName name="CA1_" localSheetId="96">#REF!</definedName>
    <definedName name="CA1_" localSheetId="81">#REF!</definedName>
    <definedName name="CA1_" localSheetId="36">#REF!</definedName>
    <definedName name="CA1_" localSheetId="5">#REF!</definedName>
    <definedName name="CA1_" localSheetId="138">#REF!</definedName>
    <definedName name="CA1_" localSheetId="136">#REF!</definedName>
    <definedName name="CA1_" localSheetId="134">#REF!</definedName>
    <definedName name="CA1_" localSheetId="140">#REF!</definedName>
    <definedName name="CA1_">#REF!</definedName>
    <definedName name="CA2_" localSheetId="74">#REF!</definedName>
    <definedName name="CA2_" localSheetId="71">#REF!</definedName>
    <definedName name="CA2_" localSheetId="68">#REF!</definedName>
    <definedName name="CA2_" localSheetId="65">#REF!</definedName>
    <definedName name="CA2_" localSheetId="62">#REF!</definedName>
    <definedName name="CA2_" localSheetId="28">#REF!</definedName>
    <definedName name="CA2_" localSheetId="19">#REF!</definedName>
    <definedName name="CA2_" localSheetId="77">#REF!</definedName>
    <definedName name="CA2_" localSheetId="107">#REF!</definedName>
    <definedName name="CA2_" localSheetId="32">#REF!</definedName>
    <definedName name="CA2_" localSheetId="16">#REF!</definedName>
    <definedName name="CA2_" localSheetId="131">#REF!</definedName>
    <definedName name="CA2_" localSheetId="59">#REF!</definedName>
    <definedName name="CA2_" localSheetId="47">#REF!</definedName>
    <definedName name="CA2_" localSheetId="31">#REF!</definedName>
    <definedName name="CA2_" localSheetId="13">#REF!</definedName>
    <definedName name="CA2_" localSheetId="129">#REF!</definedName>
    <definedName name="CA2_" localSheetId="119">#REF!</definedName>
    <definedName name="CA2_" localSheetId="105">#REF!</definedName>
    <definedName name="CA2_" localSheetId="92">#REF!</definedName>
    <definedName name="CA2_" localSheetId="0">#REF!</definedName>
    <definedName name="CA2_" localSheetId="1">#REF!</definedName>
    <definedName name="CA2_" localSheetId="89">#REF!</definedName>
    <definedName name="CA2_" localSheetId="44">#REF!</definedName>
    <definedName name="CA2_" localSheetId="86">#REF!</definedName>
    <definedName name="CA2_" localSheetId="56">#REF!</definedName>
    <definedName name="CA2_" localSheetId="25">#REF!</definedName>
    <definedName name="CA2_" localSheetId="117">#REF!</definedName>
    <definedName name="CA2_" localSheetId="10">#REF!</definedName>
    <definedName name="CA2_" localSheetId="127">#REF!</definedName>
    <definedName name="CA2_" localSheetId="103">#REF!</definedName>
    <definedName name="CA2_" localSheetId="41">#REF!</definedName>
    <definedName name="CA2_" localSheetId="115">#REF!</definedName>
    <definedName name="CA2_" localSheetId="101">#REF!</definedName>
    <definedName name="CA2_" localSheetId="83">#REF!</definedName>
    <definedName name="CA2_" localSheetId="53">#REF!</definedName>
    <definedName name="CA2_" localSheetId="22">#REF!</definedName>
    <definedName name="CA2_" localSheetId="125">#REF!</definedName>
    <definedName name="CA2_" localSheetId="7">#REF!</definedName>
    <definedName name="CA2_" localSheetId="98">#REF!</definedName>
    <definedName name="CA2_" localSheetId="113">#REF!</definedName>
    <definedName name="CA2_" localSheetId="111">#REF!</definedName>
    <definedName name="CA2_" localSheetId="38">#REF!</definedName>
    <definedName name="CA2_" localSheetId="123">#REF!</definedName>
    <definedName name="CA2_" localSheetId="80">#REF!</definedName>
    <definedName name="CA2_" localSheetId="50">#REF!</definedName>
    <definedName name="CA2_" localSheetId="35">#REF!</definedName>
    <definedName name="CA2_" localSheetId="121">#REF!</definedName>
    <definedName name="CA2_" localSheetId="109">#REF!</definedName>
    <definedName name="CA2_" localSheetId="95">#REF!</definedName>
    <definedName name="CA2_" localSheetId="4">#REF!</definedName>
    <definedName name="CA2_" localSheetId="137">#REF!</definedName>
    <definedName name="CA2_" localSheetId="135">#REF!</definedName>
    <definedName name="CA2_" localSheetId="141">#REF!</definedName>
    <definedName name="CA2_" localSheetId="133">#REF!</definedName>
    <definedName name="CA2_" localSheetId="139">#REF!</definedName>
    <definedName name="CA2_" localSheetId="108">#REF!</definedName>
    <definedName name="CA2_" localSheetId="132">#REF!</definedName>
    <definedName name="CA2_" localSheetId="130">#REF!</definedName>
    <definedName name="CA2_" localSheetId="120">#REF!</definedName>
    <definedName name="CA2_" localSheetId="106">#REF!</definedName>
    <definedName name="CA2_" localSheetId="118">#REF!</definedName>
    <definedName name="CA2_" localSheetId="128">#REF!</definedName>
    <definedName name="CA2_" localSheetId="104">#REF!</definedName>
    <definedName name="CA2_" localSheetId="116">#REF!</definedName>
    <definedName name="CA2_" localSheetId="102">#REF!</definedName>
    <definedName name="CA2_" localSheetId="126">#REF!</definedName>
    <definedName name="CA2_" localSheetId="114">#REF!</definedName>
    <definedName name="CA2_" localSheetId="112">#REF!</definedName>
    <definedName name="CA2_" localSheetId="124">#REF!</definedName>
    <definedName name="CA2_" localSheetId="122">#REF!</definedName>
    <definedName name="CA2_" localSheetId="110">#REF!</definedName>
    <definedName name="CA2_" localSheetId="76">#REF!</definedName>
    <definedName name="CA2_" localSheetId="73">#REF!</definedName>
    <definedName name="CA2_" localSheetId="70">#REF!</definedName>
    <definedName name="CA2_" localSheetId="67">#REF!</definedName>
    <definedName name="CA2_" localSheetId="64">#REF!</definedName>
    <definedName name="CA2_" localSheetId="30">#REF!</definedName>
    <definedName name="CA2_" localSheetId="21">#REF!</definedName>
    <definedName name="CA2_" localSheetId="79">#REF!</definedName>
    <definedName name="CA2_" localSheetId="18">#REF!</definedName>
    <definedName name="CA2_" localSheetId="94">#REF!</definedName>
    <definedName name="CA2_" localSheetId="61">#REF!</definedName>
    <definedName name="CA2_" localSheetId="49">#REF!</definedName>
    <definedName name="CA2_" localSheetId="33">#REF!</definedName>
    <definedName name="CA2_" localSheetId="15">#REF!</definedName>
    <definedName name="CA2_" localSheetId="3">#REF!</definedName>
    <definedName name="CA2_" localSheetId="91">#REF!</definedName>
    <definedName name="CA2_" localSheetId="46">#REF!</definedName>
    <definedName name="CA2_" localSheetId="88">#REF!</definedName>
    <definedName name="CA2_" localSheetId="58">#REF!</definedName>
    <definedName name="CA2_" localSheetId="27">#REF!</definedName>
    <definedName name="CA2_" localSheetId="12">#REF!</definedName>
    <definedName name="CA2_" localSheetId="43">#REF!</definedName>
    <definedName name="CA2_" localSheetId="85">#REF!</definedName>
    <definedName name="CA2_" localSheetId="55">#REF!</definedName>
    <definedName name="CA2_" localSheetId="24">#REF!</definedName>
    <definedName name="CA2_" localSheetId="9">#REF!</definedName>
    <definedName name="CA2_" localSheetId="100">#REF!</definedName>
    <definedName name="CA2_" localSheetId="40">#REF!</definedName>
    <definedName name="CA2_" localSheetId="97">#REF!</definedName>
    <definedName name="CA2_" localSheetId="82">#REF!</definedName>
    <definedName name="CA2_" localSheetId="52">#REF!</definedName>
    <definedName name="CA2_" localSheetId="37">#REF!</definedName>
    <definedName name="CA2_" localSheetId="6">#REF!</definedName>
    <definedName name="CA2_" localSheetId="75">#REF!</definedName>
    <definedName name="CA2_" localSheetId="72">#REF!</definedName>
    <definedName name="CA2_" localSheetId="69">#REF!</definedName>
    <definedName name="CA2_" localSheetId="66">#REF!</definedName>
    <definedName name="CA2_" localSheetId="63">#REF!</definedName>
    <definedName name="CA2_" localSheetId="51">#REF!</definedName>
    <definedName name="CA2_" localSheetId="29">#REF!</definedName>
    <definedName name="CA2_" localSheetId="20">#REF!</definedName>
    <definedName name="CA2_" localSheetId="78">#REF!</definedName>
    <definedName name="CA2_" localSheetId="17">#REF!</definedName>
    <definedName name="CA2_" localSheetId="93">#REF!</definedName>
    <definedName name="CA2_" localSheetId="60">#REF!</definedName>
    <definedName name="CA2_" localSheetId="48">#REF!</definedName>
    <definedName name="CA2_" localSheetId="34">#REF!</definedName>
    <definedName name="CA2_" localSheetId="14">#REF!</definedName>
    <definedName name="CA2_" localSheetId="2">#REF!</definedName>
    <definedName name="CA2_" localSheetId="90">#REF!</definedName>
    <definedName name="CA2_" localSheetId="45">#REF!</definedName>
    <definedName name="CA2_" localSheetId="87">#REF!</definedName>
    <definedName name="CA2_" localSheetId="57">#REF!</definedName>
    <definedName name="CA2_" localSheetId="26">#REF!</definedName>
    <definedName name="CA2_" localSheetId="11">#REF!</definedName>
    <definedName name="CA2_" localSheetId="42">#REF!</definedName>
    <definedName name="CA2_" localSheetId="84">#REF!</definedName>
    <definedName name="CA2_" localSheetId="54">#REF!</definedName>
    <definedName name="CA2_" localSheetId="23">#REF!</definedName>
    <definedName name="CA2_" localSheetId="8">#REF!</definedName>
    <definedName name="CA2_" localSheetId="99">#REF!</definedName>
    <definedName name="CA2_" localSheetId="39">#REF!</definedName>
    <definedName name="CA2_" localSheetId="96">#REF!</definedName>
    <definedName name="CA2_" localSheetId="81">#REF!</definedName>
    <definedName name="CA2_" localSheetId="36">#REF!</definedName>
    <definedName name="CA2_" localSheetId="5">#REF!</definedName>
    <definedName name="CA2_" localSheetId="138">#REF!</definedName>
    <definedName name="CA2_" localSheetId="136">#REF!</definedName>
    <definedName name="CA2_" localSheetId="134">#REF!</definedName>
    <definedName name="CA2_" localSheetId="140">#REF!</definedName>
    <definedName name="CA2_">#REF!</definedName>
    <definedName name="CA3_" localSheetId="74">#REF!</definedName>
    <definedName name="CA3_" localSheetId="71">#REF!</definedName>
    <definedName name="CA3_" localSheetId="68">#REF!</definedName>
    <definedName name="CA3_" localSheetId="65">#REF!</definedName>
    <definedName name="CA3_" localSheetId="62">#REF!</definedName>
    <definedName name="CA3_" localSheetId="28">#REF!</definedName>
    <definedName name="CA3_" localSheetId="19">#REF!</definedName>
    <definedName name="CA3_" localSheetId="77">#REF!</definedName>
    <definedName name="CA3_" localSheetId="107">#REF!</definedName>
    <definedName name="CA3_" localSheetId="32">#REF!</definedName>
    <definedName name="CA3_" localSheetId="16">#REF!</definedName>
    <definedName name="CA3_" localSheetId="131">#REF!</definedName>
    <definedName name="CA3_" localSheetId="59">#REF!</definedName>
    <definedName name="CA3_" localSheetId="47">#REF!</definedName>
    <definedName name="CA3_" localSheetId="31">#REF!</definedName>
    <definedName name="CA3_" localSheetId="13">#REF!</definedName>
    <definedName name="CA3_" localSheetId="129">#REF!</definedName>
    <definedName name="CA3_" localSheetId="119">#REF!</definedName>
    <definedName name="CA3_" localSheetId="105">#REF!</definedName>
    <definedName name="CA3_" localSheetId="92">#REF!</definedName>
    <definedName name="CA3_" localSheetId="0">#REF!</definedName>
    <definedName name="CA3_" localSheetId="1">#REF!</definedName>
    <definedName name="CA3_" localSheetId="89">#REF!</definedName>
    <definedName name="CA3_" localSheetId="44">#REF!</definedName>
    <definedName name="CA3_" localSheetId="86">#REF!</definedName>
    <definedName name="CA3_" localSheetId="56">#REF!</definedName>
    <definedName name="CA3_" localSheetId="25">#REF!</definedName>
    <definedName name="CA3_" localSheetId="117">#REF!</definedName>
    <definedName name="CA3_" localSheetId="10">#REF!</definedName>
    <definedName name="CA3_" localSheetId="127">#REF!</definedName>
    <definedName name="CA3_" localSheetId="103">#REF!</definedName>
    <definedName name="CA3_" localSheetId="41">#REF!</definedName>
    <definedName name="CA3_" localSheetId="115">#REF!</definedName>
    <definedName name="CA3_" localSheetId="101">#REF!</definedName>
    <definedName name="CA3_" localSheetId="83">#REF!</definedName>
    <definedName name="CA3_" localSheetId="53">#REF!</definedName>
    <definedName name="CA3_" localSheetId="22">#REF!</definedName>
    <definedName name="CA3_" localSheetId="125">#REF!</definedName>
    <definedName name="CA3_" localSheetId="7">#REF!</definedName>
    <definedName name="CA3_" localSheetId="98">#REF!</definedName>
    <definedName name="CA3_" localSheetId="113">#REF!</definedName>
    <definedName name="CA3_" localSheetId="111">#REF!</definedName>
    <definedName name="CA3_" localSheetId="38">#REF!</definedName>
    <definedName name="CA3_" localSheetId="123">#REF!</definedName>
    <definedName name="CA3_" localSheetId="80">#REF!</definedName>
    <definedName name="CA3_" localSheetId="50">#REF!</definedName>
    <definedName name="CA3_" localSheetId="35">#REF!</definedName>
    <definedName name="CA3_" localSheetId="121">#REF!</definedName>
    <definedName name="CA3_" localSheetId="109">#REF!</definedName>
    <definedName name="CA3_" localSheetId="95">#REF!</definedName>
    <definedName name="CA3_" localSheetId="4">#REF!</definedName>
    <definedName name="CA3_" localSheetId="137">#REF!</definedName>
    <definedName name="CA3_" localSheetId="135">#REF!</definedName>
    <definedName name="CA3_" localSheetId="141">#REF!</definedName>
    <definedName name="CA3_" localSheetId="133">#REF!</definedName>
    <definedName name="CA3_" localSheetId="139">#REF!</definedName>
    <definedName name="CA3_" localSheetId="108">#REF!</definedName>
    <definedName name="CA3_" localSheetId="132">#REF!</definedName>
    <definedName name="CA3_" localSheetId="130">#REF!</definedName>
    <definedName name="CA3_" localSheetId="120">#REF!</definedName>
    <definedName name="CA3_" localSheetId="106">#REF!</definedName>
    <definedName name="CA3_" localSheetId="118">#REF!</definedName>
    <definedName name="CA3_" localSheetId="128">#REF!</definedName>
    <definedName name="CA3_" localSheetId="104">#REF!</definedName>
    <definedName name="CA3_" localSheetId="116">#REF!</definedName>
    <definedName name="CA3_" localSheetId="102">#REF!</definedName>
    <definedName name="CA3_" localSheetId="126">#REF!</definedName>
    <definedName name="CA3_" localSheetId="114">#REF!</definedName>
    <definedName name="CA3_" localSheetId="112">#REF!</definedName>
    <definedName name="CA3_" localSheetId="124">#REF!</definedName>
    <definedName name="CA3_" localSheetId="122">#REF!</definedName>
    <definedName name="CA3_" localSheetId="110">#REF!</definedName>
    <definedName name="CA3_" localSheetId="76">#REF!</definedName>
    <definedName name="CA3_" localSheetId="73">#REF!</definedName>
    <definedName name="CA3_" localSheetId="70">#REF!</definedName>
    <definedName name="CA3_" localSheetId="67">#REF!</definedName>
    <definedName name="CA3_" localSheetId="64">#REF!</definedName>
    <definedName name="CA3_" localSheetId="30">#REF!</definedName>
    <definedName name="CA3_" localSheetId="21">#REF!</definedName>
    <definedName name="CA3_" localSheetId="79">#REF!</definedName>
    <definedName name="CA3_" localSheetId="18">#REF!</definedName>
    <definedName name="CA3_" localSheetId="94">#REF!</definedName>
    <definedName name="CA3_" localSheetId="61">#REF!</definedName>
    <definedName name="CA3_" localSheetId="49">#REF!</definedName>
    <definedName name="CA3_" localSheetId="33">#REF!</definedName>
    <definedName name="CA3_" localSheetId="15">#REF!</definedName>
    <definedName name="CA3_" localSheetId="3">#REF!</definedName>
    <definedName name="CA3_" localSheetId="91">#REF!</definedName>
    <definedName name="CA3_" localSheetId="46">#REF!</definedName>
    <definedName name="CA3_" localSheetId="88">#REF!</definedName>
    <definedName name="CA3_" localSheetId="58">#REF!</definedName>
    <definedName name="CA3_" localSheetId="27">#REF!</definedName>
    <definedName name="CA3_" localSheetId="12">#REF!</definedName>
    <definedName name="CA3_" localSheetId="43">#REF!</definedName>
    <definedName name="CA3_" localSheetId="85">#REF!</definedName>
    <definedName name="CA3_" localSheetId="55">#REF!</definedName>
    <definedName name="CA3_" localSheetId="24">#REF!</definedName>
    <definedName name="CA3_" localSheetId="9">#REF!</definedName>
    <definedName name="CA3_" localSheetId="100">#REF!</definedName>
    <definedName name="CA3_" localSheetId="40">#REF!</definedName>
    <definedName name="CA3_" localSheetId="97">#REF!</definedName>
    <definedName name="CA3_" localSheetId="82">#REF!</definedName>
    <definedName name="CA3_" localSheetId="52">#REF!</definedName>
    <definedName name="CA3_" localSheetId="37">#REF!</definedName>
    <definedName name="CA3_" localSheetId="6">#REF!</definedName>
    <definedName name="CA3_" localSheetId="75">#REF!</definedName>
    <definedName name="CA3_" localSheetId="72">#REF!</definedName>
    <definedName name="CA3_" localSheetId="69">#REF!</definedName>
    <definedName name="CA3_" localSheetId="66">#REF!</definedName>
    <definedName name="CA3_" localSheetId="63">#REF!</definedName>
    <definedName name="CA3_" localSheetId="51">#REF!</definedName>
    <definedName name="CA3_" localSheetId="29">#REF!</definedName>
    <definedName name="CA3_" localSheetId="20">#REF!</definedName>
    <definedName name="CA3_" localSheetId="78">#REF!</definedName>
    <definedName name="CA3_" localSheetId="17">#REF!</definedName>
    <definedName name="CA3_" localSheetId="93">#REF!</definedName>
    <definedName name="CA3_" localSheetId="60">#REF!</definedName>
    <definedName name="CA3_" localSheetId="48">#REF!</definedName>
    <definedName name="CA3_" localSheetId="34">#REF!</definedName>
    <definedName name="CA3_" localSheetId="14">#REF!</definedName>
    <definedName name="CA3_" localSheetId="2">#REF!</definedName>
    <definedName name="CA3_" localSheetId="90">#REF!</definedName>
    <definedName name="CA3_" localSheetId="45">#REF!</definedName>
    <definedName name="CA3_" localSheetId="87">#REF!</definedName>
    <definedName name="CA3_" localSheetId="57">#REF!</definedName>
    <definedName name="CA3_" localSheetId="26">#REF!</definedName>
    <definedName name="CA3_" localSheetId="11">#REF!</definedName>
    <definedName name="CA3_" localSheetId="42">#REF!</definedName>
    <definedName name="CA3_" localSheetId="84">#REF!</definedName>
    <definedName name="CA3_" localSheetId="54">#REF!</definedName>
    <definedName name="CA3_" localSheetId="23">#REF!</definedName>
    <definedName name="CA3_" localSheetId="8">#REF!</definedName>
    <definedName name="CA3_" localSheetId="99">#REF!</definedName>
    <definedName name="CA3_" localSheetId="39">#REF!</definedName>
    <definedName name="CA3_" localSheetId="96">#REF!</definedName>
    <definedName name="CA3_" localSheetId="81">#REF!</definedName>
    <definedName name="CA3_" localSheetId="36">#REF!</definedName>
    <definedName name="CA3_" localSheetId="5">#REF!</definedName>
    <definedName name="CA3_" localSheetId="138">#REF!</definedName>
    <definedName name="CA3_" localSheetId="136">#REF!</definedName>
    <definedName name="CA3_" localSheetId="134">#REF!</definedName>
    <definedName name="CA3_" localSheetId="140">#REF!</definedName>
    <definedName name="CA3_">#REF!</definedName>
    <definedName name="CAADD" localSheetId="74">#REF!</definedName>
    <definedName name="CAADD" localSheetId="71">#REF!</definedName>
    <definedName name="CAADD" localSheetId="68">#REF!</definedName>
    <definedName name="CAADD" localSheetId="65">#REF!</definedName>
    <definedName name="CAADD" localSheetId="62">#REF!</definedName>
    <definedName name="CAADD" localSheetId="28">#REF!</definedName>
    <definedName name="CAADD" localSheetId="19">#REF!</definedName>
    <definedName name="CAADD" localSheetId="77">#REF!</definedName>
    <definedName name="CAADD" localSheetId="107">#REF!</definedName>
    <definedName name="CAADD" localSheetId="32">#REF!</definedName>
    <definedName name="CAADD" localSheetId="16">#REF!</definedName>
    <definedName name="CAADD" localSheetId="131">#REF!</definedName>
    <definedName name="CAADD" localSheetId="59">#REF!</definedName>
    <definedName name="CAADD" localSheetId="47">#REF!</definedName>
    <definedName name="CAADD" localSheetId="31">#REF!</definedName>
    <definedName name="CAADD" localSheetId="13">#REF!</definedName>
    <definedName name="CAADD" localSheetId="129">#REF!</definedName>
    <definedName name="CAADD" localSheetId="119">#REF!</definedName>
    <definedName name="CAADD" localSheetId="105">#REF!</definedName>
    <definedName name="CAADD" localSheetId="92">#REF!</definedName>
    <definedName name="CAADD" localSheetId="0">#REF!</definedName>
    <definedName name="CAADD" localSheetId="1">#REF!</definedName>
    <definedName name="CAADD" localSheetId="89">#REF!</definedName>
    <definedName name="CAADD" localSheetId="44">#REF!</definedName>
    <definedName name="CAADD" localSheetId="86">#REF!</definedName>
    <definedName name="CAADD" localSheetId="56">#REF!</definedName>
    <definedName name="CAADD" localSheetId="25">#REF!</definedName>
    <definedName name="CAADD" localSheetId="117">#REF!</definedName>
    <definedName name="CAADD" localSheetId="10">#REF!</definedName>
    <definedName name="CAADD" localSheetId="127">#REF!</definedName>
    <definedName name="CAADD" localSheetId="103">#REF!</definedName>
    <definedName name="CAADD" localSheetId="41">#REF!</definedName>
    <definedName name="CAADD" localSheetId="115">#REF!</definedName>
    <definedName name="CAADD" localSheetId="101">#REF!</definedName>
    <definedName name="CAADD" localSheetId="83">#REF!</definedName>
    <definedName name="CAADD" localSheetId="53">#REF!</definedName>
    <definedName name="CAADD" localSheetId="22">#REF!</definedName>
    <definedName name="CAADD" localSheetId="125">#REF!</definedName>
    <definedName name="CAADD" localSheetId="7">#REF!</definedName>
    <definedName name="CAADD" localSheetId="98">#REF!</definedName>
    <definedName name="CAADD" localSheetId="113">#REF!</definedName>
    <definedName name="CAADD" localSheetId="111">#REF!</definedName>
    <definedName name="CAADD" localSheetId="38">#REF!</definedName>
    <definedName name="CAADD" localSheetId="123">#REF!</definedName>
    <definedName name="CAADD" localSheetId="80">#REF!</definedName>
    <definedName name="CAADD" localSheetId="50">#REF!</definedName>
    <definedName name="CAADD" localSheetId="35">#REF!</definedName>
    <definedName name="CAADD" localSheetId="121">#REF!</definedName>
    <definedName name="CAADD" localSheetId="109">#REF!</definedName>
    <definedName name="CAADD" localSheetId="95">#REF!</definedName>
    <definedName name="CAADD" localSheetId="4">#REF!</definedName>
    <definedName name="CAADD" localSheetId="137">#REF!</definedName>
    <definedName name="CAADD" localSheetId="135">#REF!</definedName>
    <definedName name="CAADD" localSheetId="141">#REF!</definedName>
    <definedName name="CAADD" localSheetId="133">#REF!</definedName>
    <definedName name="CAADD" localSheetId="139">#REF!</definedName>
    <definedName name="CAADD" localSheetId="108">#REF!</definedName>
    <definedName name="CAADD" localSheetId="132">#REF!</definedName>
    <definedName name="CAADD" localSheetId="130">#REF!</definedName>
    <definedName name="CAADD" localSheetId="120">#REF!</definedName>
    <definedName name="CAADD" localSheetId="106">#REF!</definedName>
    <definedName name="CAADD" localSheetId="118">#REF!</definedName>
    <definedName name="CAADD" localSheetId="128">#REF!</definedName>
    <definedName name="CAADD" localSheetId="104">#REF!</definedName>
    <definedName name="CAADD" localSheetId="116">#REF!</definedName>
    <definedName name="CAADD" localSheetId="102">#REF!</definedName>
    <definedName name="CAADD" localSheetId="126">#REF!</definedName>
    <definedName name="CAADD" localSheetId="114">#REF!</definedName>
    <definedName name="CAADD" localSheetId="112">#REF!</definedName>
    <definedName name="CAADD" localSheetId="124">#REF!</definedName>
    <definedName name="CAADD" localSheetId="122">#REF!</definedName>
    <definedName name="CAADD" localSheetId="110">#REF!</definedName>
    <definedName name="CAADD" localSheetId="76">#REF!</definedName>
    <definedName name="CAADD" localSheetId="73">#REF!</definedName>
    <definedName name="CAADD" localSheetId="70">#REF!</definedName>
    <definedName name="CAADD" localSheetId="67">#REF!</definedName>
    <definedName name="CAADD" localSheetId="64">#REF!</definedName>
    <definedName name="CAADD" localSheetId="30">#REF!</definedName>
    <definedName name="CAADD" localSheetId="21">#REF!</definedName>
    <definedName name="CAADD" localSheetId="79">#REF!</definedName>
    <definedName name="CAADD" localSheetId="18">#REF!</definedName>
    <definedName name="CAADD" localSheetId="94">#REF!</definedName>
    <definedName name="CAADD" localSheetId="61">#REF!</definedName>
    <definedName name="CAADD" localSheetId="49">#REF!</definedName>
    <definedName name="CAADD" localSheetId="33">#REF!</definedName>
    <definedName name="CAADD" localSheetId="15">#REF!</definedName>
    <definedName name="CAADD" localSheetId="3">#REF!</definedName>
    <definedName name="CAADD" localSheetId="91">#REF!</definedName>
    <definedName name="CAADD" localSheetId="46">#REF!</definedName>
    <definedName name="CAADD" localSheetId="88">#REF!</definedName>
    <definedName name="CAADD" localSheetId="58">#REF!</definedName>
    <definedName name="CAADD" localSheetId="27">#REF!</definedName>
    <definedName name="CAADD" localSheetId="12">#REF!</definedName>
    <definedName name="CAADD" localSheetId="43">#REF!</definedName>
    <definedName name="CAADD" localSheetId="85">#REF!</definedName>
    <definedName name="CAADD" localSheetId="55">#REF!</definedName>
    <definedName name="CAADD" localSheetId="24">#REF!</definedName>
    <definedName name="CAADD" localSheetId="9">#REF!</definedName>
    <definedName name="CAADD" localSheetId="100">#REF!</definedName>
    <definedName name="CAADD" localSheetId="40">#REF!</definedName>
    <definedName name="CAADD" localSheetId="97">#REF!</definedName>
    <definedName name="CAADD" localSheetId="82">#REF!</definedName>
    <definedName name="CAADD" localSheetId="52">#REF!</definedName>
    <definedName name="CAADD" localSheetId="37">#REF!</definedName>
    <definedName name="CAADD" localSheetId="6">#REF!</definedName>
    <definedName name="CAADD" localSheetId="75">#REF!</definedName>
    <definedName name="CAADD" localSheetId="72">#REF!</definedName>
    <definedName name="CAADD" localSheetId="69">#REF!</definedName>
    <definedName name="CAADD" localSheetId="66">#REF!</definedName>
    <definedName name="CAADD" localSheetId="63">#REF!</definedName>
    <definedName name="CAADD" localSheetId="51">#REF!</definedName>
    <definedName name="CAADD" localSheetId="29">#REF!</definedName>
    <definedName name="CAADD" localSheetId="20">#REF!</definedName>
    <definedName name="CAADD" localSheetId="78">#REF!</definedName>
    <definedName name="CAADD" localSheetId="17">#REF!</definedName>
    <definedName name="CAADD" localSheetId="93">#REF!</definedName>
    <definedName name="CAADD" localSheetId="60">#REF!</definedName>
    <definedName name="CAADD" localSheetId="48">#REF!</definedName>
    <definedName name="CAADD" localSheetId="34">#REF!</definedName>
    <definedName name="CAADD" localSheetId="14">#REF!</definedName>
    <definedName name="CAADD" localSheetId="2">#REF!</definedName>
    <definedName name="CAADD" localSheetId="90">#REF!</definedName>
    <definedName name="CAADD" localSheetId="45">#REF!</definedName>
    <definedName name="CAADD" localSheetId="87">#REF!</definedName>
    <definedName name="CAADD" localSheetId="57">#REF!</definedName>
    <definedName name="CAADD" localSheetId="26">#REF!</definedName>
    <definedName name="CAADD" localSheetId="11">#REF!</definedName>
    <definedName name="CAADD" localSheetId="42">#REF!</definedName>
    <definedName name="CAADD" localSheetId="84">#REF!</definedName>
    <definedName name="CAADD" localSheetId="54">#REF!</definedName>
    <definedName name="CAADD" localSheetId="23">#REF!</definedName>
    <definedName name="CAADD" localSheetId="8">#REF!</definedName>
    <definedName name="CAADD" localSheetId="99">#REF!</definedName>
    <definedName name="CAADD" localSheetId="39">#REF!</definedName>
    <definedName name="CAADD" localSheetId="96">#REF!</definedName>
    <definedName name="CAADD" localSheetId="81">#REF!</definedName>
    <definedName name="CAADD" localSheetId="36">#REF!</definedName>
    <definedName name="CAADD" localSheetId="5">#REF!</definedName>
    <definedName name="CAADD" localSheetId="138">#REF!</definedName>
    <definedName name="CAADD" localSheetId="136">#REF!</definedName>
    <definedName name="CAADD" localSheetId="134">#REF!</definedName>
    <definedName name="CAADD" localSheetId="140">#REF!</definedName>
    <definedName name="CAADD">#REF!</definedName>
    <definedName name="CAF" localSheetId="74">#REF!</definedName>
    <definedName name="CAF" localSheetId="71">#REF!</definedName>
    <definedName name="CAF" localSheetId="68">#REF!</definedName>
    <definedName name="CAF" localSheetId="65">#REF!</definedName>
    <definedName name="CAF" localSheetId="62">#REF!</definedName>
    <definedName name="CAF" localSheetId="28">#REF!</definedName>
    <definedName name="CAF" localSheetId="19">#REF!</definedName>
    <definedName name="CAF" localSheetId="77">#REF!</definedName>
    <definedName name="CAF" localSheetId="107">#REF!</definedName>
    <definedName name="CAF" localSheetId="32">#REF!</definedName>
    <definedName name="CAF" localSheetId="16">#REF!</definedName>
    <definedName name="CAF" localSheetId="131">#REF!</definedName>
    <definedName name="CAF" localSheetId="59">#REF!</definedName>
    <definedName name="CAF" localSheetId="47">#REF!</definedName>
    <definedName name="CAF" localSheetId="31">#REF!</definedName>
    <definedName name="CAF" localSheetId="13">#REF!</definedName>
    <definedName name="CAF" localSheetId="129">#REF!</definedName>
    <definedName name="CAF" localSheetId="119">#REF!</definedName>
    <definedName name="CAF" localSheetId="105">#REF!</definedName>
    <definedName name="CAF" localSheetId="92">#REF!</definedName>
    <definedName name="CAF" localSheetId="0">#REF!</definedName>
    <definedName name="CAF" localSheetId="1">#REF!</definedName>
    <definedName name="CAF" localSheetId="89">#REF!</definedName>
    <definedName name="CAF" localSheetId="44">#REF!</definedName>
    <definedName name="CAF" localSheetId="86">#REF!</definedName>
    <definedName name="CAF" localSheetId="56">#REF!</definedName>
    <definedName name="CAF" localSheetId="25">#REF!</definedName>
    <definedName name="CAF" localSheetId="117">#REF!</definedName>
    <definedName name="CAF" localSheetId="10">#REF!</definedName>
    <definedName name="CAF" localSheetId="127">#REF!</definedName>
    <definedName name="CAF" localSheetId="103">#REF!</definedName>
    <definedName name="CAF" localSheetId="41">#REF!</definedName>
    <definedName name="CAF" localSheetId="115">#REF!</definedName>
    <definedName name="CAF" localSheetId="101">#REF!</definedName>
    <definedName name="CAF" localSheetId="83">#REF!</definedName>
    <definedName name="CAF" localSheetId="53">#REF!</definedName>
    <definedName name="CAF" localSheetId="22">#REF!</definedName>
    <definedName name="CAF" localSheetId="125">#REF!</definedName>
    <definedName name="CAF" localSheetId="7">#REF!</definedName>
    <definedName name="CAF" localSheetId="98">#REF!</definedName>
    <definedName name="CAF" localSheetId="113">#REF!</definedName>
    <definedName name="CAF" localSheetId="111">#REF!</definedName>
    <definedName name="CAF" localSheetId="38">#REF!</definedName>
    <definedName name="CAF" localSheetId="123">#REF!</definedName>
    <definedName name="CAF" localSheetId="80">#REF!</definedName>
    <definedName name="CAF" localSheetId="50">#REF!</definedName>
    <definedName name="CAF" localSheetId="35">#REF!</definedName>
    <definedName name="CAF" localSheetId="121">#REF!</definedName>
    <definedName name="CAF" localSheetId="109">#REF!</definedName>
    <definedName name="CAF" localSheetId="95">#REF!</definedName>
    <definedName name="CAF" localSheetId="4">#REF!</definedName>
    <definedName name="CAF" localSheetId="137">#REF!</definedName>
    <definedName name="CAF" localSheetId="135">#REF!</definedName>
    <definedName name="CAF" localSheetId="141">#REF!</definedName>
    <definedName name="CAF" localSheetId="133">#REF!</definedName>
    <definedName name="CAF" localSheetId="139">#REF!</definedName>
    <definedName name="CAF" localSheetId="108">#REF!</definedName>
    <definedName name="CAF" localSheetId="132">#REF!</definedName>
    <definedName name="CAF" localSheetId="130">#REF!</definedName>
    <definedName name="CAF" localSheetId="120">#REF!</definedName>
    <definedName name="CAF" localSheetId="106">#REF!</definedName>
    <definedName name="CAF" localSheetId="118">#REF!</definedName>
    <definedName name="CAF" localSheetId="128">#REF!</definedName>
    <definedName name="CAF" localSheetId="104">#REF!</definedName>
    <definedName name="CAF" localSheetId="116">#REF!</definedName>
    <definedName name="CAF" localSheetId="102">#REF!</definedName>
    <definedName name="CAF" localSheetId="126">#REF!</definedName>
    <definedName name="CAF" localSheetId="114">#REF!</definedName>
    <definedName name="CAF" localSheetId="112">#REF!</definedName>
    <definedName name="CAF" localSheetId="124">#REF!</definedName>
    <definedName name="CAF" localSheetId="122">#REF!</definedName>
    <definedName name="CAF" localSheetId="110">#REF!</definedName>
    <definedName name="CAF" localSheetId="76">#REF!</definedName>
    <definedName name="CAF" localSheetId="73">#REF!</definedName>
    <definedName name="CAF" localSheetId="70">#REF!</definedName>
    <definedName name="CAF" localSheetId="67">#REF!</definedName>
    <definedName name="CAF" localSheetId="64">#REF!</definedName>
    <definedName name="CAF" localSheetId="30">#REF!</definedName>
    <definedName name="CAF" localSheetId="21">#REF!</definedName>
    <definedName name="CAF" localSheetId="79">#REF!</definedName>
    <definedName name="CAF" localSheetId="18">#REF!</definedName>
    <definedName name="CAF" localSheetId="94">#REF!</definedName>
    <definedName name="CAF" localSheetId="61">#REF!</definedName>
    <definedName name="CAF" localSheetId="49">#REF!</definedName>
    <definedName name="CAF" localSheetId="33">#REF!</definedName>
    <definedName name="CAF" localSheetId="15">#REF!</definedName>
    <definedName name="CAF" localSheetId="3">#REF!</definedName>
    <definedName name="CAF" localSheetId="91">#REF!</definedName>
    <definedName name="CAF" localSheetId="46">#REF!</definedName>
    <definedName name="CAF" localSheetId="88">#REF!</definedName>
    <definedName name="CAF" localSheetId="58">#REF!</definedName>
    <definedName name="CAF" localSheetId="27">#REF!</definedName>
    <definedName name="CAF" localSheetId="12">#REF!</definedName>
    <definedName name="CAF" localSheetId="43">#REF!</definedName>
    <definedName name="CAF" localSheetId="85">#REF!</definedName>
    <definedName name="CAF" localSheetId="55">#REF!</definedName>
    <definedName name="CAF" localSheetId="24">#REF!</definedName>
    <definedName name="CAF" localSheetId="9">#REF!</definedName>
    <definedName name="CAF" localSheetId="100">#REF!</definedName>
    <definedName name="CAF" localSheetId="40">#REF!</definedName>
    <definedName name="CAF" localSheetId="97">#REF!</definedName>
    <definedName name="CAF" localSheetId="82">#REF!</definedName>
    <definedName name="CAF" localSheetId="52">#REF!</definedName>
    <definedName name="CAF" localSheetId="37">#REF!</definedName>
    <definedName name="CAF" localSheetId="6">#REF!</definedName>
    <definedName name="CAF" localSheetId="75">#REF!</definedName>
    <definedName name="CAF" localSheetId="72">#REF!</definedName>
    <definedName name="CAF" localSheetId="69">#REF!</definedName>
    <definedName name="CAF" localSheetId="66">#REF!</definedName>
    <definedName name="CAF" localSheetId="63">#REF!</definedName>
    <definedName name="CAF" localSheetId="51">#REF!</definedName>
    <definedName name="CAF" localSheetId="29">#REF!</definedName>
    <definedName name="CAF" localSheetId="20">#REF!</definedName>
    <definedName name="CAF" localSheetId="78">#REF!</definedName>
    <definedName name="CAF" localSheetId="17">#REF!</definedName>
    <definedName name="CAF" localSheetId="93">#REF!</definedName>
    <definedName name="CAF" localSheetId="60">#REF!</definedName>
    <definedName name="CAF" localSheetId="48">#REF!</definedName>
    <definedName name="CAF" localSheetId="34">#REF!</definedName>
    <definedName name="CAF" localSheetId="14">#REF!</definedName>
    <definedName name="CAF" localSheetId="2">#REF!</definedName>
    <definedName name="CAF" localSheetId="90">#REF!</definedName>
    <definedName name="CAF" localSheetId="45">#REF!</definedName>
    <definedName name="CAF" localSheetId="87">#REF!</definedName>
    <definedName name="CAF" localSheetId="57">#REF!</definedName>
    <definedName name="CAF" localSheetId="26">#REF!</definedName>
    <definedName name="CAF" localSheetId="11">#REF!</definedName>
    <definedName name="CAF" localSheetId="42">#REF!</definedName>
    <definedName name="CAF" localSheetId="84">#REF!</definedName>
    <definedName name="CAF" localSheetId="54">#REF!</definedName>
    <definedName name="CAF" localSheetId="23">#REF!</definedName>
    <definedName name="CAF" localSheetId="8">#REF!</definedName>
    <definedName name="CAF" localSheetId="99">#REF!</definedName>
    <definedName name="CAF" localSheetId="39">#REF!</definedName>
    <definedName name="CAF" localSheetId="96">#REF!</definedName>
    <definedName name="CAF" localSheetId="81">#REF!</definedName>
    <definedName name="CAF" localSheetId="36">#REF!</definedName>
    <definedName name="CAF" localSheetId="5">#REF!</definedName>
    <definedName name="CAF" localSheetId="138">#REF!</definedName>
    <definedName name="CAF" localSheetId="136">#REF!</definedName>
    <definedName name="CAF" localSheetId="134">#REF!</definedName>
    <definedName name="CAF" localSheetId="140">#REF!</definedName>
    <definedName name="CAF">#REF!</definedName>
    <definedName name="Capacity_Compensation_Out" localSheetId="74">#REF!</definedName>
    <definedName name="Capacity_Compensation_Out" localSheetId="71">#REF!</definedName>
    <definedName name="Capacity_Compensation_Out" localSheetId="68">#REF!</definedName>
    <definedName name="Capacity_Compensation_Out" localSheetId="65">#REF!</definedName>
    <definedName name="Capacity_Compensation_Out" localSheetId="62">#REF!</definedName>
    <definedName name="Capacity_Compensation_Out" localSheetId="28">#REF!</definedName>
    <definedName name="Capacity_Compensation_Out" localSheetId="19">#REF!</definedName>
    <definedName name="Capacity_Compensation_Out" localSheetId="77">#REF!</definedName>
    <definedName name="Capacity_Compensation_Out" localSheetId="107">#REF!</definedName>
    <definedName name="Capacity_Compensation_Out" localSheetId="32">#REF!</definedName>
    <definedName name="Capacity_Compensation_Out" localSheetId="16">#REF!</definedName>
    <definedName name="Capacity_Compensation_Out" localSheetId="131">#REF!</definedName>
    <definedName name="Capacity_Compensation_Out" localSheetId="59">#REF!</definedName>
    <definedName name="Capacity_Compensation_Out" localSheetId="47">#REF!</definedName>
    <definedName name="Capacity_Compensation_Out" localSheetId="31">#REF!</definedName>
    <definedName name="Capacity_Compensation_Out" localSheetId="13">#REF!</definedName>
    <definedName name="Capacity_Compensation_Out" localSheetId="129">#REF!</definedName>
    <definedName name="Capacity_Compensation_Out" localSheetId="119">#REF!</definedName>
    <definedName name="Capacity_Compensation_Out" localSheetId="105">#REF!</definedName>
    <definedName name="Capacity_Compensation_Out" localSheetId="92">#REF!</definedName>
    <definedName name="Capacity_Compensation_Out" localSheetId="0">#REF!</definedName>
    <definedName name="Capacity_Compensation_Out" localSheetId="1">#REF!</definedName>
    <definedName name="Capacity_Compensation_Out" localSheetId="89">#REF!</definedName>
    <definedName name="Capacity_Compensation_Out" localSheetId="44">#REF!</definedName>
    <definedName name="Capacity_Compensation_Out" localSheetId="86">#REF!</definedName>
    <definedName name="Capacity_Compensation_Out" localSheetId="56">#REF!</definedName>
    <definedName name="Capacity_Compensation_Out" localSheetId="25">#REF!</definedName>
    <definedName name="Capacity_Compensation_Out" localSheetId="117">#REF!</definedName>
    <definedName name="Capacity_Compensation_Out" localSheetId="10">#REF!</definedName>
    <definedName name="Capacity_Compensation_Out" localSheetId="127">#REF!</definedName>
    <definedName name="Capacity_Compensation_Out" localSheetId="103">#REF!</definedName>
    <definedName name="Capacity_Compensation_Out" localSheetId="41">#REF!</definedName>
    <definedName name="Capacity_Compensation_Out" localSheetId="115">#REF!</definedName>
    <definedName name="Capacity_Compensation_Out" localSheetId="101">#REF!</definedName>
    <definedName name="Capacity_Compensation_Out" localSheetId="83">#REF!</definedName>
    <definedName name="Capacity_Compensation_Out" localSheetId="53">#REF!</definedName>
    <definedName name="Capacity_Compensation_Out" localSheetId="22">#REF!</definedName>
    <definedName name="Capacity_Compensation_Out" localSheetId="125">#REF!</definedName>
    <definedName name="Capacity_Compensation_Out" localSheetId="7">#REF!</definedName>
    <definedName name="Capacity_Compensation_Out" localSheetId="98">#REF!</definedName>
    <definedName name="Capacity_Compensation_Out" localSheetId="113">#REF!</definedName>
    <definedName name="Capacity_Compensation_Out" localSheetId="111">#REF!</definedName>
    <definedName name="Capacity_Compensation_Out" localSheetId="38">#REF!</definedName>
    <definedName name="Capacity_Compensation_Out" localSheetId="123">#REF!</definedName>
    <definedName name="Capacity_Compensation_Out" localSheetId="80">#REF!</definedName>
    <definedName name="Capacity_Compensation_Out" localSheetId="50">#REF!</definedName>
    <definedName name="Capacity_Compensation_Out" localSheetId="35">#REF!</definedName>
    <definedName name="Capacity_Compensation_Out" localSheetId="121">#REF!</definedName>
    <definedName name="Capacity_Compensation_Out" localSheetId="109">#REF!</definedName>
    <definedName name="Capacity_Compensation_Out" localSheetId="95">#REF!</definedName>
    <definedName name="Capacity_Compensation_Out" localSheetId="4">#REF!</definedName>
    <definedName name="Capacity_Compensation_Out" localSheetId="137">#REF!</definedName>
    <definedName name="Capacity_Compensation_Out" localSheetId="135">#REF!</definedName>
    <definedName name="Capacity_Compensation_Out" localSheetId="141">#REF!</definedName>
    <definedName name="Capacity_Compensation_Out" localSheetId="133">#REF!</definedName>
    <definedName name="Capacity_Compensation_Out" localSheetId="139">#REF!</definedName>
    <definedName name="Capacity_Compensation_Out" localSheetId="108">#REF!</definedName>
    <definedName name="Capacity_Compensation_Out" localSheetId="132">#REF!</definedName>
    <definedName name="Capacity_Compensation_Out" localSheetId="130">#REF!</definedName>
    <definedName name="Capacity_Compensation_Out" localSheetId="120">#REF!</definedName>
    <definedName name="Capacity_Compensation_Out" localSheetId="106">#REF!</definedName>
    <definedName name="Capacity_Compensation_Out" localSheetId="118">#REF!</definedName>
    <definedName name="Capacity_Compensation_Out" localSheetId="128">#REF!</definedName>
    <definedName name="Capacity_Compensation_Out" localSheetId="104">#REF!</definedName>
    <definedName name="Capacity_Compensation_Out" localSheetId="116">#REF!</definedName>
    <definedName name="Capacity_Compensation_Out" localSheetId="102">#REF!</definedName>
    <definedName name="Capacity_Compensation_Out" localSheetId="126">#REF!</definedName>
    <definedName name="Capacity_Compensation_Out" localSheetId="114">#REF!</definedName>
    <definedName name="Capacity_Compensation_Out" localSheetId="112">#REF!</definedName>
    <definedName name="Capacity_Compensation_Out" localSheetId="124">#REF!</definedName>
    <definedName name="Capacity_Compensation_Out" localSheetId="122">#REF!</definedName>
    <definedName name="Capacity_Compensation_Out" localSheetId="110">#REF!</definedName>
    <definedName name="Capacity_Compensation_Out" localSheetId="76">#REF!</definedName>
    <definedName name="Capacity_Compensation_Out" localSheetId="73">#REF!</definedName>
    <definedName name="Capacity_Compensation_Out" localSheetId="70">#REF!</definedName>
    <definedName name="Capacity_Compensation_Out" localSheetId="67">#REF!</definedName>
    <definedName name="Capacity_Compensation_Out" localSheetId="64">#REF!</definedName>
    <definedName name="Capacity_Compensation_Out" localSheetId="30">#REF!</definedName>
    <definedName name="Capacity_Compensation_Out" localSheetId="21">#REF!</definedName>
    <definedName name="Capacity_Compensation_Out" localSheetId="79">#REF!</definedName>
    <definedName name="Capacity_Compensation_Out" localSheetId="18">#REF!</definedName>
    <definedName name="Capacity_Compensation_Out" localSheetId="94">#REF!</definedName>
    <definedName name="Capacity_Compensation_Out" localSheetId="61">#REF!</definedName>
    <definedName name="Capacity_Compensation_Out" localSheetId="49">#REF!</definedName>
    <definedName name="Capacity_Compensation_Out" localSheetId="33">#REF!</definedName>
    <definedName name="Capacity_Compensation_Out" localSheetId="15">#REF!</definedName>
    <definedName name="Capacity_Compensation_Out" localSheetId="3">#REF!</definedName>
    <definedName name="Capacity_Compensation_Out" localSheetId="91">#REF!</definedName>
    <definedName name="Capacity_Compensation_Out" localSheetId="46">#REF!</definedName>
    <definedName name="Capacity_Compensation_Out" localSheetId="88">#REF!</definedName>
    <definedName name="Capacity_Compensation_Out" localSheetId="58">#REF!</definedName>
    <definedName name="Capacity_Compensation_Out" localSheetId="27">#REF!</definedName>
    <definedName name="Capacity_Compensation_Out" localSheetId="12">#REF!</definedName>
    <definedName name="Capacity_Compensation_Out" localSheetId="43">#REF!</definedName>
    <definedName name="Capacity_Compensation_Out" localSheetId="85">#REF!</definedName>
    <definedName name="Capacity_Compensation_Out" localSheetId="55">#REF!</definedName>
    <definedName name="Capacity_Compensation_Out" localSheetId="24">#REF!</definedName>
    <definedName name="Capacity_Compensation_Out" localSheetId="9">#REF!</definedName>
    <definedName name="Capacity_Compensation_Out" localSheetId="100">#REF!</definedName>
    <definedName name="Capacity_Compensation_Out" localSheetId="40">#REF!</definedName>
    <definedName name="Capacity_Compensation_Out" localSheetId="97">#REF!</definedName>
    <definedName name="Capacity_Compensation_Out" localSheetId="82">#REF!</definedName>
    <definedName name="Capacity_Compensation_Out" localSheetId="52">#REF!</definedName>
    <definedName name="Capacity_Compensation_Out" localSheetId="37">#REF!</definedName>
    <definedName name="Capacity_Compensation_Out" localSheetId="6">#REF!</definedName>
    <definedName name="Capacity_Compensation_Out" localSheetId="75">#REF!</definedName>
    <definedName name="Capacity_Compensation_Out" localSheetId="72">#REF!</definedName>
    <definedName name="Capacity_Compensation_Out" localSheetId="69">#REF!</definedName>
    <definedName name="Capacity_Compensation_Out" localSheetId="66">#REF!</definedName>
    <definedName name="Capacity_Compensation_Out" localSheetId="63">#REF!</definedName>
    <definedName name="Capacity_Compensation_Out" localSheetId="51">#REF!</definedName>
    <definedName name="Capacity_Compensation_Out" localSheetId="29">#REF!</definedName>
    <definedName name="Capacity_Compensation_Out" localSheetId="20">#REF!</definedName>
    <definedName name="Capacity_Compensation_Out" localSheetId="78">#REF!</definedName>
    <definedName name="Capacity_Compensation_Out" localSheetId="17">#REF!</definedName>
    <definedName name="Capacity_Compensation_Out" localSheetId="93">#REF!</definedName>
    <definedName name="Capacity_Compensation_Out" localSheetId="60">#REF!</definedName>
    <definedName name="Capacity_Compensation_Out" localSheetId="48">#REF!</definedName>
    <definedName name="Capacity_Compensation_Out" localSheetId="34">#REF!</definedName>
    <definedName name="Capacity_Compensation_Out" localSheetId="14">#REF!</definedName>
    <definedName name="Capacity_Compensation_Out" localSheetId="2">#REF!</definedName>
    <definedName name="Capacity_Compensation_Out" localSheetId="90">#REF!</definedName>
    <definedName name="Capacity_Compensation_Out" localSheetId="45">#REF!</definedName>
    <definedName name="Capacity_Compensation_Out" localSheetId="87">#REF!</definedName>
    <definedName name="Capacity_Compensation_Out" localSheetId="57">#REF!</definedName>
    <definedName name="Capacity_Compensation_Out" localSheetId="26">#REF!</definedName>
    <definedName name="Capacity_Compensation_Out" localSheetId="11">#REF!</definedName>
    <definedName name="Capacity_Compensation_Out" localSheetId="42">#REF!</definedName>
    <definedName name="Capacity_Compensation_Out" localSheetId="84">#REF!</definedName>
    <definedName name="Capacity_Compensation_Out" localSheetId="54">#REF!</definedName>
    <definedName name="Capacity_Compensation_Out" localSheetId="23">#REF!</definedName>
    <definedName name="Capacity_Compensation_Out" localSheetId="8">#REF!</definedName>
    <definedName name="Capacity_Compensation_Out" localSheetId="99">#REF!</definedName>
    <definedName name="Capacity_Compensation_Out" localSheetId="39">#REF!</definedName>
    <definedName name="Capacity_Compensation_Out" localSheetId="96">#REF!</definedName>
    <definedName name="Capacity_Compensation_Out" localSheetId="81">#REF!</definedName>
    <definedName name="Capacity_Compensation_Out" localSheetId="36">#REF!</definedName>
    <definedName name="Capacity_Compensation_Out" localSheetId="5">#REF!</definedName>
    <definedName name="Capacity_Compensation_Out" localSheetId="138">#REF!</definedName>
    <definedName name="Capacity_Compensation_Out" localSheetId="136">#REF!</definedName>
    <definedName name="Capacity_Compensation_Out" localSheetId="134">#REF!</definedName>
    <definedName name="Capacity_Compensation_Out" localSheetId="140">#REF!</definedName>
    <definedName name="Capacity_Compensation_Out">#REF!</definedName>
    <definedName name="Capacity_Factor" localSheetId="74">#REF!</definedName>
    <definedName name="Capacity_Factor" localSheetId="71">#REF!</definedName>
    <definedName name="Capacity_Factor" localSheetId="68">#REF!</definedName>
    <definedName name="Capacity_Factor" localSheetId="65">#REF!</definedName>
    <definedName name="Capacity_Factor" localSheetId="62">#REF!</definedName>
    <definedName name="Capacity_Factor" localSheetId="28">#REF!</definedName>
    <definedName name="Capacity_Factor" localSheetId="19">#REF!</definedName>
    <definedName name="Capacity_Factor" localSheetId="77">#REF!</definedName>
    <definedName name="Capacity_Factor" localSheetId="107">#REF!</definedName>
    <definedName name="Capacity_Factor" localSheetId="32">#REF!</definedName>
    <definedName name="Capacity_Factor" localSheetId="16">#REF!</definedName>
    <definedName name="Capacity_Factor" localSheetId="131">#REF!</definedName>
    <definedName name="Capacity_Factor" localSheetId="59">#REF!</definedName>
    <definedName name="Capacity_Factor" localSheetId="47">#REF!</definedName>
    <definedName name="Capacity_Factor" localSheetId="31">#REF!</definedName>
    <definedName name="Capacity_Factor" localSheetId="13">#REF!</definedName>
    <definedName name="Capacity_Factor" localSheetId="129">#REF!</definedName>
    <definedName name="Capacity_Factor" localSheetId="119">#REF!</definedName>
    <definedName name="Capacity_Factor" localSheetId="105">#REF!</definedName>
    <definedName name="Capacity_Factor" localSheetId="92">#REF!</definedName>
    <definedName name="Capacity_Factor" localSheetId="0">#REF!</definedName>
    <definedName name="Capacity_Factor" localSheetId="1">#REF!</definedName>
    <definedName name="Capacity_Factor" localSheetId="89">#REF!</definedName>
    <definedName name="Capacity_Factor" localSheetId="44">#REF!</definedName>
    <definedName name="Capacity_Factor" localSheetId="86">#REF!</definedName>
    <definedName name="Capacity_Factor" localSheetId="56">#REF!</definedName>
    <definedName name="Capacity_Factor" localSheetId="25">#REF!</definedName>
    <definedName name="Capacity_Factor" localSheetId="117">#REF!</definedName>
    <definedName name="Capacity_Factor" localSheetId="10">#REF!</definedName>
    <definedName name="Capacity_Factor" localSheetId="127">#REF!</definedName>
    <definedName name="Capacity_Factor" localSheetId="103">#REF!</definedName>
    <definedName name="Capacity_Factor" localSheetId="41">#REF!</definedName>
    <definedName name="Capacity_Factor" localSheetId="115">#REF!</definedName>
    <definedName name="Capacity_Factor" localSheetId="101">#REF!</definedName>
    <definedName name="Capacity_Factor" localSheetId="83">#REF!</definedName>
    <definedName name="Capacity_Factor" localSheetId="53">#REF!</definedName>
    <definedName name="Capacity_Factor" localSheetId="22">#REF!</definedName>
    <definedName name="Capacity_Factor" localSheetId="125">#REF!</definedName>
    <definedName name="Capacity_Factor" localSheetId="7">#REF!</definedName>
    <definedName name="Capacity_Factor" localSheetId="98">#REF!</definedName>
    <definedName name="Capacity_Factor" localSheetId="113">#REF!</definedName>
    <definedName name="Capacity_Factor" localSheetId="111">#REF!</definedName>
    <definedName name="Capacity_Factor" localSheetId="38">#REF!</definedName>
    <definedName name="Capacity_Factor" localSheetId="123">#REF!</definedName>
    <definedName name="Capacity_Factor" localSheetId="80">#REF!</definedName>
    <definedName name="Capacity_Factor" localSheetId="50">#REF!</definedName>
    <definedName name="Capacity_Factor" localSheetId="35">#REF!</definedName>
    <definedName name="Capacity_Factor" localSheetId="121">#REF!</definedName>
    <definedName name="Capacity_Factor" localSheetId="109">#REF!</definedName>
    <definedName name="Capacity_Factor" localSheetId="95">#REF!</definedName>
    <definedName name="Capacity_Factor" localSheetId="4">#REF!</definedName>
    <definedName name="Capacity_Factor" localSheetId="137">#REF!</definedName>
    <definedName name="Capacity_Factor" localSheetId="135">#REF!</definedName>
    <definedName name="Capacity_Factor" localSheetId="141">#REF!</definedName>
    <definedName name="Capacity_Factor" localSheetId="133">#REF!</definedName>
    <definedName name="Capacity_Factor" localSheetId="139">#REF!</definedName>
    <definedName name="Capacity_Factor" localSheetId="108">#REF!</definedName>
    <definedName name="Capacity_Factor" localSheetId="132">#REF!</definedName>
    <definedName name="Capacity_Factor" localSheetId="130">#REF!</definedName>
    <definedName name="Capacity_Factor" localSheetId="120">#REF!</definedName>
    <definedName name="Capacity_Factor" localSheetId="106">#REF!</definedName>
    <definedName name="Capacity_Factor" localSheetId="118">#REF!</definedName>
    <definedName name="Capacity_Factor" localSheetId="128">#REF!</definedName>
    <definedName name="Capacity_Factor" localSheetId="104">#REF!</definedName>
    <definedName name="Capacity_Factor" localSheetId="116">#REF!</definedName>
    <definedName name="Capacity_Factor" localSheetId="102">#REF!</definedName>
    <definedName name="Capacity_Factor" localSheetId="126">#REF!</definedName>
    <definedName name="Capacity_Factor" localSheetId="114">#REF!</definedName>
    <definedName name="Capacity_Factor" localSheetId="112">#REF!</definedName>
    <definedName name="Capacity_Factor" localSheetId="124">#REF!</definedName>
    <definedName name="Capacity_Factor" localSheetId="122">#REF!</definedName>
    <definedName name="Capacity_Factor" localSheetId="110">#REF!</definedName>
    <definedName name="Capacity_Factor" localSheetId="76">#REF!</definedName>
    <definedName name="Capacity_Factor" localSheetId="73">#REF!</definedName>
    <definedName name="Capacity_Factor" localSheetId="70">#REF!</definedName>
    <definedName name="Capacity_Factor" localSheetId="67">#REF!</definedName>
    <definedName name="Capacity_Factor" localSheetId="64">#REF!</definedName>
    <definedName name="Capacity_Factor" localSheetId="30">#REF!</definedName>
    <definedName name="Capacity_Factor" localSheetId="21">#REF!</definedName>
    <definedName name="Capacity_Factor" localSheetId="79">#REF!</definedName>
    <definedName name="Capacity_Factor" localSheetId="18">#REF!</definedName>
    <definedName name="Capacity_Factor" localSheetId="94">#REF!</definedName>
    <definedName name="Capacity_Factor" localSheetId="61">#REF!</definedName>
    <definedName name="Capacity_Factor" localSheetId="49">#REF!</definedName>
    <definedName name="Capacity_Factor" localSheetId="33">#REF!</definedName>
    <definedName name="Capacity_Factor" localSheetId="15">#REF!</definedName>
    <definedName name="Capacity_Factor" localSheetId="3">#REF!</definedName>
    <definedName name="Capacity_Factor" localSheetId="91">#REF!</definedName>
    <definedName name="Capacity_Factor" localSheetId="46">#REF!</definedName>
    <definedName name="Capacity_Factor" localSheetId="88">#REF!</definedName>
    <definedName name="Capacity_Factor" localSheetId="58">#REF!</definedName>
    <definedName name="Capacity_Factor" localSheetId="27">#REF!</definedName>
    <definedName name="Capacity_Factor" localSheetId="12">#REF!</definedName>
    <definedName name="Capacity_Factor" localSheetId="43">#REF!</definedName>
    <definedName name="Capacity_Factor" localSheetId="85">#REF!</definedName>
    <definedName name="Capacity_Factor" localSheetId="55">#REF!</definedName>
    <definedName name="Capacity_Factor" localSheetId="24">#REF!</definedName>
    <definedName name="Capacity_Factor" localSheetId="9">#REF!</definedName>
    <definedName name="Capacity_Factor" localSheetId="100">#REF!</definedName>
    <definedName name="Capacity_Factor" localSheetId="40">#REF!</definedName>
    <definedName name="Capacity_Factor" localSheetId="97">#REF!</definedName>
    <definedName name="Capacity_Factor" localSheetId="82">#REF!</definedName>
    <definedName name="Capacity_Factor" localSheetId="52">#REF!</definedName>
    <definedName name="Capacity_Factor" localSheetId="37">#REF!</definedName>
    <definedName name="Capacity_Factor" localSheetId="6">#REF!</definedName>
    <definedName name="Capacity_Factor" localSheetId="75">#REF!</definedName>
    <definedName name="Capacity_Factor" localSheetId="72">#REF!</definedName>
    <definedName name="Capacity_Factor" localSheetId="69">#REF!</definedName>
    <definedName name="Capacity_Factor" localSheetId="66">#REF!</definedName>
    <definedName name="Capacity_Factor" localSheetId="63">#REF!</definedName>
    <definedName name="Capacity_Factor" localSheetId="51">#REF!</definedName>
    <definedName name="Capacity_Factor" localSheetId="29">#REF!</definedName>
    <definedName name="Capacity_Factor" localSheetId="20">#REF!</definedName>
    <definedName name="Capacity_Factor" localSheetId="78">#REF!</definedName>
    <definedName name="Capacity_Factor" localSheetId="17">#REF!</definedName>
    <definedName name="Capacity_Factor" localSheetId="93">#REF!</definedName>
    <definedName name="Capacity_Factor" localSheetId="60">#REF!</definedName>
    <definedName name="Capacity_Factor" localSheetId="48">#REF!</definedName>
    <definedName name="Capacity_Factor" localSheetId="34">#REF!</definedName>
    <definedName name="Capacity_Factor" localSheetId="14">#REF!</definedName>
    <definedName name="Capacity_Factor" localSheetId="2">#REF!</definedName>
    <definedName name="Capacity_Factor" localSheetId="90">#REF!</definedName>
    <definedName name="Capacity_Factor" localSheetId="45">#REF!</definedName>
    <definedName name="Capacity_Factor" localSheetId="87">#REF!</definedName>
    <definedName name="Capacity_Factor" localSheetId="57">#REF!</definedName>
    <definedName name="Capacity_Factor" localSheetId="26">#REF!</definedName>
    <definedName name="Capacity_Factor" localSheetId="11">#REF!</definedName>
    <definedName name="Capacity_Factor" localSheetId="42">#REF!</definedName>
    <definedName name="Capacity_Factor" localSheetId="84">#REF!</definedName>
    <definedName name="Capacity_Factor" localSheetId="54">#REF!</definedName>
    <definedName name="Capacity_Factor" localSheetId="23">#REF!</definedName>
    <definedName name="Capacity_Factor" localSheetId="8">#REF!</definedName>
    <definedName name="Capacity_Factor" localSheetId="99">#REF!</definedName>
    <definedName name="Capacity_Factor" localSheetId="39">#REF!</definedName>
    <definedName name="Capacity_Factor" localSheetId="96">#REF!</definedName>
    <definedName name="Capacity_Factor" localSheetId="81">#REF!</definedName>
    <definedName name="Capacity_Factor" localSheetId="36">#REF!</definedName>
    <definedName name="Capacity_Factor" localSheetId="5">#REF!</definedName>
    <definedName name="Capacity_Factor" localSheetId="138">#REF!</definedName>
    <definedName name="Capacity_Factor" localSheetId="136">#REF!</definedName>
    <definedName name="Capacity_Factor" localSheetId="134">#REF!</definedName>
    <definedName name="Capacity_Factor" localSheetId="140">#REF!</definedName>
    <definedName name="Capacity_Factor">#REF!</definedName>
    <definedName name="Capacity_Factor_Out" localSheetId="74">#REF!</definedName>
    <definedName name="Capacity_Factor_Out" localSheetId="71">#REF!</definedName>
    <definedName name="Capacity_Factor_Out" localSheetId="68">#REF!</definedName>
    <definedName name="Capacity_Factor_Out" localSheetId="65">#REF!</definedName>
    <definedName name="Capacity_Factor_Out" localSheetId="62">#REF!</definedName>
    <definedName name="Capacity_Factor_Out" localSheetId="28">#REF!</definedName>
    <definedName name="Capacity_Factor_Out" localSheetId="19">#REF!</definedName>
    <definedName name="Capacity_Factor_Out" localSheetId="77">#REF!</definedName>
    <definedName name="Capacity_Factor_Out" localSheetId="107">#REF!</definedName>
    <definedName name="Capacity_Factor_Out" localSheetId="32">#REF!</definedName>
    <definedName name="Capacity_Factor_Out" localSheetId="16">#REF!</definedName>
    <definedName name="Capacity_Factor_Out" localSheetId="131">#REF!</definedName>
    <definedName name="Capacity_Factor_Out" localSheetId="59">#REF!</definedName>
    <definedName name="Capacity_Factor_Out" localSheetId="47">#REF!</definedName>
    <definedName name="Capacity_Factor_Out" localSheetId="31">#REF!</definedName>
    <definedName name="Capacity_Factor_Out" localSheetId="13">#REF!</definedName>
    <definedName name="Capacity_Factor_Out" localSheetId="129">#REF!</definedName>
    <definedName name="Capacity_Factor_Out" localSheetId="119">#REF!</definedName>
    <definedName name="Capacity_Factor_Out" localSheetId="105">#REF!</definedName>
    <definedName name="Capacity_Factor_Out" localSheetId="92">#REF!</definedName>
    <definedName name="Capacity_Factor_Out" localSheetId="0">#REF!</definedName>
    <definedName name="Capacity_Factor_Out" localSheetId="1">#REF!</definedName>
    <definedName name="Capacity_Factor_Out" localSheetId="89">#REF!</definedName>
    <definedName name="Capacity_Factor_Out" localSheetId="44">#REF!</definedName>
    <definedName name="Capacity_Factor_Out" localSheetId="86">#REF!</definedName>
    <definedName name="Capacity_Factor_Out" localSheetId="56">#REF!</definedName>
    <definedName name="Capacity_Factor_Out" localSheetId="25">#REF!</definedName>
    <definedName name="Capacity_Factor_Out" localSheetId="117">#REF!</definedName>
    <definedName name="Capacity_Factor_Out" localSheetId="10">#REF!</definedName>
    <definedName name="Capacity_Factor_Out" localSheetId="127">#REF!</definedName>
    <definedName name="Capacity_Factor_Out" localSheetId="103">#REF!</definedName>
    <definedName name="Capacity_Factor_Out" localSheetId="41">#REF!</definedName>
    <definedName name="Capacity_Factor_Out" localSheetId="115">#REF!</definedName>
    <definedName name="Capacity_Factor_Out" localSheetId="101">#REF!</definedName>
    <definedName name="Capacity_Factor_Out" localSheetId="83">#REF!</definedName>
    <definedName name="Capacity_Factor_Out" localSheetId="53">#REF!</definedName>
    <definedName name="Capacity_Factor_Out" localSheetId="22">#REF!</definedName>
    <definedName name="Capacity_Factor_Out" localSheetId="125">#REF!</definedName>
    <definedName name="Capacity_Factor_Out" localSheetId="7">#REF!</definedName>
    <definedName name="Capacity_Factor_Out" localSheetId="98">#REF!</definedName>
    <definedName name="Capacity_Factor_Out" localSheetId="113">#REF!</definedName>
    <definedName name="Capacity_Factor_Out" localSheetId="111">#REF!</definedName>
    <definedName name="Capacity_Factor_Out" localSheetId="38">#REF!</definedName>
    <definedName name="Capacity_Factor_Out" localSheetId="123">#REF!</definedName>
    <definedName name="Capacity_Factor_Out" localSheetId="80">#REF!</definedName>
    <definedName name="Capacity_Factor_Out" localSheetId="50">#REF!</definedName>
    <definedName name="Capacity_Factor_Out" localSheetId="35">#REF!</definedName>
    <definedName name="Capacity_Factor_Out" localSheetId="121">#REF!</definedName>
    <definedName name="Capacity_Factor_Out" localSheetId="109">#REF!</definedName>
    <definedName name="Capacity_Factor_Out" localSheetId="95">#REF!</definedName>
    <definedName name="Capacity_Factor_Out" localSheetId="4">#REF!</definedName>
    <definedName name="Capacity_Factor_Out" localSheetId="137">#REF!</definedName>
    <definedName name="Capacity_Factor_Out" localSheetId="135">#REF!</definedName>
    <definedName name="Capacity_Factor_Out" localSheetId="141">#REF!</definedName>
    <definedName name="Capacity_Factor_Out" localSheetId="133">#REF!</definedName>
    <definedName name="Capacity_Factor_Out" localSheetId="139">#REF!</definedName>
    <definedName name="Capacity_Factor_Out" localSheetId="108">#REF!</definedName>
    <definedName name="Capacity_Factor_Out" localSheetId="132">#REF!</definedName>
    <definedName name="Capacity_Factor_Out" localSheetId="130">#REF!</definedName>
    <definedName name="Capacity_Factor_Out" localSheetId="120">#REF!</definedName>
    <definedName name="Capacity_Factor_Out" localSheetId="106">#REF!</definedName>
    <definedName name="Capacity_Factor_Out" localSheetId="118">#REF!</definedName>
    <definedName name="Capacity_Factor_Out" localSheetId="128">#REF!</definedName>
    <definedName name="Capacity_Factor_Out" localSheetId="104">#REF!</definedName>
    <definedName name="Capacity_Factor_Out" localSheetId="116">#REF!</definedName>
    <definedName name="Capacity_Factor_Out" localSheetId="102">#REF!</definedName>
    <definedName name="Capacity_Factor_Out" localSheetId="126">#REF!</definedName>
    <definedName name="Capacity_Factor_Out" localSheetId="114">#REF!</definedName>
    <definedName name="Capacity_Factor_Out" localSheetId="112">#REF!</definedName>
    <definedName name="Capacity_Factor_Out" localSheetId="124">#REF!</definedName>
    <definedName name="Capacity_Factor_Out" localSheetId="122">#REF!</definedName>
    <definedName name="Capacity_Factor_Out" localSheetId="110">#REF!</definedName>
    <definedName name="Capacity_Factor_Out" localSheetId="76">#REF!</definedName>
    <definedName name="Capacity_Factor_Out" localSheetId="73">#REF!</definedName>
    <definedName name="Capacity_Factor_Out" localSheetId="70">#REF!</definedName>
    <definedName name="Capacity_Factor_Out" localSheetId="67">#REF!</definedName>
    <definedName name="Capacity_Factor_Out" localSheetId="64">#REF!</definedName>
    <definedName name="Capacity_Factor_Out" localSheetId="30">#REF!</definedName>
    <definedName name="Capacity_Factor_Out" localSheetId="21">#REF!</definedName>
    <definedName name="Capacity_Factor_Out" localSheetId="79">#REF!</definedName>
    <definedName name="Capacity_Factor_Out" localSheetId="18">#REF!</definedName>
    <definedName name="Capacity_Factor_Out" localSheetId="94">#REF!</definedName>
    <definedName name="Capacity_Factor_Out" localSheetId="61">#REF!</definedName>
    <definedName name="Capacity_Factor_Out" localSheetId="49">#REF!</definedName>
    <definedName name="Capacity_Factor_Out" localSheetId="33">#REF!</definedName>
    <definedName name="Capacity_Factor_Out" localSheetId="15">#REF!</definedName>
    <definedName name="Capacity_Factor_Out" localSheetId="3">#REF!</definedName>
    <definedName name="Capacity_Factor_Out" localSheetId="91">#REF!</definedName>
    <definedName name="Capacity_Factor_Out" localSheetId="46">#REF!</definedName>
    <definedName name="Capacity_Factor_Out" localSheetId="88">#REF!</definedName>
    <definedName name="Capacity_Factor_Out" localSheetId="58">#REF!</definedName>
    <definedName name="Capacity_Factor_Out" localSheetId="27">#REF!</definedName>
    <definedName name="Capacity_Factor_Out" localSheetId="12">#REF!</definedName>
    <definedName name="Capacity_Factor_Out" localSheetId="43">#REF!</definedName>
    <definedName name="Capacity_Factor_Out" localSheetId="85">#REF!</definedName>
    <definedName name="Capacity_Factor_Out" localSheetId="55">#REF!</definedName>
    <definedName name="Capacity_Factor_Out" localSheetId="24">#REF!</definedName>
    <definedName name="Capacity_Factor_Out" localSheetId="9">#REF!</definedName>
    <definedName name="Capacity_Factor_Out" localSheetId="100">#REF!</definedName>
    <definedName name="Capacity_Factor_Out" localSheetId="40">#REF!</definedName>
    <definedName name="Capacity_Factor_Out" localSheetId="97">#REF!</definedName>
    <definedName name="Capacity_Factor_Out" localSheetId="82">#REF!</definedName>
    <definedName name="Capacity_Factor_Out" localSheetId="52">#REF!</definedName>
    <definedName name="Capacity_Factor_Out" localSheetId="37">#REF!</definedName>
    <definedName name="Capacity_Factor_Out" localSheetId="6">#REF!</definedName>
    <definedName name="Capacity_Factor_Out" localSheetId="75">#REF!</definedName>
    <definedName name="Capacity_Factor_Out" localSheetId="72">#REF!</definedName>
    <definedName name="Capacity_Factor_Out" localSheetId="69">#REF!</definedName>
    <definedName name="Capacity_Factor_Out" localSheetId="66">#REF!</definedName>
    <definedName name="Capacity_Factor_Out" localSheetId="63">#REF!</definedName>
    <definedName name="Capacity_Factor_Out" localSheetId="51">#REF!</definedName>
    <definedName name="Capacity_Factor_Out" localSheetId="29">#REF!</definedName>
    <definedName name="Capacity_Factor_Out" localSheetId="20">#REF!</definedName>
    <definedName name="Capacity_Factor_Out" localSheetId="78">#REF!</definedName>
    <definedName name="Capacity_Factor_Out" localSheetId="17">#REF!</definedName>
    <definedName name="Capacity_Factor_Out" localSheetId="93">#REF!</definedName>
    <definedName name="Capacity_Factor_Out" localSheetId="60">#REF!</definedName>
    <definedName name="Capacity_Factor_Out" localSheetId="48">#REF!</definedName>
    <definedName name="Capacity_Factor_Out" localSheetId="34">#REF!</definedName>
    <definedName name="Capacity_Factor_Out" localSheetId="14">#REF!</definedName>
    <definedName name="Capacity_Factor_Out" localSheetId="2">#REF!</definedName>
    <definedName name="Capacity_Factor_Out" localSheetId="90">#REF!</definedName>
    <definedName name="Capacity_Factor_Out" localSheetId="45">#REF!</definedName>
    <definedName name="Capacity_Factor_Out" localSheetId="87">#REF!</definedName>
    <definedName name="Capacity_Factor_Out" localSheetId="57">#REF!</definedName>
    <definedName name="Capacity_Factor_Out" localSheetId="26">#REF!</definedName>
    <definedName name="Capacity_Factor_Out" localSheetId="11">#REF!</definedName>
    <definedName name="Capacity_Factor_Out" localSheetId="42">#REF!</definedName>
    <definedName name="Capacity_Factor_Out" localSheetId="84">#REF!</definedName>
    <definedName name="Capacity_Factor_Out" localSheetId="54">#REF!</definedName>
    <definedName name="Capacity_Factor_Out" localSheetId="23">#REF!</definedName>
    <definedName name="Capacity_Factor_Out" localSheetId="8">#REF!</definedName>
    <definedName name="Capacity_Factor_Out" localSheetId="99">#REF!</definedName>
    <definedName name="Capacity_Factor_Out" localSheetId="39">#REF!</definedName>
    <definedName name="Capacity_Factor_Out" localSheetId="96">#REF!</definedName>
    <definedName name="Capacity_Factor_Out" localSheetId="81">#REF!</definedName>
    <definedName name="Capacity_Factor_Out" localSheetId="36">#REF!</definedName>
    <definedName name="Capacity_Factor_Out" localSheetId="5">#REF!</definedName>
    <definedName name="Capacity_Factor_Out" localSheetId="138">#REF!</definedName>
    <definedName name="Capacity_Factor_Out" localSheetId="136">#REF!</definedName>
    <definedName name="Capacity_Factor_Out" localSheetId="134">#REF!</definedName>
    <definedName name="Capacity_Factor_Out" localSheetId="140">#REF!</definedName>
    <definedName name="Capacity_Factor_Out">#REF!</definedName>
    <definedName name="Capacity_Out" localSheetId="74">#REF!</definedName>
    <definedName name="Capacity_Out" localSheetId="71">#REF!</definedName>
    <definedName name="Capacity_Out" localSheetId="68">#REF!</definedName>
    <definedName name="Capacity_Out" localSheetId="65">#REF!</definedName>
    <definedName name="Capacity_Out" localSheetId="62">#REF!</definedName>
    <definedName name="Capacity_Out" localSheetId="28">#REF!</definedName>
    <definedName name="Capacity_Out" localSheetId="19">#REF!</definedName>
    <definedName name="Capacity_Out" localSheetId="77">#REF!</definedName>
    <definedName name="Capacity_Out" localSheetId="107">#REF!</definedName>
    <definedName name="Capacity_Out" localSheetId="32">#REF!</definedName>
    <definedName name="Capacity_Out" localSheetId="16">#REF!</definedName>
    <definedName name="Capacity_Out" localSheetId="131">#REF!</definedName>
    <definedName name="Capacity_Out" localSheetId="59">#REF!</definedName>
    <definedName name="Capacity_Out" localSheetId="47">#REF!</definedName>
    <definedName name="Capacity_Out" localSheetId="31">#REF!</definedName>
    <definedName name="Capacity_Out" localSheetId="13">#REF!</definedName>
    <definedName name="Capacity_Out" localSheetId="129">#REF!</definedName>
    <definedName name="Capacity_Out" localSheetId="119">#REF!</definedName>
    <definedName name="Capacity_Out" localSheetId="105">#REF!</definedName>
    <definedName name="Capacity_Out" localSheetId="92">#REF!</definedName>
    <definedName name="Capacity_Out" localSheetId="0">#REF!</definedName>
    <definedName name="Capacity_Out" localSheetId="1">#REF!</definedName>
    <definedName name="Capacity_Out" localSheetId="89">#REF!</definedName>
    <definedName name="Capacity_Out" localSheetId="44">#REF!</definedName>
    <definedName name="Capacity_Out" localSheetId="86">#REF!</definedName>
    <definedName name="Capacity_Out" localSheetId="56">#REF!</definedName>
    <definedName name="Capacity_Out" localSheetId="25">#REF!</definedName>
    <definedName name="Capacity_Out" localSheetId="117">#REF!</definedName>
    <definedName name="Capacity_Out" localSheetId="10">#REF!</definedName>
    <definedName name="Capacity_Out" localSheetId="127">#REF!</definedName>
    <definedName name="Capacity_Out" localSheetId="103">#REF!</definedName>
    <definedName name="Capacity_Out" localSheetId="41">#REF!</definedName>
    <definedName name="Capacity_Out" localSheetId="115">#REF!</definedName>
    <definedName name="Capacity_Out" localSheetId="101">#REF!</definedName>
    <definedName name="Capacity_Out" localSheetId="83">#REF!</definedName>
    <definedName name="Capacity_Out" localSheetId="53">#REF!</definedName>
    <definedName name="Capacity_Out" localSheetId="22">#REF!</definedName>
    <definedName name="Capacity_Out" localSheetId="125">#REF!</definedName>
    <definedName name="Capacity_Out" localSheetId="7">#REF!</definedName>
    <definedName name="Capacity_Out" localSheetId="98">#REF!</definedName>
    <definedName name="Capacity_Out" localSheetId="113">#REF!</definedName>
    <definedName name="Capacity_Out" localSheetId="111">#REF!</definedName>
    <definedName name="Capacity_Out" localSheetId="38">#REF!</definedName>
    <definedName name="Capacity_Out" localSheetId="123">#REF!</definedName>
    <definedName name="Capacity_Out" localSheetId="80">#REF!</definedName>
    <definedName name="Capacity_Out" localSheetId="50">#REF!</definedName>
    <definedName name="Capacity_Out" localSheetId="35">#REF!</definedName>
    <definedName name="Capacity_Out" localSheetId="121">#REF!</definedName>
    <definedName name="Capacity_Out" localSheetId="109">#REF!</definedName>
    <definedName name="Capacity_Out" localSheetId="95">#REF!</definedName>
    <definedName name="Capacity_Out" localSheetId="4">#REF!</definedName>
    <definedName name="Capacity_Out" localSheetId="137">#REF!</definedName>
    <definedName name="Capacity_Out" localSheetId="135">#REF!</definedName>
    <definedName name="Capacity_Out" localSheetId="141">#REF!</definedName>
    <definedName name="Capacity_Out" localSheetId="133">#REF!</definedName>
    <definedName name="Capacity_Out" localSheetId="139">#REF!</definedName>
    <definedName name="Capacity_Out" localSheetId="108">#REF!</definedName>
    <definedName name="Capacity_Out" localSheetId="132">#REF!</definedName>
    <definedName name="Capacity_Out" localSheetId="130">#REF!</definedName>
    <definedName name="Capacity_Out" localSheetId="120">#REF!</definedName>
    <definedName name="Capacity_Out" localSheetId="106">#REF!</definedName>
    <definedName name="Capacity_Out" localSheetId="118">#REF!</definedName>
    <definedName name="Capacity_Out" localSheetId="128">#REF!</definedName>
    <definedName name="Capacity_Out" localSheetId="104">#REF!</definedName>
    <definedName name="Capacity_Out" localSheetId="116">#REF!</definedName>
    <definedName name="Capacity_Out" localSheetId="102">#REF!</definedName>
    <definedName name="Capacity_Out" localSheetId="126">#REF!</definedName>
    <definedName name="Capacity_Out" localSheetId="114">#REF!</definedName>
    <definedName name="Capacity_Out" localSheetId="112">#REF!</definedName>
    <definedName name="Capacity_Out" localSheetId="124">#REF!</definedName>
    <definedName name="Capacity_Out" localSheetId="122">#REF!</definedName>
    <definedName name="Capacity_Out" localSheetId="110">#REF!</definedName>
    <definedName name="Capacity_Out" localSheetId="76">#REF!</definedName>
    <definedName name="Capacity_Out" localSheetId="73">#REF!</definedName>
    <definedName name="Capacity_Out" localSheetId="70">#REF!</definedName>
    <definedName name="Capacity_Out" localSheetId="67">#REF!</definedName>
    <definedName name="Capacity_Out" localSheetId="64">#REF!</definedName>
    <definedName name="Capacity_Out" localSheetId="30">#REF!</definedName>
    <definedName name="Capacity_Out" localSheetId="21">#REF!</definedName>
    <definedName name="Capacity_Out" localSheetId="79">#REF!</definedName>
    <definedName name="Capacity_Out" localSheetId="18">#REF!</definedName>
    <definedName name="Capacity_Out" localSheetId="94">#REF!</definedName>
    <definedName name="Capacity_Out" localSheetId="61">#REF!</definedName>
    <definedName name="Capacity_Out" localSheetId="49">#REF!</definedName>
    <definedName name="Capacity_Out" localSheetId="33">#REF!</definedName>
    <definedName name="Capacity_Out" localSheetId="15">#REF!</definedName>
    <definedName name="Capacity_Out" localSheetId="3">#REF!</definedName>
    <definedName name="Capacity_Out" localSheetId="91">#REF!</definedName>
    <definedName name="Capacity_Out" localSheetId="46">#REF!</definedName>
    <definedName name="Capacity_Out" localSheetId="88">#REF!</definedName>
    <definedName name="Capacity_Out" localSheetId="58">#REF!</definedName>
    <definedName name="Capacity_Out" localSheetId="27">#REF!</definedName>
    <definedName name="Capacity_Out" localSheetId="12">#REF!</definedName>
    <definedName name="Capacity_Out" localSheetId="43">#REF!</definedName>
    <definedName name="Capacity_Out" localSheetId="85">#REF!</definedName>
    <definedName name="Capacity_Out" localSheetId="55">#REF!</definedName>
    <definedName name="Capacity_Out" localSheetId="24">#REF!</definedName>
    <definedName name="Capacity_Out" localSheetId="9">#REF!</definedName>
    <definedName name="Capacity_Out" localSheetId="100">#REF!</definedName>
    <definedName name="Capacity_Out" localSheetId="40">#REF!</definedName>
    <definedName name="Capacity_Out" localSheetId="97">#REF!</definedName>
    <definedName name="Capacity_Out" localSheetId="82">#REF!</definedName>
    <definedName name="Capacity_Out" localSheetId="52">#REF!</definedName>
    <definedName name="Capacity_Out" localSheetId="37">#REF!</definedName>
    <definedName name="Capacity_Out" localSheetId="6">#REF!</definedName>
    <definedName name="Capacity_Out" localSheetId="75">#REF!</definedName>
    <definedName name="Capacity_Out" localSheetId="72">#REF!</definedName>
    <definedName name="Capacity_Out" localSheetId="69">#REF!</definedName>
    <definedName name="Capacity_Out" localSheetId="66">#REF!</definedName>
    <definedName name="Capacity_Out" localSheetId="63">#REF!</definedName>
    <definedName name="Capacity_Out" localSheetId="51">#REF!</definedName>
    <definedName name="Capacity_Out" localSheetId="29">#REF!</definedName>
    <definedName name="Capacity_Out" localSheetId="20">#REF!</definedName>
    <definedName name="Capacity_Out" localSheetId="78">#REF!</definedName>
    <definedName name="Capacity_Out" localSheetId="17">#REF!</definedName>
    <definedName name="Capacity_Out" localSheetId="93">#REF!</definedName>
    <definedName name="Capacity_Out" localSheetId="60">#REF!</definedName>
    <definedName name="Capacity_Out" localSheetId="48">#REF!</definedName>
    <definedName name="Capacity_Out" localSheetId="34">#REF!</definedName>
    <definedName name="Capacity_Out" localSheetId="14">#REF!</definedName>
    <definedName name="Capacity_Out" localSheetId="2">#REF!</definedName>
    <definedName name="Capacity_Out" localSheetId="90">#REF!</definedName>
    <definedName name="Capacity_Out" localSheetId="45">#REF!</definedName>
    <definedName name="Capacity_Out" localSheetId="87">#REF!</definedName>
    <definedName name="Capacity_Out" localSheetId="57">#REF!</definedName>
    <definedName name="Capacity_Out" localSheetId="26">#REF!</definedName>
    <definedName name="Capacity_Out" localSheetId="11">#REF!</definedName>
    <definedName name="Capacity_Out" localSheetId="42">#REF!</definedName>
    <definedName name="Capacity_Out" localSheetId="84">#REF!</definedName>
    <definedName name="Capacity_Out" localSheetId="54">#REF!</definedName>
    <definedName name="Capacity_Out" localSheetId="23">#REF!</definedName>
    <definedName name="Capacity_Out" localSheetId="8">#REF!</definedName>
    <definedName name="Capacity_Out" localSheetId="99">#REF!</definedName>
    <definedName name="Capacity_Out" localSheetId="39">#REF!</definedName>
    <definedName name="Capacity_Out" localSheetId="96">#REF!</definedName>
    <definedName name="Capacity_Out" localSheetId="81">#REF!</definedName>
    <definedName name="Capacity_Out" localSheetId="36">#REF!</definedName>
    <definedName name="Capacity_Out" localSheetId="5">#REF!</definedName>
    <definedName name="Capacity_Out" localSheetId="138">#REF!</definedName>
    <definedName name="Capacity_Out" localSheetId="136">#REF!</definedName>
    <definedName name="Capacity_Out" localSheetId="134">#REF!</definedName>
    <definedName name="Capacity_Out" localSheetId="140">#REF!</definedName>
    <definedName name="Capacity_Out">#REF!</definedName>
    <definedName name="CapacityPmt" localSheetId="74">#REF!</definedName>
    <definedName name="CapacityPmt" localSheetId="71">#REF!</definedName>
    <definedName name="CapacityPmt" localSheetId="68">#REF!</definedName>
    <definedName name="CapacityPmt" localSheetId="65">#REF!</definedName>
    <definedName name="CapacityPmt" localSheetId="62">#REF!</definedName>
    <definedName name="CapacityPmt" localSheetId="28">#REF!</definedName>
    <definedName name="CapacityPmt" localSheetId="19">#REF!</definedName>
    <definedName name="CapacityPmt" localSheetId="77">#REF!</definedName>
    <definedName name="CapacityPmt" localSheetId="107">#REF!</definedName>
    <definedName name="CapacityPmt" localSheetId="32">#REF!</definedName>
    <definedName name="CapacityPmt" localSheetId="16">#REF!</definedName>
    <definedName name="CapacityPmt" localSheetId="131">#REF!</definedName>
    <definedName name="CapacityPmt" localSheetId="59">#REF!</definedName>
    <definedName name="CapacityPmt" localSheetId="47">#REF!</definedName>
    <definedName name="CapacityPmt" localSheetId="31">#REF!</definedName>
    <definedName name="CapacityPmt" localSheetId="13">#REF!</definedName>
    <definedName name="CapacityPmt" localSheetId="129">#REF!</definedName>
    <definedName name="CapacityPmt" localSheetId="119">#REF!</definedName>
    <definedName name="CapacityPmt" localSheetId="105">#REF!</definedName>
    <definedName name="CapacityPmt" localSheetId="92">#REF!</definedName>
    <definedName name="CapacityPmt" localSheetId="0">#REF!</definedName>
    <definedName name="CapacityPmt" localSheetId="1">#REF!</definedName>
    <definedName name="CapacityPmt" localSheetId="89">#REF!</definedName>
    <definedName name="CapacityPmt" localSheetId="44">#REF!</definedName>
    <definedName name="CapacityPmt" localSheetId="86">#REF!</definedName>
    <definedName name="CapacityPmt" localSheetId="56">#REF!</definedName>
    <definedName name="CapacityPmt" localSheetId="25">#REF!</definedName>
    <definedName name="CapacityPmt" localSheetId="117">#REF!</definedName>
    <definedName name="CapacityPmt" localSheetId="10">#REF!</definedName>
    <definedName name="CapacityPmt" localSheetId="127">#REF!</definedName>
    <definedName name="CapacityPmt" localSheetId="103">#REF!</definedName>
    <definedName name="CapacityPmt" localSheetId="41">#REF!</definedName>
    <definedName name="CapacityPmt" localSheetId="115">#REF!</definedName>
    <definedName name="CapacityPmt" localSheetId="101">#REF!</definedName>
    <definedName name="CapacityPmt" localSheetId="83">#REF!</definedName>
    <definedName name="CapacityPmt" localSheetId="53">#REF!</definedName>
    <definedName name="CapacityPmt" localSheetId="22">#REF!</definedName>
    <definedName name="CapacityPmt" localSheetId="125">#REF!</definedName>
    <definedName name="CapacityPmt" localSheetId="7">#REF!</definedName>
    <definedName name="CapacityPmt" localSheetId="98">#REF!</definedName>
    <definedName name="CapacityPmt" localSheetId="113">#REF!</definedName>
    <definedName name="CapacityPmt" localSheetId="111">#REF!</definedName>
    <definedName name="CapacityPmt" localSheetId="38">#REF!</definedName>
    <definedName name="CapacityPmt" localSheetId="123">#REF!</definedName>
    <definedName name="CapacityPmt" localSheetId="80">#REF!</definedName>
    <definedName name="CapacityPmt" localSheetId="50">#REF!</definedName>
    <definedName name="CapacityPmt" localSheetId="35">#REF!</definedName>
    <definedName name="CapacityPmt" localSheetId="121">#REF!</definedName>
    <definedName name="CapacityPmt" localSheetId="109">#REF!</definedName>
    <definedName name="CapacityPmt" localSheetId="95">#REF!</definedName>
    <definedName name="CapacityPmt" localSheetId="4">#REF!</definedName>
    <definedName name="CapacityPmt" localSheetId="137">#REF!</definedName>
    <definedName name="CapacityPmt" localSheetId="135">#REF!</definedName>
    <definedName name="CapacityPmt" localSheetId="141">#REF!</definedName>
    <definedName name="CapacityPmt" localSheetId="133">#REF!</definedName>
    <definedName name="CapacityPmt" localSheetId="139">#REF!</definedName>
    <definedName name="CapacityPmt" localSheetId="108">#REF!</definedName>
    <definedName name="CapacityPmt" localSheetId="132">#REF!</definedName>
    <definedName name="CapacityPmt" localSheetId="130">#REF!</definedName>
    <definedName name="CapacityPmt" localSheetId="120">#REF!</definedName>
    <definedName name="CapacityPmt" localSheetId="106">#REF!</definedName>
    <definedName name="CapacityPmt" localSheetId="118">#REF!</definedName>
    <definedName name="CapacityPmt" localSheetId="128">#REF!</definedName>
    <definedName name="CapacityPmt" localSheetId="104">#REF!</definedName>
    <definedName name="CapacityPmt" localSheetId="116">#REF!</definedName>
    <definedName name="CapacityPmt" localSheetId="102">#REF!</definedName>
    <definedName name="CapacityPmt" localSheetId="126">#REF!</definedName>
    <definedName name="CapacityPmt" localSheetId="114">#REF!</definedName>
    <definedName name="CapacityPmt" localSheetId="112">#REF!</definedName>
    <definedName name="CapacityPmt" localSheetId="124">#REF!</definedName>
    <definedName name="CapacityPmt" localSheetId="122">#REF!</definedName>
    <definedName name="CapacityPmt" localSheetId="110">#REF!</definedName>
    <definedName name="CapacityPmt" localSheetId="76">#REF!</definedName>
    <definedName name="CapacityPmt" localSheetId="73">#REF!</definedName>
    <definedName name="CapacityPmt" localSheetId="70">#REF!</definedName>
    <definedName name="CapacityPmt" localSheetId="67">#REF!</definedName>
    <definedName name="CapacityPmt" localSheetId="64">#REF!</definedName>
    <definedName name="CapacityPmt" localSheetId="30">#REF!</definedName>
    <definedName name="CapacityPmt" localSheetId="21">#REF!</definedName>
    <definedName name="CapacityPmt" localSheetId="79">#REF!</definedName>
    <definedName name="CapacityPmt" localSheetId="18">#REF!</definedName>
    <definedName name="CapacityPmt" localSheetId="94">#REF!</definedName>
    <definedName name="CapacityPmt" localSheetId="61">#REF!</definedName>
    <definedName name="CapacityPmt" localSheetId="49">#REF!</definedName>
    <definedName name="CapacityPmt" localSheetId="33">#REF!</definedName>
    <definedName name="CapacityPmt" localSheetId="15">#REF!</definedName>
    <definedName name="CapacityPmt" localSheetId="3">#REF!</definedName>
    <definedName name="CapacityPmt" localSheetId="91">#REF!</definedName>
    <definedName name="CapacityPmt" localSheetId="46">#REF!</definedName>
    <definedName name="CapacityPmt" localSheetId="88">#REF!</definedName>
    <definedName name="CapacityPmt" localSheetId="58">#REF!</definedName>
    <definedName name="CapacityPmt" localSheetId="27">#REF!</definedName>
    <definedName name="CapacityPmt" localSheetId="12">#REF!</definedName>
    <definedName name="CapacityPmt" localSheetId="43">#REF!</definedName>
    <definedName name="CapacityPmt" localSheetId="85">#REF!</definedName>
    <definedName name="CapacityPmt" localSheetId="55">#REF!</definedName>
    <definedName name="CapacityPmt" localSheetId="24">#REF!</definedName>
    <definedName name="CapacityPmt" localSheetId="9">#REF!</definedName>
    <definedName name="CapacityPmt" localSheetId="100">#REF!</definedName>
    <definedName name="CapacityPmt" localSheetId="40">#REF!</definedName>
    <definedName name="CapacityPmt" localSheetId="97">#REF!</definedName>
    <definedName name="CapacityPmt" localSheetId="82">#REF!</definedName>
    <definedName name="CapacityPmt" localSheetId="52">#REF!</definedName>
    <definedName name="CapacityPmt" localSheetId="37">#REF!</definedName>
    <definedName name="CapacityPmt" localSheetId="6">#REF!</definedName>
    <definedName name="CapacityPmt" localSheetId="75">#REF!</definedName>
    <definedName name="CapacityPmt" localSheetId="72">#REF!</definedName>
    <definedName name="CapacityPmt" localSheetId="69">#REF!</definedName>
    <definedName name="CapacityPmt" localSheetId="66">#REF!</definedName>
    <definedName name="CapacityPmt" localSheetId="63">#REF!</definedName>
    <definedName name="CapacityPmt" localSheetId="51">#REF!</definedName>
    <definedName name="CapacityPmt" localSheetId="29">#REF!</definedName>
    <definedName name="CapacityPmt" localSheetId="20">#REF!</definedName>
    <definedName name="CapacityPmt" localSheetId="78">#REF!</definedName>
    <definedName name="CapacityPmt" localSheetId="17">#REF!</definedName>
    <definedName name="CapacityPmt" localSheetId="93">#REF!</definedName>
    <definedName name="CapacityPmt" localSheetId="60">#REF!</definedName>
    <definedName name="CapacityPmt" localSheetId="48">#REF!</definedName>
    <definedName name="CapacityPmt" localSheetId="34">#REF!</definedName>
    <definedName name="CapacityPmt" localSheetId="14">#REF!</definedName>
    <definedName name="CapacityPmt" localSheetId="2">#REF!</definedName>
    <definedName name="CapacityPmt" localSheetId="90">#REF!</definedName>
    <definedName name="CapacityPmt" localSheetId="45">#REF!</definedName>
    <definedName name="CapacityPmt" localSheetId="87">#REF!</definedName>
    <definedName name="CapacityPmt" localSheetId="57">#REF!</definedName>
    <definedName name="CapacityPmt" localSheetId="26">#REF!</definedName>
    <definedName name="CapacityPmt" localSheetId="11">#REF!</definedName>
    <definedName name="CapacityPmt" localSheetId="42">#REF!</definedName>
    <definedName name="CapacityPmt" localSheetId="84">#REF!</definedName>
    <definedName name="CapacityPmt" localSheetId="54">#REF!</definedName>
    <definedName name="CapacityPmt" localSheetId="23">#REF!</definedName>
    <definedName name="CapacityPmt" localSheetId="8">#REF!</definedName>
    <definedName name="CapacityPmt" localSheetId="99">#REF!</definedName>
    <definedName name="CapacityPmt" localSheetId="39">#REF!</definedName>
    <definedName name="CapacityPmt" localSheetId="96">#REF!</definedName>
    <definedName name="CapacityPmt" localSheetId="81">#REF!</definedName>
    <definedName name="CapacityPmt" localSheetId="36">#REF!</definedName>
    <definedName name="CapacityPmt" localSheetId="5">#REF!</definedName>
    <definedName name="CapacityPmt" localSheetId="138">#REF!</definedName>
    <definedName name="CapacityPmt" localSheetId="136">#REF!</definedName>
    <definedName name="CapacityPmt" localSheetId="134">#REF!</definedName>
    <definedName name="CapacityPmt" localSheetId="140">#REF!</definedName>
    <definedName name="CapacityPmt">#REF!</definedName>
    <definedName name="CapEx_Out" localSheetId="74">#REF!</definedName>
    <definedName name="CapEx_Out" localSheetId="71">#REF!</definedName>
    <definedName name="CapEx_Out" localSheetId="68">#REF!</definedName>
    <definedName name="CapEx_Out" localSheetId="65">#REF!</definedName>
    <definedName name="CapEx_Out" localSheetId="62">#REF!</definedName>
    <definedName name="CapEx_Out" localSheetId="28">#REF!</definedName>
    <definedName name="CapEx_Out" localSheetId="19">#REF!</definedName>
    <definedName name="CapEx_Out" localSheetId="77">#REF!</definedName>
    <definedName name="CapEx_Out" localSheetId="107">#REF!</definedName>
    <definedName name="CapEx_Out" localSheetId="32">#REF!</definedName>
    <definedName name="CapEx_Out" localSheetId="16">#REF!</definedName>
    <definedName name="CapEx_Out" localSheetId="131">#REF!</definedName>
    <definedName name="CapEx_Out" localSheetId="59">#REF!</definedName>
    <definedName name="CapEx_Out" localSheetId="47">#REF!</definedName>
    <definedName name="CapEx_Out" localSheetId="31">#REF!</definedName>
    <definedName name="CapEx_Out" localSheetId="13">#REF!</definedName>
    <definedName name="CapEx_Out" localSheetId="129">#REF!</definedName>
    <definedName name="CapEx_Out" localSheetId="119">#REF!</definedName>
    <definedName name="CapEx_Out" localSheetId="105">#REF!</definedName>
    <definedName name="CapEx_Out" localSheetId="92">#REF!</definedName>
    <definedName name="CapEx_Out" localSheetId="0">#REF!</definedName>
    <definedName name="CapEx_Out" localSheetId="1">#REF!</definedName>
    <definedName name="CapEx_Out" localSheetId="89">#REF!</definedName>
    <definedName name="CapEx_Out" localSheetId="44">#REF!</definedName>
    <definedName name="CapEx_Out" localSheetId="86">#REF!</definedName>
    <definedName name="CapEx_Out" localSheetId="56">#REF!</definedName>
    <definedName name="CapEx_Out" localSheetId="25">#REF!</definedName>
    <definedName name="CapEx_Out" localSheetId="117">#REF!</definedName>
    <definedName name="CapEx_Out" localSheetId="10">#REF!</definedName>
    <definedName name="CapEx_Out" localSheetId="127">#REF!</definedName>
    <definedName name="CapEx_Out" localSheetId="103">#REF!</definedName>
    <definedName name="CapEx_Out" localSheetId="41">#REF!</definedName>
    <definedName name="CapEx_Out" localSheetId="115">#REF!</definedName>
    <definedName name="CapEx_Out" localSheetId="101">#REF!</definedName>
    <definedName name="CapEx_Out" localSheetId="83">#REF!</definedName>
    <definedName name="CapEx_Out" localSheetId="53">#REF!</definedName>
    <definedName name="CapEx_Out" localSheetId="22">#REF!</definedName>
    <definedName name="CapEx_Out" localSheetId="125">#REF!</definedName>
    <definedName name="CapEx_Out" localSheetId="7">#REF!</definedName>
    <definedName name="CapEx_Out" localSheetId="98">#REF!</definedName>
    <definedName name="CapEx_Out" localSheetId="113">#REF!</definedName>
    <definedName name="CapEx_Out" localSheetId="111">#REF!</definedName>
    <definedName name="CapEx_Out" localSheetId="38">#REF!</definedName>
    <definedName name="CapEx_Out" localSheetId="123">#REF!</definedName>
    <definedName name="CapEx_Out" localSheetId="80">#REF!</definedName>
    <definedName name="CapEx_Out" localSheetId="50">#REF!</definedName>
    <definedName name="CapEx_Out" localSheetId="35">#REF!</definedName>
    <definedName name="CapEx_Out" localSheetId="121">#REF!</definedName>
    <definedName name="CapEx_Out" localSheetId="109">#REF!</definedName>
    <definedName name="CapEx_Out" localSheetId="95">#REF!</definedName>
    <definedName name="CapEx_Out" localSheetId="4">#REF!</definedName>
    <definedName name="CapEx_Out" localSheetId="137">#REF!</definedName>
    <definedName name="CapEx_Out" localSheetId="135">#REF!</definedName>
    <definedName name="CapEx_Out" localSheetId="141">#REF!</definedName>
    <definedName name="CapEx_Out" localSheetId="133">#REF!</definedName>
    <definedName name="CapEx_Out" localSheetId="139">#REF!</definedName>
    <definedName name="CapEx_Out" localSheetId="108">#REF!</definedName>
    <definedName name="CapEx_Out" localSheetId="132">#REF!</definedName>
    <definedName name="CapEx_Out" localSheetId="130">#REF!</definedName>
    <definedName name="CapEx_Out" localSheetId="120">#REF!</definedName>
    <definedName name="CapEx_Out" localSheetId="106">#REF!</definedName>
    <definedName name="CapEx_Out" localSheetId="118">#REF!</definedName>
    <definedName name="CapEx_Out" localSheetId="128">#REF!</definedName>
    <definedName name="CapEx_Out" localSheetId="104">#REF!</definedName>
    <definedName name="CapEx_Out" localSheetId="116">#REF!</definedName>
    <definedName name="CapEx_Out" localSheetId="102">#REF!</definedName>
    <definedName name="CapEx_Out" localSheetId="126">#REF!</definedName>
    <definedName name="CapEx_Out" localSheetId="114">#REF!</definedName>
    <definedName name="CapEx_Out" localSheetId="112">#REF!</definedName>
    <definedName name="CapEx_Out" localSheetId="124">#REF!</definedName>
    <definedName name="CapEx_Out" localSheetId="122">#REF!</definedName>
    <definedName name="CapEx_Out" localSheetId="110">#REF!</definedName>
    <definedName name="CapEx_Out" localSheetId="76">#REF!</definedName>
    <definedName name="CapEx_Out" localSheetId="73">#REF!</definedName>
    <definedName name="CapEx_Out" localSheetId="70">#REF!</definedName>
    <definedName name="CapEx_Out" localSheetId="67">#REF!</definedName>
    <definedName name="CapEx_Out" localSheetId="64">#REF!</definedName>
    <definedName name="CapEx_Out" localSheetId="30">#REF!</definedName>
    <definedName name="CapEx_Out" localSheetId="21">#REF!</definedName>
    <definedName name="CapEx_Out" localSheetId="79">#REF!</definedName>
    <definedName name="CapEx_Out" localSheetId="18">#REF!</definedName>
    <definedName name="CapEx_Out" localSheetId="94">#REF!</definedName>
    <definedName name="CapEx_Out" localSheetId="61">#REF!</definedName>
    <definedName name="CapEx_Out" localSheetId="49">#REF!</definedName>
    <definedName name="CapEx_Out" localSheetId="33">#REF!</definedName>
    <definedName name="CapEx_Out" localSheetId="15">#REF!</definedName>
    <definedName name="CapEx_Out" localSheetId="3">#REF!</definedName>
    <definedName name="CapEx_Out" localSheetId="91">#REF!</definedName>
    <definedName name="CapEx_Out" localSheetId="46">#REF!</definedName>
    <definedName name="CapEx_Out" localSheetId="88">#REF!</definedName>
    <definedName name="CapEx_Out" localSheetId="58">#REF!</definedName>
    <definedName name="CapEx_Out" localSheetId="27">#REF!</definedName>
    <definedName name="CapEx_Out" localSheetId="12">#REF!</definedName>
    <definedName name="CapEx_Out" localSheetId="43">#REF!</definedName>
    <definedName name="CapEx_Out" localSheetId="85">#REF!</definedName>
    <definedName name="CapEx_Out" localSheetId="55">#REF!</definedName>
    <definedName name="CapEx_Out" localSheetId="24">#REF!</definedName>
    <definedName name="CapEx_Out" localSheetId="9">#REF!</definedName>
    <definedName name="CapEx_Out" localSheetId="100">#REF!</definedName>
    <definedName name="CapEx_Out" localSheetId="40">#REF!</definedName>
    <definedName name="CapEx_Out" localSheetId="97">#REF!</definedName>
    <definedName name="CapEx_Out" localSheetId="82">#REF!</definedName>
    <definedName name="CapEx_Out" localSheetId="52">#REF!</definedName>
    <definedName name="CapEx_Out" localSheetId="37">#REF!</definedName>
    <definedName name="CapEx_Out" localSheetId="6">#REF!</definedName>
    <definedName name="CapEx_Out" localSheetId="75">#REF!</definedName>
    <definedName name="CapEx_Out" localSheetId="72">#REF!</definedName>
    <definedName name="CapEx_Out" localSheetId="69">#REF!</definedName>
    <definedName name="CapEx_Out" localSheetId="66">#REF!</definedName>
    <definedName name="CapEx_Out" localSheetId="63">#REF!</definedName>
    <definedName name="CapEx_Out" localSheetId="51">#REF!</definedName>
    <definedName name="CapEx_Out" localSheetId="29">#REF!</definedName>
    <definedName name="CapEx_Out" localSheetId="20">#REF!</definedName>
    <definedName name="CapEx_Out" localSheetId="78">#REF!</definedName>
    <definedName name="CapEx_Out" localSheetId="17">#REF!</definedName>
    <definedName name="CapEx_Out" localSheetId="93">#REF!</definedName>
    <definedName name="CapEx_Out" localSheetId="60">#REF!</definedName>
    <definedName name="CapEx_Out" localSheetId="48">#REF!</definedName>
    <definedName name="CapEx_Out" localSheetId="34">#REF!</definedName>
    <definedName name="CapEx_Out" localSheetId="14">#REF!</definedName>
    <definedName name="CapEx_Out" localSheetId="2">#REF!</definedName>
    <definedName name="CapEx_Out" localSheetId="90">#REF!</definedName>
    <definedName name="CapEx_Out" localSheetId="45">#REF!</definedName>
    <definedName name="CapEx_Out" localSheetId="87">#REF!</definedName>
    <definedName name="CapEx_Out" localSheetId="57">#REF!</definedName>
    <definedName name="CapEx_Out" localSheetId="26">#REF!</definedName>
    <definedName name="CapEx_Out" localSheetId="11">#REF!</definedName>
    <definedName name="CapEx_Out" localSheetId="42">#REF!</definedName>
    <definedName name="CapEx_Out" localSheetId="84">#REF!</definedName>
    <definedName name="CapEx_Out" localSheetId="54">#REF!</definedName>
    <definedName name="CapEx_Out" localSheetId="23">#REF!</definedName>
    <definedName name="CapEx_Out" localSheetId="8">#REF!</definedName>
    <definedName name="CapEx_Out" localSheetId="99">#REF!</definedName>
    <definedName name="CapEx_Out" localSheetId="39">#REF!</definedName>
    <definedName name="CapEx_Out" localSheetId="96">#REF!</definedName>
    <definedName name="CapEx_Out" localSheetId="81">#REF!</definedName>
    <definedName name="CapEx_Out" localSheetId="36">#REF!</definedName>
    <definedName name="CapEx_Out" localSheetId="5">#REF!</definedName>
    <definedName name="CapEx_Out" localSheetId="138">#REF!</definedName>
    <definedName name="CapEx_Out" localSheetId="136">#REF!</definedName>
    <definedName name="CapEx_Out" localSheetId="134">#REF!</definedName>
    <definedName name="CapEx_Out" localSheetId="140">#REF!</definedName>
    <definedName name="CapEx_Out">#REF!</definedName>
    <definedName name="CapEx_Tax_Depreciation_Out" localSheetId="74">#REF!</definedName>
    <definedName name="CapEx_Tax_Depreciation_Out" localSheetId="71">#REF!</definedName>
    <definedName name="CapEx_Tax_Depreciation_Out" localSheetId="68">#REF!</definedName>
    <definedName name="CapEx_Tax_Depreciation_Out" localSheetId="65">#REF!</definedName>
    <definedName name="CapEx_Tax_Depreciation_Out" localSheetId="62">#REF!</definedName>
    <definedName name="CapEx_Tax_Depreciation_Out" localSheetId="28">#REF!</definedName>
    <definedName name="CapEx_Tax_Depreciation_Out" localSheetId="19">#REF!</definedName>
    <definedName name="CapEx_Tax_Depreciation_Out" localSheetId="77">#REF!</definedName>
    <definedName name="CapEx_Tax_Depreciation_Out" localSheetId="107">#REF!</definedName>
    <definedName name="CapEx_Tax_Depreciation_Out" localSheetId="32">#REF!</definedName>
    <definedName name="CapEx_Tax_Depreciation_Out" localSheetId="16">#REF!</definedName>
    <definedName name="CapEx_Tax_Depreciation_Out" localSheetId="131">#REF!</definedName>
    <definedName name="CapEx_Tax_Depreciation_Out" localSheetId="59">#REF!</definedName>
    <definedName name="CapEx_Tax_Depreciation_Out" localSheetId="47">#REF!</definedName>
    <definedName name="CapEx_Tax_Depreciation_Out" localSheetId="31">#REF!</definedName>
    <definedName name="CapEx_Tax_Depreciation_Out" localSheetId="13">#REF!</definedName>
    <definedName name="CapEx_Tax_Depreciation_Out" localSheetId="129">#REF!</definedName>
    <definedName name="CapEx_Tax_Depreciation_Out" localSheetId="119">#REF!</definedName>
    <definedName name="CapEx_Tax_Depreciation_Out" localSheetId="105">#REF!</definedName>
    <definedName name="CapEx_Tax_Depreciation_Out" localSheetId="92">#REF!</definedName>
    <definedName name="CapEx_Tax_Depreciation_Out" localSheetId="0">#REF!</definedName>
    <definedName name="CapEx_Tax_Depreciation_Out" localSheetId="1">#REF!</definedName>
    <definedName name="CapEx_Tax_Depreciation_Out" localSheetId="89">#REF!</definedName>
    <definedName name="CapEx_Tax_Depreciation_Out" localSheetId="44">#REF!</definedName>
    <definedName name="CapEx_Tax_Depreciation_Out" localSheetId="86">#REF!</definedName>
    <definedName name="CapEx_Tax_Depreciation_Out" localSheetId="56">#REF!</definedName>
    <definedName name="CapEx_Tax_Depreciation_Out" localSheetId="25">#REF!</definedName>
    <definedName name="CapEx_Tax_Depreciation_Out" localSheetId="117">#REF!</definedName>
    <definedName name="CapEx_Tax_Depreciation_Out" localSheetId="10">#REF!</definedName>
    <definedName name="CapEx_Tax_Depreciation_Out" localSheetId="127">#REF!</definedName>
    <definedName name="CapEx_Tax_Depreciation_Out" localSheetId="103">#REF!</definedName>
    <definedName name="CapEx_Tax_Depreciation_Out" localSheetId="41">#REF!</definedName>
    <definedName name="CapEx_Tax_Depreciation_Out" localSheetId="115">#REF!</definedName>
    <definedName name="CapEx_Tax_Depreciation_Out" localSheetId="101">#REF!</definedName>
    <definedName name="CapEx_Tax_Depreciation_Out" localSheetId="83">#REF!</definedName>
    <definedName name="CapEx_Tax_Depreciation_Out" localSheetId="53">#REF!</definedName>
    <definedName name="CapEx_Tax_Depreciation_Out" localSheetId="22">#REF!</definedName>
    <definedName name="CapEx_Tax_Depreciation_Out" localSheetId="125">#REF!</definedName>
    <definedName name="CapEx_Tax_Depreciation_Out" localSheetId="7">#REF!</definedName>
    <definedName name="CapEx_Tax_Depreciation_Out" localSheetId="98">#REF!</definedName>
    <definedName name="CapEx_Tax_Depreciation_Out" localSheetId="113">#REF!</definedName>
    <definedName name="CapEx_Tax_Depreciation_Out" localSheetId="111">#REF!</definedName>
    <definedName name="CapEx_Tax_Depreciation_Out" localSheetId="38">#REF!</definedName>
    <definedName name="CapEx_Tax_Depreciation_Out" localSheetId="123">#REF!</definedName>
    <definedName name="CapEx_Tax_Depreciation_Out" localSheetId="80">#REF!</definedName>
    <definedName name="CapEx_Tax_Depreciation_Out" localSheetId="50">#REF!</definedName>
    <definedName name="CapEx_Tax_Depreciation_Out" localSheetId="35">#REF!</definedName>
    <definedName name="CapEx_Tax_Depreciation_Out" localSheetId="121">#REF!</definedName>
    <definedName name="CapEx_Tax_Depreciation_Out" localSheetId="109">#REF!</definedName>
    <definedName name="CapEx_Tax_Depreciation_Out" localSheetId="95">#REF!</definedName>
    <definedName name="CapEx_Tax_Depreciation_Out" localSheetId="4">#REF!</definedName>
    <definedName name="CapEx_Tax_Depreciation_Out" localSheetId="137">#REF!</definedName>
    <definedName name="CapEx_Tax_Depreciation_Out" localSheetId="135">#REF!</definedName>
    <definedName name="CapEx_Tax_Depreciation_Out" localSheetId="141">#REF!</definedName>
    <definedName name="CapEx_Tax_Depreciation_Out" localSheetId="133">#REF!</definedName>
    <definedName name="CapEx_Tax_Depreciation_Out" localSheetId="139">#REF!</definedName>
    <definedName name="CapEx_Tax_Depreciation_Out" localSheetId="108">#REF!</definedName>
    <definedName name="CapEx_Tax_Depreciation_Out" localSheetId="132">#REF!</definedName>
    <definedName name="CapEx_Tax_Depreciation_Out" localSheetId="130">#REF!</definedName>
    <definedName name="CapEx_Tax_Depreciation_Out" localSheetId="120">#REF!</definedName>
    <definedName name="CapEx_Tax_Depreciation_Out" localSheetId="106">#REF!</definedName>
    <definedName name="CapEx_Tax_Depreciation_Out" localSheetId="118">#REF!</definedName>
    <definedName name="CapEx_Tax_Depreciation_Out" localSheetId="128">#REF!</definedName>
    <definedName name="CapEx_Tax_Depreciation_Out" localSheetId="104">#REF!</definedName>
    <definedName name="CapEx_Tax_Depreciation_Out" localSheetId="116">#REF!</definedName>
    <definedName name="CapEx_Tax_Depreciation_Out" localSheetId="102">#REF!</definedName>
    <definedName name="CapEx_Tax_Depreciation_Out" localSheetId="126">#REF!</definedName>
    <definedName name="CapEx_Tax_Depreciation_Out" localSheetId="114">#REF!</definedName>
    <definedName name="CapEx_Tax_Depreciation_Out" localSheetId="112">#REF!</definedName>
    <definedName name="CapEx_Tax_Depreciation_Out" localSheetId="124">#REF!</definedName>
    <definedName name="CapEx_Tax_Depreciation_Out" localSheetId="122">#REF!</definedName>
    <definedName name="CapEx_Tax_Depreciation_Out" localSheetId="110">#REF!</definedName>
    <definedName name="CapEx_Tax_Depreciation_Out" localSheetId="76">#REF!</definedName>
    <definedName name="CapEx_Tax_Depreciation_Out" localSheetId="73">#REF!</definedName>
    <definedName name="CapEx_Tax_Depreciation_Out" localSheetId="70">#REF!</definedName>
    <definedName name="CapEx_Tax_Depreciation_Out" localSheetId="67">#REF!</definedName>
    <definedName name="CapEx_Tax_Depreciation_Out" localSheetId="64">#REF!</definedName>
    <definedName name="CapEx_Tax_Depreciation_Out" localSheetId="30">#REF!</definedName>
    <definedName name="CapEx_Tax_Depreciation_Out" localSheetId="21">#REF!</definedName>
    <definedName name="CapEx_Tax_Depreciation_Out" localSheetId="79">#REF!</definedName>
    <definedName name="CapEx_Tax_Depreciation_Out" localSheetId="18">#REF!</definedName>
    <definedName name="CapEx_Tax_Depreciation_Out" localSheetId="94">#REF!</definedName>
    <definedName name="CapEx_Tax_Depreciation_Out" localSheetId="61">#REF!</definedName>
    <definedName name="CapEx_Tax_Depreciation_Out" localSheetId="49">#REF!</definedName>
    <definedName name="CapEx_Tax_Depreciation_Out" localSheetId="33">#REF!</definedName>
    <definedName name="CapEx_Tax_Depreciation_Out" localSheetId="15">#REF!</definedName>
    <definedName name="CapEx_Tax_Depreciation_Out" localSheetId="3">#REF!</definedName>
    <definedName name="CapEx_Tax_Depreciation_Out" localSheetId="91">#REF!</definedName>
    <definedName name="CapEx_Tax_Depreciation_Out" localSheetId="46">#REF!</definedName>
    <definedName name="CapEx_Tax_Depreciation_Out" localSheetId="88">#REF!</definedName>
    <definedName name="CapEx_Tax_Depreciation_Out" localSheetId="58">#REF!</definedName>
    <definedName name="CapEx_Tax_Depreciation_Out" localSheetId="27">#REF!</definedName>
    <definedName name="CapEx_Tax_Depreciation_Out" localSheetId="12">#REF!</definedName>
    <definedName name="CapEx_Tax_Depreciation_Out" localSheetId="43">#REF!</definedName>
    <definedName name="CapEx_Tax_Depreciation_Out" localSheetId="85">#REF!</definedName>
    <definedName name="CapEx_Tax_Depreciation_Out" localSheetId="55">#REF!</definedName>
    <definedName name="CapEx_Tax_Depreciation_Out" localSheetId="24">#REF!</definedName>
    <definedName name="CapEx_Tax_Depreciation_Out" localSheetId="9">#REF!</definedName>
    <definedName name="CapEx_Tax_Depreciation_Out" localSheetId="100">#REF!</definedName>
    <definedName name="CapEx_Tax_Depreciation_Out" localSheetId="40">#REF!</definedName>
    <definedName name="CapEx_Tax_Depreciation_Out" localSheetId="97">#REF!</definedName>
    <definedName name="CapEx_Tax_Depreciation_Out" localSheetId="82">#REF!</definedName>
    <definedName name="CapEx_Tax_Depreciation_Out" localSheetId="52">#REF!</definedName>
    <definedName name="CapEx_Tax_Depreciation_Out" localSheetId="37">#REF!</definedName>
    <definedName name="CapEx_Tax_Depreciation_Out" localSheetId="6">#REF!</definedName>
    <definedName name="CapEx_Tax_Depreciation_Out" localSheetId="75">#REF!</definedName>
    <definedName name="CapEx_Tax_Depreciation_Out" localSheetId="72">#REF!</definedName>
    <definedName name="CapEx_Tax_Depreciation_Out" localSheetId="69">#REF!</definedName>
    <definedName name="CapEx_Tax_Depreciation_Out" localSheetId="66">#REF!</definedName>
    <definedName name="CapEx_Tax_Depreciation_Out" localSheetId="63">#REF!</definedName>
    <definedName name="CapEx_Tax_Depreciation_Out" localSheetId="51">#REF!</definedName>
    <definedName name="CapEx_Tax_Depreciation_Out" localSheetId="29">#REF!</definedName>
    <definedName name="CapEx_Tax_Depreciation_Out" localSheetId="20">#REF!</definedName>
    <definedName name="CapEx_Tax_Depreciation_Out" localSheetId="78">#REF!</definedName>
    <definedName name="CapEx_Tax_Depreciation_Out" localSheetId="17">#REF!</definedName>
    <definedName name="CapEx_Tax_Depreciation_Out" localSheetId="93">#REF!</definedName>
    <definedName name="CapEx_Tax_Depreciation_Out" localSheetId="60">#REF!</definedName>
    <definedName name="CapEx_Tax_Depreciation_Out" localSheetId="48">#REF!</definedName>
    <definedName name="CapEx_Tax_Depreciation_Out" localSheetId="34">#REF!</definedName>
    <definedName name="CapEx_Tax_Depreciation_Out" localSheetId="14">#REF!</definedName>
    <definedName name="CapEx_Tax_Depreciation_Out" localSheetId="2">#REF!</definedName>
    <definedName name="CapEx_Tax_Depreciation_Out" localSheetId="90">#REF!</definedName>
    <definedName name="CapEx_Tax_Depreciation_Out" localSheetId="45">#REF!</definedName>
    <definedName name="CapEx_Tax_Depreciation_Out" localSheetId="87">#REF!</definedName>
    <definedName name="CapEx_Tax_Depreciation_Out" localSheetId="57">#REF!</definedName>
    <definedName name="CapEx_Tax_Depreciation_Out" localSheetId="26">#REF!</definedName>
    <definedName name="CapEx_Tax_Depreciation_Out" localSheetId="11">#REF!</definedName>
    <definedName name="CapEx_Tax_Depreciation_Out" localSheetId="42">#REF!</definedName>
    <definedName name="CapEx_Tax_Depreciation_Out" localSheetId="84">#REF!</definedName>
    <definedName name="CapEx_Tax_Depreciation_Out" localSheetId="54">#REF!</definedName>
    <definedName name="CapEx_Tax_Depreciation_Out" localSheetId="23">#REF!</definedName>
    <definedName name="CapEx_Tax_Depreciation_Out" localSheetId="8">#REF!</definedName>
    <definedName name="CapEx_Tax_Depreciation_Out" localSheetId="99">#REF!</definedName>
    <definedName name="CapEx_Tax_Depreciation_Out" localSheetId="39">#REF!</definedName>
    <definedName name="CapEx_Tax_Depreciation_Out" localSheetId="96">#REF!</definedName>
    <definedName name="CapEx_Tax_Depreciation_Out" localSheetId="81">#REF!</definedName>
    <definedName name="CapEx_Tax_Depreciation_Out" localSheetId="36">#REF!</definedName>
    <definedName name="CapEx_Tax_Depreciation_Out" localSheetId="5">#REF!</definedName>
    <definedName name="CapEx_Tax_Depreciation_Out" localSheetId="138">#REF!</definedName>
    <definedName name="CapEx_Tax_Depreciation_Out" localSheetId="136">#REF!</definedName>
    <definedName name="CapEx_Tax_Depreciation_Out" localSheetId="134">#REF!</definedName>
    <definedName name="CapEx_Tax_Depreciation_Out" localSheetId="140">#REF!</definedName>
    <definedName name="CapEx_Tax_Depreciation_Out">#REF!</definedName>
    <definedName name="Capital_Expenditures" localSheetId="74">#REF!</definedName>
    <definedName name="Capital_Expenditures" localSheetId="71">#REF!</definedName>
    <definedName name="Capital_Expenditures" localSheetId="68">#REF!</definedName>
    <definedName name="Capital_Expenditures" localSheetId="65">#REF!</definedName>
    <definedName name="Capital_Expenditures" localSheetId="62">#REF!</definedName>
    <definedName name="Capital_Expenditures" localSheetId="28">#REF!</definedName>
    <definedName name="Capital_Expenditures" localSheetId="19">#REF!</definedName>
    <definedName name="Capital_Expenditures" localSheetId="77">#REF!</definedName>
    <definedName name="Capital_Expenditures" localSheetId="107">#REF!</definedName>
    <definedName name="Capital_Expenditures" localSheetId="32">#REF!</definedName>
    <definedName name="Capital_Expenditures" localSheetId="16">#REF!</definedName>
    <definedName name="Capital_Expenditures" localSheetId="131">#REF!</definedName>
    <definedName name="Capital_Expenditures" localSheetId="59">#REF!</definedName>
    <definedName name="Capital_Expenditures" localSheetId="47">#REF!</definedName>
    <definedName name="Capital_Expenditures" localSheetId="31">#REF!</definedName>
    <definedName name="Capital_Expenditures" localSheetId="13">#REF!</definedName>
    <definedName name="Capital_Expenditures" localSheetId="129">#REF!</definedName>
    <definedName name="Capital_Expenditures" localSheetId="119">#REF!</definedName>
    <definedName name="Capital_Expenditures" localSheetId="105">#REF!</definedName>
    <definedName name="Capital_Expenditures" localSheetId="92">#REF!</definedName>
    <definedName name="Capital_Expenditures" localSheetId="0">#REF!</definedName>
    <definedName name="Capital_Expenditures" localSheetId="1">#REF!</definedName>
    <definedName name="Capital_Expenditures" localSheetId="89">#REF!</definedName>
    <definedName name="Capital_Expenditures" localSheetId="44">#REF!</definedName>
    <definedName name="Capital_Expenditures" localSheetId="86">#REF!</definedName>
    <definedName name="Capital_Expenditures" localSheetId="56">#REF!</definedName>
    <definedName name="Capital_Expenditures" localSheetId="25">#REF!</definedName>
    <definedName name="Capital_Expenditures" localSheetId="117">#REF!</definedName>
    <definedName name="Capital_Expenditures" localSheetId="10">#REF!</definedName>
    <definedName name="Capital_Expenditures" localSheetId="127">#REF!</definedName>
    <definedName name="Capital_Expenditures" localSheetId="103">#REF!</definedName>
    <definedName name="Capital_Expenditures" localSheetId="41">#REF!</definedName>
    <definedName name="Capital_Expenditures" localSheetId="115">#REF!</definedName>
    <definedName name="Capital_Expenditures" localSheetId="101">#REF!</definedName>
    <definedName name="Capital_Expenditures" localSheetId="83">#REF!</definedName>
    <definedName name="Capital_Expenditures" localSheetId="53">#REF!</definedName>
    <definedName name="Capital_Expenditures" localSheetId="22">#REF!</definedName>
    <definedName name="Capital_Expenditures" localSheetId="125">#REF!</definedName>
    <definedName name="Capital_Expenditures" localSheetId="7">#REF!</definedName>
    <definedName name="Capital_Expenditures" localSheetId="98">#REF!</definedName>
    <definedName name="Capital_Expenditures" localSheetId="113">#REF!</definedName>
    <definedName name="Capital_Expenditures" localSheetId="111">#REF!</definedName>
    <definedName name="Capital_Expenditures" localSheetId="38">#REF!</definedName>
    <definedName name="Capital_Expenditures" localSheetId="123">#REF!</definedName>
    <definedName name="Capital_Expenditures" localSheetId="80">#REF!</definedName>
    <definedName name="Capital_Expenditures" localSheetId="50">#REF!</definedName>
    <definedName name="Capital_Expenditures" localSheetId="35">#REF!</definedName>
    <definedName name="Capital_Expenditures" localSheetId="121">#REF!</definedName>
    <definedName name="Capital_Expenditures" localSheetId="109">#REF!</definedName>
    <definedName name="Capital_Expenditures" localSheetId="95">#REF!</definedName>
    <definedName name="Capital_Expenditures" localSheetId="4">#REF!</definedName>
    <definedName name="Capital_Expenditures" localSheetId="137">#REF!</definedName>
    <definedName name="Capital_Expenditures" localSheetId="135">#REF!</definedName>
    <definedName name="Capital_Expenditures" localSheetId="141">#REF!</definedName>
    <definedName name="Capital_Expenditures" localSheetId="133">#REF!</definedName>
    <definedName name="Capital_Expenditures" localSheetId="139">#REF!</definedName>
    <definedName name="Capital_Expenditures" localSheetId="108">#REF!</definedName>
    <definedName name="Capital_Expenditures" localSheetId="132">#REF!</definedName>
    <definedName name="Capital_Expenditures" localSheetId="130">#REF!</definedName>
    <definedName name="Capital_Expenditures" localSheetId="120">#REF!</definedName>
    <definedName name="Capital_Expenditures" localSheetId="106">#REF!</definedName>
    <definedName name="Capital_Expenditures" localSheetId="118">#REF!</definedName>
    <definedName name="Capital_Expenditures" localSheetId="128">#REF!</definedName>
    <definedName name="Capital_Expenditures" localSheetId="104">#REF!</definedName>
    <definedName name="Capital_Expenditures" localSheetId="116">#REF!</definedName>
    <definedName name="Capital_Expenditures" localSheetId="102">#REF!</definedName>
    <definedName name="Capital_Expenditures" localSheetId="126">#REF!</definedName>
    <definedName name="Capital_Expenditures" localSheetId="114">#REF!</definedName>
    <definedName name="Capital_Expenditures" localSheetId="112">#REF!</definedName>
    <definedName name="Capital_Expenditures" localSheetId="124">#REF!</definedName>
    <definedName name="Capital_Expenditures" localSheetId="122">#REF!</definedName>
    <definedName name="Capital_Expenditures" localSheetId="110">#REF!</definedName>
    <definedName name="Capital_Expenditures" localSheetId="76">#REF!</definedName>
    <definedName name="Capital_Expenditures" localSheetId="73">#REF!</definedName>
    <definedName name="Capital_Expenditures" localSheetId="70">#REF!</definedName>
    <definedName name="Capital_Expenditures" localSheetId="67">#REF!</definedName>
    <definedName name="Capital_Expenditures" localSheetId="64">#REF!</definedName>
    <definedName name="Capital_Expenditures" localSheetId="30">#REF!</definedName>
    <definedName name="Capital_Expenditures" localSheetId="21">#REF!</definedName>
    <definedName name="Capital_Expenditures" localSheetId="79">#REF!</definedName>
    <definedName name="Capital_Expenditures" localSheetId="18">#REF!</definedName>
    <definedName name="Capital_Expenditures" localSheetId="94">#REF!</definedName>
    <definedName name="Capital_Expenditures" localSheetId="61">#REF!</definedName>
    <definedName name="Capital_Expenditures" localSheetId="49">#REF!</definedName>
    <definedName name="Capital_Expenditures" localSheetId="33">#REF!</definedName>
    <definedName name="Capital_Expenditures" localSheetId="15">#REF!</definedName>
    <definedName name="Capital_Expenditures" localSheetId="3">#REF!</definedName>
    <definedName name="Capital_Expenditures" localSheetId="91">#REF!</definedName>
    <definedName name="Capital_Expenditures" localSheetId="46">#REF!</definedName>
    <definedName name="Capital_Expenditures" localSheetId="88">#REF!</definedName>
    <definedName name="Capital_Expenditures" localSheetId="58">#REF!</definedName>
    <definedName name="Capital_Expenditures" localSheetId="27">#REF!</definedName>
    <definedName name="Capital_Expenditures" localSheetId="12">#REF!</definedName>
    <definedName name="Capital_Expenditures" localSheetId="43">#REF!</definedName>
    <definedName name="Capital_Expenditures" localSheetId="85">#REF!</definedName>
    <definedName name="Capital_Expenditures" localSheetId="55">#REF!</definedName>
    <definedName name="Capital_Expenditures" localSheetId="24">#REF!</definedName>
    <definedName name="Capital_Expenditures" localSheetId="9">#REF!</definedName>
    <definedName name="Capital_Expenditures" localSheetId="100">#REF!</definedName>
    <definedName name="Capital_Expenditures" localSheetId="40">#REF!</definedName>
    <definedName name="Capital_Expenditures" localSheetId="97">#REF!</definedName>
    <definedName name="Capital_Expenditures" localSheetId="82">#REF!</definedName>
    <definedName name="Capital_Expenditures" localSheetId="52">#REF!</definedName>
    <definedName name="Capital_Expenditures" localSheetId="37">#REF!</definedName>
    <definedName name="Capital_Expenditures" localSheetId="6">#REF!</definedName>
    <definedName name="Capital_Expenditures" localSheetId="75">#REF!</definedName>
    <definedName name="Capital_Expenditures" localSheetId="72">#REF!</definedName>
    <definedName name="Capital_Expenditures" localSheetId="69">#REF!</definedName>
    <definedName name="Capital_Expenditures" localSheetId="66">#REF!</definedName>
    <definedName name="Capital_Expenditures" localSheetId="63">#REF!</definedName>
    <definedName name="Capital_Expenditures" localSheetId="51">#REF!</definedName>
    <definedName name="Capital_Expenditures" localSheetId="29">#REF!</definedName>
    <definedName name="Capital_Expenditures" localSheetId="20">#REF!</definedName>
    <definedName name="Capital_Expenditures" localSheetId="78">#REF!</definedName>
    <definedName name="Capital_Expenditures" localSheetId="17">#REF!</definedName>
    <definedName name="Capital_Expenditures" localSheetId="93">#REF!</definedName>
    <definedName name="Capital_Expenditures" localSheetId="60">#REF!</definedName>
    <definedName name="Capital_Expenditures" localSheetId="48">#REF!</definedName>
    <definedName name="Capital_Expenditures" localSheetId="34">#REF!</definedName>
    <definedName name="Capital_Expenditures" localSheetId="14">#REF!</definedName>
    <definedName name="Capital_Expenditures" localSheetId="2">#REF!</definedName>
    <definedName name="Capital_Expenditures" localSheetId="90">#REF!</definedName>
    <definedName name="Capital_Expenditures" localSheetId="45">#REF!</definedName>
    <definedName name="Capital_Expenditures" localSheetId="87">#REF!</definedName>
    <definedName name="Capital_Expenditures" localSheetId="57">#REF!</definedName>
    <definedName name="Capital_Expenditures" localSheetId="26">#REF!</definedName>
    <definedName name="Capital_Expenditures" localSheetId="11">#REF!</definedName>
    <definedName name="Capital_Expenditures" localSheetId="42">#REF!</definedName>
    <definedName name="Capital_Expenditures" localSheetId="84">#REF!</definedName>
    <definedName name="Capital_Expenditures" localSheetId="54">#REF!</definedName>
    <definedName name="Capital_Expenditures" localSheetId="23">#REF!</definedName>
    <definedName name="Capital_Expenditures" localSheetId="8">#REF!</definedName>
    <definedName name="Capital_Expenditures" localSheetId="99">#REF!</definedName>
    <definedName name="Capital_Expenditures" localSheetId="39">#REF!</definedName>
    <definedName name="Capital_Expenditures" localSheetId="96">#REF!</definedName>
    <definedName name="Capital_Expenditures" localSheetId="81">#REF!</definedName>
    <definedName name="Capital_Expenditures" localSheetId="36">#REF!</definedName>
    <definedName name="Capital_Expenditures" localSheetId="5">#REF!</definedName>
    <definedName name="Capital_Expenditures" localSheetId="138">#REF!</definedName>
    <definedName name="Capital_Expenditures" localSheetId="136">#REF!</definedName>
    <definedName name="Capital_Expenditures" localSheetId="134">#REF!</definedName>
    <definedName name="Capital_Expenditures" localSheetId="140">#REF!</definedName>
    <definedName name="Capital_Expenditures">#REF!</definedName>
    <definedName name="CASAT1" localSheetId="74">#REF!</definedName>
    <definedName name="CASAT1" localSheetId="71">#REF!</definedName>
    <definedName name="CASAT1" localSheetId="68">#REF!</definedName>
    <definedName name="CASAT1" localSheetId="65">#REF!</definedName>
    <definedName name="CASAT1" localSheetId="62">#REF!</definedName>
    <definedName name="CASAT1" localSheetId="28">#REF!</definedName>
    <definedName name="CASAT1" localSheetId="19">#REF!</definedName>
    <definedName name="CASAT1" localSheetId="77">#REF!</definedName>
    <definedName name="CASAT1" localSheetId="107">#REF!</definedName>
    <definedName name="CASAT1" localSheetId="32">#REF!</definedName>
    <definedName name="CASAT1" localSheetId="16">#REF!</definedName>
    <definedName name="CASAT1" localSheetId="131">#REF!</definedName>
    <definedName name="CASAT1" localSheetId="59">#REF!</definedName>
    <definedName name="CASAT1" localSheetId="47">#REF!</definedName>
    <definedName name="CASAT1" localSheetId="31">#REF!</definedName>
    <definedName name="CASAT1" localSheetId="13">#REF!</definedName>
    <definedName name="CASAT1" localSheetId="129">#REF!</definedName>
    <definedName name="CASAT1" localSheetId="119">#REF!</definedName>
    <definedName name="CASAT1" localSheetId="105">#REF!</definedName>
    <definedName name="CASAT1" localSheetId="92">#REF!</definedName>
    <definedName name="CASAT1" localSheetId="0">#REF!</definedName>
    <definedName name="CASAT1" localSheetId="1">#REF!</definedName>
    <definedName name="CASAT1" localSheetId="89">#REF!</definedName>
    <definedName name="CASAT1" localSheetId="44">#REF!</definedName>
    <definedName name="CASAT1" localSheetId="86">#REF!</definedName>
    <definedName name="CASAT1" localSheetId="56">#REF!</definedName>
    <definedName name="CASAT1" localSheetId="25">#REF!</definedName>
    <definedName name="CASAT1" localSheetId="117">#REF!</definedName>
    <definedName name="CASAT1" localSheetId="10">#REF!</definedName>
    <definedName name="CASAT1" localSheetId="127">#REF!</definedName>
    <definedName name="CASAT1" localSheetId="103">#REF!</definedName>
    <definedName name="CASAT1" localSheetId="41">#REF!</definedName>
    <definedName name="CASAT1" localSheetId="115">#REF!</definedName>
    <definedName name="CASAT1" localSheetId="101">#REF!</definedName>
    <definedName name="CASAT1" localSheetId="83">#REF!</definedName>
    <definedName name="CASAT1" localSheetId="53">#REF!</definedName>
    <definedName name="CASAT1" localSheetId="22">#REF!</definedName>
    <definedName name="CASAT1" localSheetId="125">#REF!</definedName>
    <definedName name="CASAT1" localSheetId="7">#REF!</definedName>
    <definedName name="CASAT1" localSheetId="98">#REF!</definedName>
    <definedName name="CASAT1" localSheetId="113">#REF!</definedName>
    <definedName name="CASAT1" localSheetId="111">#REF!</definedName>
    <definedName name="CASAT1" localSheetId="38">#REF!</definedName>
    <definedName name="CASAT1" localSheetId="123">#REF!</definedName>
    <definedName name="CASAT1" localSheetId="80">#REF!</definedName>
    <definedName name="CASAT1" localSheetId="50">#REF!</definedName>
    <definedName name="CASAT1" localSheetId="35">#REF!</definedName>
    <definedName name="CASAT1" localSheetId="121">#REF!</definedName>
    <definedName name="CASAT1" localSheetId="109">#REF!</definedName>
    <definedName name="CASAT1" localSheetId="95">#REF!</definedName>
    <definedName name="CASAT1" localSheetId="4">#REF!</definedName>
    <definedName name="CASAT1" localSheetId="137">#REF!</definedName>
    <definedName name="CASAT1" localSheetId="135">#REF!</definedName>
    <definedName name="CASAT1" localSheetId="141">#REF!</definedName>
    <definedName name="CASAT1" localSheetId="133">#REF!</definedName>
    <definedName name="CASAT1" localSheetId="139">#REF!</definedName>
    <definedName name="CASAT1" localSheetId="108">#REF!</definedName>
    <definedName name="CASAT1" localSheetId="132">#REF!</definedName>
    <definedName name="CASAT1" localSheetId="130">#REF!</definedName>
    <definedName name="CASAT1" localSheetId="120">#REF!</definedName>
    <definedName name="CASAT1" localSheetId="106">#REF!</definedName>
    <definedName name="CASAT1" localSheetId="118">#REF!</definedName>
    <definedName name="CASAT1" localSheetId="128">#REF!</definedName>
    <definedName name="CASAT1" localSheetId="104">#REF!</definedName>
    <definedName name="CASAT1" localSheetId="116">#REF!</definedName>
    <definedName name="CASAT1" localSheetId="102">#REF!</definedName>
    <definedName name="CASAT1" localSheetId="126">#REF!</definedName>
    <definedName name="CASAT1" localSheetId="114">#REF!</definedName>
    <definedName name="CASAT1" localSheetId="112">#REF!</definedName>
    <definedName name="CASAT1" localSheetId="124">#REF!</definedName>
    <definedName name="CASAT1" localSheetId="122">#REF!</definedName>
    <definedName name="CASAT1" localSheetId="110">#REF!</definedName>
    <definedName name="CASAT1" localSheetId="76">#REF!</definedName>
    <definedName name="CASAT1" localSheetId="73">#REF!</definedName>
    <definedName name="CASAT1" localSheetId="70">#REF!</definedName>
    <definedName name="CASAT1" localSheetId="67">#REF!</definedName>
    <definedName name="CASAT1" localSheetId="64">#REF!</definedName>
    <definedName name="CASAT1" localSheetId="30">#REF!</definedName>
    <definedName name="CASAT1" localSheetId="21">#REF!</definedName>
    <definedName name="CASAT1" localSheetId="79">#REF!</definedName>
    <definedName name="CASAT1" localSheetId="18">#REF!</definedName>
    <definedName name="CASAT1" localSheetId="94">#REF!</definedName>
    <definedName name="CASAT1" localSheetId="61">#REF!</definedName>
    <definedName name="CASAT1" localSheetId="49">#REF!</definedName>
    <definedName name="CASAT1" localSheetId="33">#REF!</definedName>
    <definedName name="CASAT1" localSheetId="15">#REF!</definedName>
    <definedName name="CASAT1" localSheetId="3">#REF!</definedName>
    <definedName name="CASAT1" localSheetId="91">#REF!</definedName>
    <definedName name="CASAT1" localSheetId="46">#REF!</definedName>
    <definedName name="CASAT1" localSheetId="88">#REF!</definedName>
    <definedName name="CASAT1" localSheetId="58">#REF!</definedName>
    <definedName name="CASAT1" localSheetId="27">#REF!</definedName>
    <definedName name="CASAT1" localSheetId="12">#REF!</definedName>
    <definedName name="CASAT1" localSheetId="43">#REF!</definedName>
    <definedName name="CASAT1" localSheetId="85">#REF!</definedName>
    <definedName name="CASAT1" localSheetId="55">#REF!</definedName>
    <definedName name="CASAT1" localSheetId="24">#REF!</definedName>
    <definedName name="CASAT1" localSheetId="9">#REF!</definedName>
    <definedName name="CASAT1" localSheetId="100">#REF!</definedName>
    <definedName name="CASAT1" localSheetId="40">#REF!</definedName>
    <definedName name="CASAT1" localSheetId="97">#REF!</definedName>
    <definedName name="CASAT1" localSheetId="82">#REF!</definedName>
    <definedName name="CASAT1" localSheetId="52">#REF!</definedName>
    <definedName name="CASAT1" localSheetId="37">#REF!</definedName>
    <definedName name="CASAT1" localSheetId="6">#REF!</definedName>
    <definedName name="CASAT1" localSheetId="75">#REF!</definedName>
    <definedName name="CASAT1" localSheetId="72">#REF!</definedName>
    <definedName name="CASAT1" localSheetId="69">#REF!</definedName>
    <definedName name="CASAT1" localSheetId="66">#REF!</definedName>
    <definedName name="CASAT1" localSheetId="63">#REF!</definedName>
    <definedName name="CASAT1" localSheetId="51">#REF!</definedName>
    <definedName name="CASAT1" localSheetId="29">#REF!</definedName>
    <definedName name="CASAT1" localSheetId="20">#REF!</definedName>
    <definedName name="CASAT1" localSheetId="78">#REF!</definedName>
    <definedName name="CASAT1" localSheetId="17">#REF!</definedName>
    <definedName name="CASAT1" localSheetId="93">#REF!</definedName>
    <definedName name="CASAT1" localSheetId="60">#REF!</definedName>
    <definedName name="CASAT1" localSheetId="48">#REF!</definedName>
    <definedName name="CASAT1" localSheetId="34">#REF!</definedName>
    <definedName name="CASAT1" localSheetId="14">#REF!</definedName>
    <definedName name="CASAT1" localSheetId="2">#REF!</definedName>
    <definedName name="CASAT1" localSheetId="90">#REF!</definedName>
    <definedName name="CASAT1" localSheetId="45">#REF!</definedName>
    <definedName name="CASAT1" localSheetId="87">#REF!</definedName>
    <definedName name="CASAT1" localSheetId="57">#REF!</definedName>
    <definedName name="CASAT1" localSheetId="26">#REF!</definedName>
    <definedName name="CASAT1" localSheetId="11">#REF!</definedName>
    <definedName name="CASAT1" localSheetId="42">#REF!</definedName>
    <definedName name="CASAT1" localSheetId="84">#REF!</definedName>
    <definedName name="CASAT1" localSheetId="54">#REF!</definedName>
    <definedName name="CASAT1" localSheetId="23">#REF!</definedName>
    <definedName name="CASAT1" localSheetId="8">#REF!</definedName>
    <definedName name="CASAT1" localSheetId="99">#REF!</definedName>
    <definedName name="CASAT1" localSheetId="39">#REF!</definedName>
    <definedName name="CASAT1" localSheetId="96">#REF!</definedName>
    <definedName name="CASAT1" localSheetId="81">#REF!</definedName>
    <definedName name="CASAT1" localSheetId="36">#REF!</definedName>
    <definedName name="CASAT1" localSheetId="5">#REF!</definedName>
    <definedName name="CASAT1" localSheetId="138">#REF!</definedName>
    <definedName name="CASAT1" localSheetId="136">#REF!</definedName>
    <definedName name="CASAT1" localSheetId="134">#REF!</definedName>
    <definedName name="CASAT1" localSheetId="140">#REF!</definedName>
    <definedName name="CASAT1">#REF!</definedName>
    <definedName name="CASAT2" localSheetId="74">#REF!</definedName>
    <definedName name="CASAT2" localSheetId="71">#REF!</definedName>
    <definedName name="CASAT2" localSheetId="68">#REF!</definedName>
    <definedName name="CASAT2" localSheetId="65">#REF!</definedName>
    <definedName name="CASAT2" localSheetId="62">#REF!</definedName>
    <definedName name="CASAT2" localSheetId="28">#REF!</definedName>
    <definedName name="CASAT2" localSheetId="19">#REF!</definedName>
    <definedName name="CASAT2" localSheetId="77">#REF!</definedName>
    <definedName name="CASAT2" localSheetId="107">#REF!</definedName>
    <definedName name="CASAT2" localSheetId="32">#REF!</definedName>
    <definedName name="CASAT2" localSheetId="16">#REF!</definedName>
    <definedName name="CASAT2" localSheetId="131">#REF!</definedName>
    <definedName name="CASAT2" localSheetId="59">#REF!</definedName>
    <definedName name="CASAT2" localSheetId="47">#REF!</definedName>
    <definedName name="CASAT2" localSheetId="31">#REF!</definedName>
    <definedName name="CASAT2" localSheetId="13">#REF!</definedName>
    <definedName name="CASAT2" localSheetId="129">#REF!</definedName>
    <definedName name="CASAT2" localSheetId="119">#REF!</definedName>
    <definedName name="CASAT2" localSheetId="105">#REF!</definedName>
    <definedName name="CASAT2" localSheetId="92">#REF!</definedName>
    <definedName name="CASAT2" localSheetId="0">#REF!</definedName>
    <definedName name="CASAT2" localSheetId="1">#REF!</definedName>
    <definedName name="CASAT2" localSheetId="89">#REF!</definedName>
    <definedName name="CASAT2" localSheetId="44">#REF!</definedName>
    <definedName name="CASAT2" localSheetId="86">#REF!</definedName>
    <definedName name="CASAT2" localSheetId="56">#REF!</definedName>
    <definedName name="CASAT2" localSheetId="25">#REF!</definedName>
    <definedName name="CASAT2" localSheetId="117">#REF!</definedName>
    <definedName name="CASAT2" localSheetId="10">#REF!</definedName>
    <definedName name="CASAT2" localSheetId="127">#REF!</definedName>
    <definedName name="CASAT2" localSheetId="103">#REF!</definedName>
    <definedName name="CASAT2" localSheetId="41">#REF!</definedName>
    <definedName name="CASAT2" localSheetId="115">#REF!</definedName>
    <definedName name="CASAT2" localSheetId="101">#REF!</definedName>
    <definedName name="CASAT2" localSheetId="83">#REF!</definedName>
    <definedName name="CASAT2" localSheetId="53">#REF!</definedName>
    <definedName name="CASAT2" localSheetId="22">#REF!</definedName>
    <definedName name="CASAT2" localSheetId="125">#REF!</definedName>
    <definedName name="CASAT2" localSheetId="7">#REF!</definedName>
    <definedName name="CASAT2" localSheetId="98">#REF!</definedName>
    <definedName name="CASAT2" localSheetId="113">#REF!</definedName>
    <definedName name="CASAT2" localSheetId="111">#REF!</definedName>
    <definedName name="CASAT2" localSheetId="38">#REF!</definedName>
    <definedName name="CASAT2" localSheetId="123">#REF!</definedName>
    <definedName name="CASAT2" localSheetId="80">#REF!</definedName>
    <definedName name="CASAT2" localSheetId="50">#REF!</definedName>
    <definedName name="CASAT2" localSheetId="35">#REF!</definedName>
    <definedName name="CASAT2" localSheetId="121">#REF!</definedName>
    <definedName name="CASAT2" localSheetId="109">#REF!</definedName>
    <definedName name="CASAT2" localSheetId="95">#REF!</definedName>
    <definedName name="CASAT2" localSheetId="4">#REF!</definedName>
    <definedName name="CASAT2" localSheetId="137">#REF!</definedName>
    <definedName name="CASAT2" localSheetId="135">#REF!</definedName>
    <definedName name="CASAT2" localSheetId="141">#REF!</definedName>
    <definedName name="CASAT2" localSheetId="133">#REF!</definedName>
    <definedName name="CASAT2" localSheetId="139">#REF!</definedName>
    <definedName name="CASAT2" localSheetId="108">#REF!</definedName>
    <definedName name="CASAT2" localSheetId="132">#REF!</definedName>
    <definedName name="CASAT2" localSheetId="130">#REF!</definedName>
    <definedName name="CASAT2" localSheetId="120">#REF!</definedName>
    <definedName name="CASAT2" localSheetId="106">#REF!</definedName>
    <definedName name="CASAT2" localSheetId="118">#REF!</definedName>
    <definedName name="CASAT2" localSheetId="128">#REF!</definedName>
    <definedName name="CASAT2" localSheetId="104">#REF!</definedName>
    <definedName name="CASAT2" localSheetId="116">#REF!</definedName>
    <definedName name="CASAT2" localSheetId="102">#REF!</definedName>
    <definedName name="CASAT2" localSheetId="126">#REF!</definedName>
    <definedName name="CASAT2" localSheetId="114">#REF!</definedName>
    <definedName name="CASAT2" localSheetId="112">#REF!</definedName>
    <definedName name="CASAT2" localSheetId="124">#REF!</definedName>
    <definedName name="CASAT2" localSheetId="122">#REF!</definedName>
    <definedName name="CASAT2" localSheetId="110">#REF!</definedName>
    <definedName name="CASAT2" localSheetId="76">#REF!</definedName>
    <definedName name="CASAT2" localSheetId="73">#REF!</definedName>
    <definedName name="CASAT2" localSheetId="70">#REF!</definedName>
    <definedName name="CASAT2" localSheetId="67">#REF!</definedName>
    <definedName name="CASAT2" localSheetId="64">#REF!</definedName>
    <definedName name="CASAT2" localSheetId="30">#REF!</definedName>
    <definedName name="CASAT2" localSheetId="21">#REF!</definedName>
    <definedName name="CASAT2" localSheetId="79">#REF!</definedName>
    <definedName name="CASAT2" localSheetId="18">#REF!</definedName>
    <definedName name="CASAT2" localSheetId="94">#REF!</definedName>
    <definedName name="CASAT2" localSheetId="61">#REF!</definedName>
    <definedName name="CASAT2" localSheetId="49">#REF!</definedName>
    <definedName name="CASAT2" localSheetId="33">#REF!</definedName>
    <definedName name="CASAT2" localSheetId="15">#REF!</definedName>
    <definedName name="CASAT2" localSheetId="3">#REF!</definedName>
    <definedName name="CASAT2" localSheetId="91">#REF!</definedName>
    <definedName name="CASAT2" localSheetId="46">#REF!</definedName>
    <definedName name="CASAT2" localSheetId="88">#REF!</definedName>
    <definedName name="CASAT2" localSheetId="58">#REF!</definedName>
    <definedName name="CASAT2" localSheetId="27">#REF!</definedName>
    <definedName name="CASAT2" localSheetId="12">#REF!</definedName>
    <definedName name="CASAT2" localSheetId="43">#REF!</definedName>
    <definedName name="CASAT2" localSheetId="85">#REF!</definedName>
    <definedName name="CASAT2" localSheetId="55">#REF!</definedName>
    <definedName name="CASAT2" localSheetId="24">#REF!</definedName>
    <definedName name="CASAT2" localSheetId="9">#REF!</definedName>
    <definedName name="CASAT2" localSheetId="100">#REF!</definedName>
    <definedName name="CASAT2" localSheetId="40">#REF!</definedName>
    <definedName name="CASAT2" localSheetId="97">#REF!</definedName>
    <definedName name="CASAT2" localSheetId="82">#REF!</definedName>
    <definedName name="CASAT2" localSheetId="52">#REF!</definedName>
    <definedName name="CASAT2" localSheetId="37">#REF!</definedName>
    <definedName name="CASAT2" localSheetId="6">#REF!</definedName>
    <definedName name="CASAT2" localSheetId="75">#REF!</definedName>
    <definedName name="CASAT2" localSheetId="72">#REF!</definedName>
    <definedName name="CASAT2" localSheetId="69">#REF!</definedName>
    <definedName name="CASAT2" localSheetId="66">#REF!</definedName>
    <definedName name="CASAT2" localSheetId="63">#REF!</definedName>
    <definedName name="CASAT2" localSheetId="51">#REF!</definedName>
    <definedName name="CASAT2" localSheetId="29">#REF!</definedName>
    <definedName name="CASAT2" localSheetId="20">#REF!</definedName>
    <definedName name="CASAT2" localSheetId="78">#REF!</definedName>
    <definedName name="CASAT2" localSheetId="17">#REF!</definedName>
    <definedName name="CASAT2" localSheetId="93">#REF!</definedName>
    <definedName name="CASAT2" localSheetId="60">#REF!</definedName>
    <definedName name="CASAT2" localSheetId="48">#REF!</definedName>
    <definedName name="CASAT2" localSheetId="34">#REF!</definedName>
    <definedName name="CASAT2" localSheetId="14">#REF!</definedName>
    <definedName name="CASAT2" localSheetId="2">#REF!</definedName>
    <definedName name="CASAT2" localSheetId="90">#REF!</definedName>
    <definedName name="CASAT2" localSheetId="45">#REF!</definedName>
    <definedName name="CASAT2" localSheetId="87">#REF!</definedName>
    <definedName name="CASAT2" localSheetId="57">#REF!</definedName>
    <definedName name="CASAT2" localSheetId="26">#REF!</definedName>
    <definedName name="CASAT2" localSheetId="11">#REF!</definedName>
    <definedName name="CASAT2" localSheetId="42">#REF!</definedName>
    <definedName name="CASAT2" localSheetId="84">#REF!</definedName>
    <definedName name="CASAT2" localSheetId="54">#REF!</definedName>
    <definedName name="CASAT2" localSheetId="23">#REF!</definedName>
    <definedName name="CASAT2" localSheetId="8">#REF!</definedName>
    <definedName name="CASAT2" localSheetId="99">#REF!</definedName>
    <definedName name="CASAT2" localSheetId="39">#REF!</definedName>
    <definedName name="CASAT2" localSheetId="96">#REF!</definedName>
    <definedName name="CASAT2" localSheetId="81">#REF!</definedName>
    <definedName name="CASAT2" localSheetId="36">#REF!</definedName>
    <definedName name="CASAT2" localSheetId="5">#REF!</definedName>
    <definedName name="CASAT2" localSheetId="138">#REF!</definedName>
    <definedName name="CASAT2" localSheetId="136">#REF!</definedName>
    <definedName name="CASAT2" localSheetId="134">#REF!</definedName>
    <definedName name="CASAT2" localSheetId="140">#REF!</definedName>
    <definedName name="CASAT2">#REF!</definedName>
    <definedName name="ccc" localSheetId="74">#REF!</definedName>
    <definedName name="ccc" localSheetId="71">#REF!</definedName>
    <definedName name="ccc" localSheetId="68">#REF!</definedName>
    <definedName name="ccc" localSheetId="65">#REF!</definedName>
    <definedName name="ccc" localSheetId="62">#REF!</definedName>
    <definedName name="ccc" localSheetId="28">#REF!</definedName>
    <definedName name="ccc" localSheetId="19">#REF!</definedName>
    <definedName name="ccc" localSheetId="77">#REF!</definedName>
    <definedName name="ccc" localSheetId="107">#REF!</definedName>
    <definedName name="ccc" localSheetId="32">#REF!</definedName>
    <definedName name="ccc" localSheetId="16">#REF!</definedName>
    <definedName name="ccc" localSheetId="131">#REF!</definedName>
    <definedName name="ccc" localSheetId="59">#REF!</definedName>
    <definedName name="ccc" localSheetId="47">#REF!</definedName>
    <definedName name="ccc" localSheetId="31">#REF!</definedName>
    <definedName name="ccc" localSheetId="13">#REF!</definedName>
    <definedName name="ccc" localSheetId="129">#REF!</definedName>
    <definedName name="ccc" localSheetId="119">#REF!</definedName>
    <definedName name="ccc" localSheetId="105">#REF!</definedName>
    <definedName name="ccc" localSheetId="92">#REF!</definedName>
    <definedName name="ccc" localSheetId="0">#REF!</definedName>
    <definedName name="ccc" localSheetId="1">#REF!</definedName>
    <definedName name="ccc" localSheetId="89">#REF!</definedName>
    <definedName name="ccc" localSheetId="44">#REF!</definedName>
    <definedName name="ccc" localSheetId="86">#REF!</definedName>
    <definedName name="ccc" localSheetId="56">#REF!</definedName>
    <definedName name="ccc" localSheetId="25">#REF!</definedName>
    <definedName name="ccc" localSheetId="117">#REF!</definedName>
    <definedName name="ccc" localSheetId="10">#REF!</definedName>
    <definedName name="ccc" localSheetId="127">#REF!</definedName>
    <definedName name="ccc" localSheetId="103">#REF!</definedName>
    <definedName name="ccc" localSheetId="41">#REF!</definedName>
    <definedName name="ccc" localSheetId="115">#REF!</definedName>
    <definedName name="ccc" localSheetId="101">#REF!</definedName>
    <definedName name="ccc" localSheetId="83">#REF!</definedName>
    <definedName name="ccc" localSheetId="53">#REF!</definedName>
    <definedName name="ccc" localSheetId="22">#REF!</definedName>
    <definedName name="ccc" localSheetId="125">#REF!</definedName>
    <definedName name="ccc" localSheetId="7">#REF!</definedName>
    <definedName name="ccc" localSheetId="98">#REF!</definedName>
    <definedName name="ccc" localSheetId="113">#REF!</definedName>
    <definedName name="ccc" localSheetId="111">#REF!</definedName>
    <definedName name="ccc" localSheetId="38">#REF!</definedName>
    <definedName name="ccc" localSheetId="123">#REF!</definedName>
    <definedName name="ccc" localSheetId="80">#REF!</definedName>
    <definedName name="ccc" localSheetId="50">#REF!</definedName>
    <definedName name="ccc" localSheetId="35">#REF!</definedName>
    <definedName name="ccc" localSheetId="121">#REF!</definedName>
    <definedName name="ccc" localSheetId="109">#REF!</definedName>
    <definedName name="ccc" localSheetId="95">#REF!</definedName>
    <definedName name="ccc" localSheetId="4">#REF!</definedName>
    <definedName name="ccc" localSheetId="137">#REF!</definedName>
    <definedName name="ccc" localSheetId="135">#REF!</definedName>
    <definedName name="ccc" localSheetId="141">#REF!</definedName>
    <definedName name="ccc" localSheetId="133">#REF!</definedName>
    <definedName name="ccc" localSheetId="139">#REF!</definedName>
    <definedName name="ccc" localSheetId="108">#REF!</definedName>
    <definedName name="ccc" localSheetId="132">#REF!</definedName>
    <definedName name="ccc" localSheetId="130">#REF!</definedName>
    <definedName name="ccc" localSheetId="120">#REF!</definedName>
    <definedName name="ccc" localSheetId="106">#REF!</definedName>
    <definedName name="ccc" localSheetId="118">#REF!</definedName>
    <definedName name="ccc" localSheetId="128">#REF!</definedName>
    <definedName name="ccc" localSheetId="104">#REF!</definedName>
    <definedName name="ccc" localSheetId="116">#REF!</definedName>
    <definedName name="ccc" localSheetId="102">#REF!</definedName>
    <definedName name="ccc" localSheetId="126">#REF!</definedName>
    <definedName name="ccc" localSheetId="114">#REF!</definedName>
    <definedName name="ccc" localSheetId="112">#REF!</definedName>
    <definedName name="ccc" localSheetId="124">#REF!</definedName>
    <definedName name="ccc" localSheetId="122">#REF!</definedName>
    <definedName name="ccc" localSheetId="110">#REF!</definedName>
    <definedName name="ccc" localSheetId="76">#REF!</definedName>
    <definedName name="ccc" localSheetId="73">#REF!</definedName>
    <definedName name="ccc" localSheetId="70">#REF!</definedName>
    <definedName name="ccc" localSheetId="67">#REF!</definedName>
    <definedName name="ccc" localSheetId="64">#REF!</definedName>
    <definedName name="ccc" localSheetId="30">#REF!</definedName>
    <definedName name="ccc" localSheetId="21">#REF!</definedName>
    <definedName name="ccc" localSheetId="79">#REF!</definedName>
    <definedName name="ccc" localSheetId="18">#REF!</definedName>
    <definedName name="ccc" localSheetId="94">#REF!</definedName>
    <definedName name="ccc" localSheetId="61">#REF!</definedName>
    <definedName name="ccc" localSheetId="49">#REF!</definedName>
    <definedName name="ccc" localSheetId="33">#REF!</definedName>
    <definedName name="ccc" localSheetId="15">#REF!</definedName>
    <definedName name="ccc" localSheetId="3">#REF!</definedName>
    <definedName name="ccc" localSheetId="91">#REF!</definedName>
    <definedName name="ccc" localSheetId="46">#REF!</definedName>
    <definedName name="ccc" localSheetId="88">#REF!</definedName>
    <definedName name="ccc" localSheetId="58">#REF!</definedName>
    <definedName name="ccc" localSheetId="27">#REF!</definedName>
    <definedName name="ccc" localSheetId="12">#REF!</definedName>
    <definedName name="ccc" localSheetId="43">#REF!</definedName>
    <definedName name="ccc" localSheetId="85">#REF!</definedName>
    <definedName name="ccc" localSheetId="55">#REF!</definedName>
    <definedName name="ccc" localSheetId="24">#REF!</definedName>
    <definedName name="ccc" localSheetId="9">#REF!</definedName>
    <definedName name="ccc" localSheetId="100">#REF!</definedName>
    <definedName name="ccc" localSheetId="40">#REF!</definedName>
    <definedName name="ccc" localSheetId="97">#REF!</definedName>
    <definedName name="ccc" localSheetId="82">#REF!</definedName>
    <definedName name="ccc" localSheetId="52">#REF!</definedName>
    <definedName name="ccc" localSheetId="37">#REF!</definedName>
    <definedName name="ccc" localSheetId="6">#REF!</definedName>
    <definedName name="ccc" localSheetId="75">#REF!</definedName>
    <definedName name="ccc" localSheetId="72">#REF!</definedName>
    <definedName name="ccc" localSheetId="69">#REF!</definedName>
    <definedName name="ccc" localSheetId="66">#REF!</definedName>
    <definedName name="ccc" localSheetId="63">#REF!</definedName>
    <definedName name="ccc" localSheetId="51">#REF!</definedName>
    <definedName name="ccc" localSheetId="29">#REF!</definedName>
    <definedName name="ccc" localSheetId="20">#REF!</definedName>
    <definedName name="ccc" localSheetId="78">#REF!</definedName>
    <definedName name="ccc" localSheetId="17">#REF!</definedName>
    <definedName name="ccc" localSheetId="93">#REF!</definedName>
    <definedName name="ccc" localSheetId="60">#REF!</definedName>
    <definedName name="ccc" localSheetId="48">#REF!</definedName>
    <definedName name="ccc" localSheetId="34">#REF!</definedName>
    <definedName name="ccc" localSheetId="14">#REF!</definedName>
    <definedName name="ccc" localSheetId="2">#REF!</definedName>
    <definedName name="ccc" localSheetId="90">#REF!</definedName>
    <definedName name="ccc" localSheetId="45">#REF!</definedName>
    <definedName name="ccc" localSheetId="87">#REF!</definedName>
    <definedName name="ccc" localSheetId="57">#REF!</definedName>
    <definedName name="ccc" localSheetId="26">#REF!</definedName>
    <definedName name="ccc" localSheetId="11">#REF!</definedName>
    <definedName name="ccc" localSheetId="42">#REF!</definedName>
    <definedName name="ccc" localSheetId="84">#REF!</definedName>
    <definedName name="ccc" localSheetId="54">#REF!</definedName>
    <definedName name="ccc" localSheetId="23">#REF!</definedName>
    <definedName name="ccc" localSheetId="8">#REF!</definedName>
    <definedName name="ccc" localSheetId="99">#REF!</definedName>
    <definedName name="ccc" localSheetId="39">#REF!</definedName>
    <definedName name="ccc" localSheetId="96">#REF!</definedName>
    <definedName name="ccc" localSheetId="81">#REF!</definedName>
    <definedName name="ccc" localSheetId="36">#REF!</definedName>
    <definedName name="ccc" localSheetId="5">#REF!</definedName>
    <definedName name="ccc" localSheetId="138">#REF!</definedName>
    <definedName name="ccc" localSheetId="136">#REF!</definedName>
    <definedName name="ccc" localSheetId="134">#REF!</definedName>
    <definedName name="ccc" localSheetId="140">#REF!</definedName>
    <definedName name="ccc">#REF!</definedName>
    <definedName name="CL1_" localSheetId="74">#REF!</definedName>
    <definedName name="CL1_" localSheetId="71">#REF!</definedName>
    <definedName name="CL1_" localSheetId="68">#REF!</definedName>
    <definedName name="CL1_" localSheetId="65">#REF!</definedName>
    <definedName name="CL1_" localSheetId="62">#REF!</definedName>
    <definedName name="CL1_" localSheetId="28">#REF!</definedName>
    <definedName name="CL1_" localSheetId="19">#REF!</definedName>
    <definedName name="CL1_" localSheetId="77">#REF!</definedName>
    <definedName name="CL1_" localSheetId="107">#REF!</definedName>
    <definedName name="CL1_" localSheetId="32">#REF!</definedName>
    <definedName name="CL1_" localSheetId="16">#REF!</definedName>
    <definedName name="CL1_" localSheetId="131">#REF!</definedName>
    <definedName name="CL1_" localSheetId="59">#REF!</definedName>
    <definedName name="CL1_" localSheetId="47">#REF!</definedName>
    <definedName name="CL1_" localSheetId="31">#REF!</definedName>
    <definedName name="CL1_" localSheetId="13">#REF!</definedName>
    <definedName name="CL1_" localSheetId="129">#REF!</definedName>
    <definedName name="CL1_" localSheetId="119">#REF!</definedName>
    <definedName name="CL1_" localSheetId="105">#REF!</definedName>
    <definedName name="CL1_" localSheetId="92">#REF!</definedName>
    <definedName name="CL1_" localSheetId="0">#REF!</definedName>
    <definedName name="CL1_" localSheetId="1">#REF!</definedName>
    <definedName name="CL1_" localSheetId="89">#REF!</definedName>
    <definedName name="CL1_" localSheetId="44">#REF!</definedName>
    <definedName name="CL1_" localSheetId="86">#REF!</definedName>
    <definedName name="CL1_" localSheetId="56">#REF!</definedName>
    <definedName name="CL1_" localSheetId="25">#REF!</definedName>
    <definedName name="CL1_" localSheetId="117">#REF!</definedName>
    <definedName name="CL1_" localSheetId="10">#REF!</definedName>
    <definedName name="CL1_" localSheetId="127">#REF!</definedName>
    <definedName name="CL1_" localSheetId="103">#REF!</definedName>
    <definedName name="CL1_" localSheetId="41">#REF!</definedName>
    <definedName name="CL1_" localSheetId="115">#REF!</definedName>
    <definedName name="CL1_" localSheetId="101">#REF!</definedName>
    <definedName name="CL1_" localSheetId="83">#REF!</definedName>
    <definedName name="CL1_" localSheetId="53">#REF!</definedName>
    <definedName name="CL1_" localSheetId="22">#REF!</definedName>
    <definedName name="CL1_" localSheetId="125">#REF!</definedName>
    <definedName name="CL1_" localSheetId="7">#REF!</definedName>
    <definedName name="CL1_" localSheetId="98">#REF!</definedName>
    <definedName name="CL1_" localSheetId="113">#REF!</definedName>
    <definedName name="CL1_" localSheetId="111">#REF!</definedName>
    <definedName name="CL1_" localSheetId="38">#REF!</definedName>
    <definedName name="CL1_" localSheetId="123">#REF!</definedName>
    <definedName name="CL1_" localSheetId="80">#REF!</definedName>
    <definedName name="CL1_" localSheetId="50">#REF!</definedName>
    <definedName name="CL1_" localSheetId="35">#REF!</definedName>
    <definedName name="CL1_" localSheetId="121">#REF!</definedName>
    <definedName name="CL1_" localSheetId="109">#REF!</definedName>
    <definedName name="CL1_" localSheetId="95">#REF!</definedName>
    <definedName name="CL1_" localSheetId="4">#REF!</definedName>
    <definedName name="CL1_" localSheetId="137">#REF!</definedName>
    <definedName name="CL1_" localSheetId="135">#REF!</definedName>
    <definedName name="CL1_" localSheetId="141">#REF!</definedName>
    <definedName name="CL1_" localSheetId="133">#REF!</definedName>
    <definedName name="CL1_" localSheetId="139">#REF!</definedName>
    <definedName name="CL1_" localSheetId="108">#REF!</definedName>
    <definedName name="CL1_" localSheetId="132">#REF!</definedName>
    <definedName name="CL1_" localSheetId="130">#REF!</definedName>
    <definedName name="CL1_" localSheetId="120">#REF!</definedName>
    <definedName name="CL1_" localSheetId="106">#REF!</definedName>
    <definedName name="CL1_" localSheetId="118">#REF!</definedName>
    <definedName name="CL1_" localSheetId="128">#REF!</definedName>
    <definedName name="CL1_" localSheetId="104">#REF!</definedName>
    <definedName name="CL1_" localSheetId="116">#REF!</definedName>
    <definedName name="CL1_" localSheetId="102">#REF!</definedName>
    <definedName name="CL1_" localSheetId="126">#REF!</definedName>
    <definedName name="CL1_" localSheetId="114">#REF!</definedName>
    <definedName name="CL1_" localSheetId="112">#REF!</definedName>
    <definedName name="CL1_" localSheetId="124">#REF!</definedName>
    <definedName name="CL1_" localSheetId="122">#REF!</definedName>
    <definedName name="CL1_" localSheetId="110">#REF!</definedName>
    <definedName name="CL1_" localSheetId="76">#REF!</definedName>
    <definedName name="CL1_" localSheetId="73">#REF!</definedName>
    <definedName name="CL1_" localSheetId="70">#REF!</definedName>
    <definedName name="CL1_" localSheetId="67">#REF!</definedName>
    <definedName name="CL1_" localSheetId="64">#REF!</definedName>
    <definedName name="CL1_" localSheetId="30">#REF!</definedName>
    <definedName name="CL1_" localSheetId="21">#REF!</definedName>
    <definedName name="CL1_" localSheetId="79">#REF!</definedName>
    <definedName name="CL1_" localSheetId="18">#REF!</definedName>
    <definedName name="CL1_" localSheetId="94">#REF!</definedName>
    <definedName name="CL1_" localSheetId="61">#REF!</definedName>
    <definedName name="CL1_" localSheetId="49">#REF!</definedName>
    <definedName name="CL1_" localSheetId="33">#REF!</definedName>
    <definedName name="CL1_" localSheetId="15">#REF!</definedName>
    <definedName name="CL1_" localSheetId="3">#REF!</definedName>
    <definedName name="CL1_" localSheetId="91">#REF!</definedName>
    <definedName name="CL1_" localSheetId="46">#REF!</definedName>
    <definedName name="CL1_" localSheetId="88">#REF!</definedName>
    <definedName name="CL1_" localSheetId="58">#REF!</definedName>
    <definedName name="CL1_" localSheetId="27">#REF!</definedName>
    <definedName name="CL1_" localSheetId="12">#REF!</definedName>
    <definedName name="CL1_" localSheetId="43">#REF!</definedName>
    <definedName name="CL1_" localSheetId="85">#REF!</definedName>
    <definedName name="CL1_" localSheetId="55">#REF!</definedName>
    <definedName name="CL1_" localSheetId="24">#REF!</definedName>
    <definedName name="CL1_" localSheetId="9">#REF!</definedName>
    <definedName name="CL1_" localSheetId="100">#REF!</definedName>
    <definedName name="CL1_" localSheetId="40">#REF!</definedName>
    <definedName name="CL1_" localSheetId="97">#REF!</definedName>
    <definedName name="CL1_" localSheetId="82">#REF!</definedName>
    <definedName name="CL1_" localSheetId="52">#REF!</definedName>
    <definedName name="CL1_" localSheetId="37">#REF!</definedName>
    <definedName name="CL1_" localSheetId="6">#REF!</definedName>
    <definedName name="CL1_" localSheetId="75">#REF!</definedName>
    <definedName name="CL1_" localSheetId="72">#REF!</definedName>
    <definedName name="CL1_" localSheetId="69">#REF!</definedName>
    <definedName name="CL1_" localSheetId="66">#REF!</definedName>
    <definedName name="CL1_" localSheetId="63">#REF!</definedName>
    <definedName name="CL1_" localSheetId="51">#REF!</definedName>
    <definedName name="CL1_" localSheetId="29">#REF!</definedName>
    <definedName name="CL1_" localSheetId="20">#REF!</definedName>
    <definedName name="CL1_" localSheetId="78">#REF!</definedName>
    <definedName name="CL1_" localSheetId="17">#REF!</definedName>
    <definedName name="CL1_" localSheetId="93">#REF!</definedName>
    <definedName name="CL1_" localSheetId="60">#REF!</definedName>
    <definedName name="CL1_" localSheetId="48">#REF!</definedName>
    <definedName name="CL1_" localSheetId="34">#REF!</definedName>
    <definedName name="CL1_" localSheetId="14">#REF!</definedName>
    <definedName name="CL1_" localSheetId="2">#REF!</definedName>
    <definedName name="CL1_" localSheetId="90">#REF!</definedName>
    <definedName name="CL1_" localSheetId="45">#REF!</definedName>
    <definedName name="CL1_" localSheetId="87">#REF!</definedName>
    <definedName name="CL1_" localSheetId="57">#REF!</definedName>
    <definedName name="CL1_" localSheetId="26">#REF!</definedName>
    <definedName name="CL1_" localSheetId="11">#REF!</definedName>
    <definedName name="CL1_" localSheetId="42">#REF!</definedName>
    <definedName name="CL1_" localSheetId="84">#REF!</definedName>
    <definedName name="CL1_" localSheetId="54">#REF!</definedName>
    <definedName name="CL1_" localSheetId="23">#REF!</definedName>
    <definedName name="CL1_" localSheetId="8">#REF!</definedName>
    <definedName name="CL1_" localSheetId="99">#REF!</definedName>
    <definedName name="CL1_" localSheetId="39">#REF!</definedName>
    <definedName name="CL1_" localSheetId="96">#REF!</definedName>
    <definedName name="CL1_" localSheetId="81">#REF!</definedName>
    <definedName name="CL1_" localSheetId="36">#REF!</definedName>
    <definedName name="CL1_" localSheetId="5">#REF!</definedName>
    <definedName name="CL1_" localSheetId="138">#REF!</definedName>
    <definedName name="CL1_" localSheetId="136">#REF!</definedName>
    <definedName name="CL1_" localSheetId="134">#REF!</definedName>
    <definedName name="CL1_" localSheetId="140">#REF!</definedName>
    <definedName name="CL1_">#REF!</definedName>
    <definedName name="CL2DOSE" localSheetId="74">#REF!</definedName>
    <definedName name="CL2DOSE" localSheetId="71">#REF!</definedName>
    <definedName name="CL2DOSE" localSheetId="68">#REF!</definedName>
    <definedName name="CL2DOSE" localSheetId="65">#REF!</definedName>
    <definedName name="CL2DOSE" localSheetId="62">#REF!</definedName>
    <definedName name="CL2DOSE" localSheetId="28">#REF!</definedName>
    <definedName name="CL2DOSE" localSheetId="19">#REF!</definedName>
    <definedName name="CL2DOSE" localSheetId="77">#REF!</definedName>
    <definedName name="CL2DOSE" localSheetId="107">#REF!</definedName>
    <definedName name="CL2DOSE" localSheetId="32">#REF!</definedName>
    <definedName name="CL2DOSE" localSheetId="16">#REF!</definedName>
    <definedName name="CL2DOSE" localSheetId="131">#REF!</definedName>
    <definedName name="CL2DOSE" localSheetId="59">#REF!</definedName>
    <definedName name="CL2DOSE" localSheetId="47">#REF!</definedName>
    <definedName name="CL2DOSE" localSheetId="31">#REF!</definedName>
    <definedName name="CL2DOSE" localSheetId="13">#REF!</definedName>
    <definedName name="CL2DOSE" localSheetId="129">#REF!</definedName>
    <definedName name="CL2DOSE" localSheetId="119">#REF!</definedName>
    <definedName name="CL2DOSE" localSheetId="105">#REF!</definedName>
    <definedName name="CL2DOSE" localSheetId="92">#REF!</definedName>
    <definedName name="CL2DOSE" localSheetId="0">#REF!</definedName>
    <definedName name="CL2DOSE" localSheetId="1">#REF!</definedName>
    <definedName name="CL2DOSE" localSheetId="89">#REF!</definedName>
    <definedName name="CL2DOSE" localSheetId="44">#REF!</definedName>
    <definedName name="CL2DOSE" localSheetId="86">#REF!</definedName>
    <definedName name="CL2DOSE" localSheetId="56">#REF!</definedName>
    <definedName name="CL2DOSE" localSheetId="25">#REF!</definedName>
    <definedName name="CL2DOSE" localSheetId="117">#REF!</definedName>
    <definedName name="CL2DOSE" localSheetId="10">#REF!</definedName>
    <definedName name="CL2DOSE" localSheetId="127">#REF!</definedName>
    <definedName name="CL2DOSE" localSheetId="103">#REF!</definedName>
    <definedName name="CL2DOSE" localSheetId="41">#REF!</definedName>
    <definedName name="CL2DOSE" localSheetId="115">#REF!</definedName>
    <definedName name="CL2DOSE" localSheetId="101">#REF!</definedName>
    <definedName name="CL2DOSE" localSheetId="83">#REF!</definedName>
    <definedName name="CL2DOSE" localSheetId="53">#REF!</definedName>
    <definedName name="CL2DOSE" localSheetId="22">#REF!</definedName>
    <definedName name="CL2DOSE" localSheetId="125">#REF!</definedName>
    <definedName name="CL2DOSE" localSheetId="7">#REF!</definedName>
    <definedName name="CL2DOSE" localSheetId="98">#REF!</definedName>
    <definedName name="CL2DOSE" localSheetId="113">#REF!</definedName>
    <definedName name="CL2DOSE" localSheetId="111">#REF!</definedName>
    <definedName name="CL2DOSE" localSheetId="38">#REF!</definedName>
    <definedName name="CL2DOSE" localSheetId="123">#REF!</definedName>
    <definedName name="CL2DOSE" localSheetId="80">#REF!</definedName>
    <definedName name="CL2DOSE" localSheetId="50">#REF!</definedName>
    <definedName name="CL2DOSE" localSheetId="35">#REF!</definedName>
    <definedName name="CL2DOSE" localSheetId="121">#REF!</definedName>
    <definedName name="CL2DOSE" localSheetId="109">#REF!</definedName>
    <definedName name="CL2DOSE" localSheetId="95">#REF!</definedName>
    <definedName name="CL2DOSE" localSheetId="4">#REF!</definedName>
    <definedName name="CL2DOSE" localSheetId="137">#REF!</definedName>
    <definedName name="CL2DOSE" localSheetId="135">#REF!</definedName>
    <definedName name="CL2DOSE" localSheetId="141">#REF!</definedName>
    <definedName name="CL2DOSE" localSheetId="133">#REF!</definedName>
    <definedName name="CL2DOSE" localSheetId="139">#REF!</definedName>
    <definedName name="CL2DOSE" localSheetId="108">#REF!</definedName>
    <definedName name="CL2DOSE" localSheetId="132">#REF!</definedName>
    <definedName name="CL2DOSE" localSheetId="130">#REF!</definedName>
    <definedName name="CL2DOSE" localSheetId="120">#REF!</definedName>
    <definedName name="CL2DOSE" localSheetId="106">#REF!</definedName>
    <definedName name="CL2DOSE" localSheetId="118">#REF!</definedName>
    <definedName name="CL2DOSE" localSheetId="128">#REF!</definedName>
    <definedName name="CL2DOSE" localSheetId="104">#REF!</definedName>
    <definedName name="CL2DOSE" localSheetId="116">#REF!</definedName>
    <definedName name="CL2DOSE" localSheetId="102">#REF!</definedName>
    <definedName name="CL2DOSE" localSheetId="126">#REF!</definedName>
    <definedName name="CL2DOSE" localSheetId="114">#REF!</definedName>
    <definedName name="CL2DOSE" localSheetId="112">#REF!</definedName>
    <definedName name="CL2DOSE" localSheetId="124">#REF!</definedName>
    <definedName name="CL2DOSE" localSheetId="122">#REF!</definedName>
    <definedName name="CL2DOSE" localSheetId="110">#REF!</definedName>
    <definedName name="CL2DOSE" localSheetId="76">#REF!</definedName>
    <definedName name="CL2DOSE" localSheetId="73">#REF!</definedName>
    <definedName name="CL2DOSE" localSheetId="70">#REF!</definedName>
    <definedName name="CL2DOSE" localSheetId="67">#REF!</definedName>
    <definedName name="CL2DOSE" localSheetId="64">#REF!</definedName>
    <definedName name="CL2DOSE" localSheetId="30">#REF!</definedName>
    <definedName name="CL2DOSE" localSheetId="21">#REF!</definedName>
    <definedName name="CL2DOSE" localSheetId="79">#REF!</definedName>
    <definedName name="CL2DOSE" localSheetId="18">#REF!</definedName>
    <definedName name="CL2DOSE" localSheetId="94">#REF!</definedName>
    <definedName name="CL2DOSE" localSheetId="61">#REF!</definedName>
    <definedName name="CL2DOSE" localSheetId="49">#REF!</definedName>
    <definedName name="CL2DOSE" localSheetId="33">#REF!</definedName>
    <definedName name="CL2DOSE" localSheetId="15">#REF!</definedName>
    <definedName name="CL2DOSE" localSheetId="3">#REF!</definedName>
    <definedName name="CL2DOSE" localSheetId="91">#REF!</definedName>
    <definedName name="CL2DOSE" localSheetId="46">#REF!</definedName>
    <definedName name="CL2DOSE" localSheetId="88">#REF!</definedName>
    <definedName name="CL2DOSE" localSheetId="58">#REF!</definedName>
    <definedName name="CL2DOSE" localSheetId="27">#REF!</definedName>
    <definedName name="CL2DOSE" localSheetId="12">#REF!</definedName>
    <definedName name="CL2DOSE" localSheetId="43">#REF!</definedName>
    <definedName name="CL2DOSE" localSheetId="85">#REF!</definedName>
    <definedName name="CL2DOSE" localSheetId="55">#REF!</definedName>
    <definedName name="CL2DOSE" localSheetId="24">#REF!</definedName>
    <definedName name="CL2DOSE" localSheetId="9">#REF!</definedName>
    <definedName name="CL2DOSE" localSheetId="100">#REF!</definedName>
    <definedName name="CL2DOSE" localSheetId="40">#REF!</definedName>
    <definedName name="CL2DOSE" localSheetId="97">#REF!</definedName>
    <definedName name="CL2DOSE" localSheetId="82">#REF!</definedName>
    <definedName name="CL2DOSE" localSheetId="52">#REF!</definedName>
    <definedName name="CL2DOSE" localSheetId="37">#REF!</definedName>
    <definedName name="CL2DOSE" localSheetId="6">#REF!</definedName>
    <definedName name="CL2DOSE" localSheetId="75">#REF!</definedName>
    <definedName name="CL2DOSE" localSheetId="72">#REF!</definedName>
    <definedName name="CL2DOSE" localSheetId="69">#REF!</definedName>
    <definedName name="CL2DOSE" localSheetId="66">#REF!</definedName>
    <definedName name="CL2DOSE" localSheetId="63">#REF!</definedName>
    <definedName name="CL2DOSE" localSheetId="51">#REF!</definedName>
    <definedName name="CL2DOSE" localSheetId="29">#REF!</definedName>
    <definedName name="CL2DOSE" localSheetId="20">#REF!</definedName>
    <definedName name="CL2DOSE" localSheetId="78">#REF!</definedName>
    <definedName name="CL2DOSE" localSheetId="17">#REF!</definedName>
    <definedName name="CL2DOSE" localSheetId="93">#REF!</definedName>
    <definedName name="CL2DOSE" localSheetId="60">#REF!</definedName>
    <definedName name="CL2DOSE" localSheetId="48">#REF!</definedName>
    <definedName name="CL2DOSE" localSheetId="34">#REF!</definedName>
    <definedName name="CL2DOSE" localSheetId="14">#REF!</definedName>
    <definedName name="CL2DOSE" localSheetId="2">#REF!</definedName>
    <definedName name="CL2DOSE" localSheetId="90">#REF!</definedName>
    <definedName name="CL2DOSE" localSheetId="45">#REF!</definedName>
    <definedName name="CL2DOSE" localSheetId="87">#REF!</definedName>
    <definedName name="CL2DOSE" localSheetId="57">#REF!</definedName>
    <definedName name="CL2DOSE" localSheetId="26">#REF!</definedName>
    <definedName name="CL2DOSE" localSheetId="11">#REF!</definedName>
    <definedName name="CL2DOSE" localSheetId="42">#REF!</definedName>
    <definedName name="CL2DOSE" localSheetId="84">#REF!</definedName>
    <definedName name="CL2DOSE" localSheetId="54">#REF!</definedName>
    <definedName name="CL2DOSE" localSheetId="23">#REF!</definedName>
    <definedName name="CL2DOSE" localSheetId="8">#REF!</definedName>
    <definedName name="CL2DOSE" localSheetId="99">#REF!</definedName>
    <definedName name="CL2DOSE" localSheetId="39">#REF!</definedName>
    <definedName name="CL2DOSE" localSheetId="96">#REF!</definedName>
    <definedName name="CL2DOSE" localSheetId="81">#REF!</definedName>
    <definedName name="CL2DOSE" localSheetId="36">#REF!</definedName>
    <definedName name="CL2DOSE" localSheetId="5">#REF!</definedName>
    <definedName name="CL2DOSE" localSheetId="138">#REF!</definedName>
    <definedName name="CL2DOSE" localSheetId="136">#REF!</definedName>
    <definedName name="CL2DOSE" localSheetId="134">#REF!</definedName>
    <definedName name="CL2DOSE" localSheetId="140">#REF!</definedName>
    <definedName name="CL2DOSE">#REF!</definedName>
    <definedName name="CL2RESID" localSheetId="74">#REF!</definedName>
    <definedName name="CL2RESID" localSheetId="71">#REF!</definedName>
    <definedName name="CL2RESID" localSheetId="68">#REF!</definedName>
    <definedName name="CL2RESID" localSheetId="65">#REF!</definedName>
    <definedName name="CL2RESID" localSheetId="62">#REF!</definedName>
    <definedName name="CL2RESID" localSheetId="28">#REF!</definedName>
    <definedName name="CL2RESID" localSheetId="19">#REF!</definedName>
    <definedName name="CL2RESID" localSheetId="77">#REF!</definedName>
    <definedName name="CL2RESID" localSheetId="107">#REF!</definedName>
    <definedName name="CL2RESID" localSheetId="32">#REF!</definedName>
    <definedName name="CL2RESID" localSheetId="16">#REF!</definedName>
    <definedName name="CL2RESID" localSheetId="131">#REF!</definedName>
    <definedName name="CL2RESID" localSheetId="59">#REF!</definedName>
    <definedName name="CL2RESID" localSheetId="47">#REF!</definedName>
    <definedName name="CL2RESID" localSheetId="31">#REF!</definedName>
    <definedName name="CL2RESID" localSheetId="13">#REF!</definedName>
    <definedName name="CL2RESID" localSheetId="129">#REF!</definedName>
    <definedName name="CL2RESID" localSheetId="119">#REF!</definedName>
    <definedName name="CL2RESID" localSheetId="105">#REF!</definedName>
    <definedName name="CL2RESID" localSheetId="92">#REF!</definedName>
    <definedName name="CL2RESID" localSheetId="0">#REF!</definedName>
    <definedName name="CL2RESID" localSheetId="1">#REF!</definedName>
    <definedName name="CL2RESID" localSheetId="89">#REF!</definedName>
    <definedName name="CL2RESID" localSheetId="44">#REF!</definedName>
    <definedName name="CL2RESID" localSheetId="86">#REF!</definedName>
    <definedName name="CL2RESID" localSheetId="56">#REF!</definedName>
    <definedName name="CL2RESID" localSheetId="25">#REF!</definedName>
    <definedName name="CL2RESID" localSheetId="117">#REF!</definedName>
    <definedName name="CL2RESID" localSheetId="10">#REF!</definedName>
    <definedName name="CL2RESID" localSheetId="127">#REF!</definedName>
    <definedName name="CL2RESID" localSheetId="103">#REF!</definedName>
    <definedName name="CL2RESID" localSheetId="41">#REF!</definedName>
    <definedName name="CL2RESID" localSheetId="115">#REF!</definedName>
    <definedName name="CL2RESID" localSheetId="101">#REF!</definedName>
    <definedName name="CL2RESID" localSheetId="83">#REF!</definedName>
    <definedName name="CL2RESID" localSheetId="53">#REF!</definedName>
    <definedName name="CL2RESID" localSheetId="22">#REF!</definedName>
    <definedName name="CL2RESID" localSheetId="125">#REF!</definedName>
    <definedName name="CL2RESID" localSheetId="7">#REF!</definedName>
    <definedName name="CL2RESID" localSheetId="98">#REF!</definedName>
    <definedName name="CL2RESID" localSheetId="113">#REF!</definedName>
    <definedName name="CL2RESID" localSheetId="111">#REF!</definedName>
    <definedName name="CL2RESID" localSheetId="38">#REF!</definedName>
    <definedName name="CL2RESID" localSheetId="123">#REF!</definedName>
    <definedName name="CL2RESID" localSheetId="80">#REF!</definedName>
    <definedName name="CL2RESID" localSheetId="50">#REF!</definedName>
    <definedName name="CL2RESID" localSheetId="35">#REF!</definedName>
    <definedName name="CL2RESID" localSheetId="121">#REF!</definedName>
    <definedName name="CL2RESID" localSheetId="109">#REF!</definedName>
    <definedName name="CL2RESID" localSheetId="95">#REF!</definedName>
    <definedName name="CL2RESID" localSheetId="4">#REF!</definedName>
    <definedName name="CL2RESID" localSheetId="137">#REF!</definedName>
    <definedName name="CL2RESID" localSheetId="135">#REF!</definedName>
    <definedName name="CL2RESID" localSheetId="141">#REF!</definedName>
    <definedName name="CL2RESID" localSheetId="133">#REF!</definedName>
    <definedName name="CL2RESID" localSheetId="139">#REF!</definedName>
    <definedName name="CL2RESID" localSheetId="108">#REF!</definedName>
    <definedName name="CL2RESID" localSheetId="132">#REF!</definedName>
    <definedName name="CL2RESID" localSheetId="130">#REF!</definedName>
    <definedName name="CL2RESID" localSheetId="120">#REF!</definedName>
    <definedName name="CL2RESID" localSheetId="106">#REF!</definedName>
    <definedName name="CL2RESID" localSheetId="118">#REF!</definedName>
    <definedName name="CL2RESID" localSheetId="128">#REF!</definedName>
    <definedName name="CL2RESID" localSheetId="104">#REF!</definedName>
    <definedName name="CL2RESID" localSheetId="116">#REF!</definedName>
    <definedName name="CL2RESID" localSheetId="102">#REF!</definedName>
    <definedName name="CL2RESID" localSheetId="126">#REF!</definedName>
    <definedName name="CL2RESID" localSheetId="114">#REF!</definedName>
    <definedName name="CL2RESID" localSheetId="112">#REF!</definedName>
    <definedName name="CL2RESID" localSheetId="124">#REF!</definedName>
    <definedName name="CL2RESID" localSheetId="122">#REF!</definedName>
    <definedName name="CL2RESID" localSheetId="110">#REF!</definedName>
    <definedName name="CL2RESID" localSheetId="76">#REF!</definedName>
    <definedName name="CL2RESID" localSheetId="73">#REF!</definedName>
    <definedName name="CL2RESID" localSheetId="70">#REF!</definedName>
    <definedName name="CL2RESID" localSheetId="67">#REF!</definedName>
    <definedName name="CL2RESID" localSheetId="64">#REF!</definedName>
    <definedName name="CL2RESID" localSheetId="30">#REF!</definedName>
    <definedName name="CL2RESID" localSheetId="21">#REF!</definedName>
    <definedName name="CL2RESID" localSheetId="79">#REF!</definedName>
    <definedName name="CL2RESID" localSheetId="18">#REF!</definedName>
    <definedName name="CL2RESID" localSheetId="94">#REF!</definedName>
    <definedName name="CL2RESID" localSheetId="61">#REF!</definedName>
    <definedName name="CL2RESID" localSheetId="49">#REF!</definedName>
    <definedName name="CL2RESID" localSheetId="33">#REF!</definedName>
    <definedName name="CL2RESID" localSheetId="15">#REF!</definedName>
    <definedName name="CL2RESID" localSheetId="3">#REF!</definedName>
    <definedName name="CL2RESID" localSheetId="91">#REF!</definedName>
    <definedName name="CL2RESID" localSheetId="46">#REF!</definedName>
    <definedName name="CL2RESID" localSheetId="88">#REF!</definedName>
    <definedName name="CL2RESID" localSheetId="58">#REF!</definedName>
    <definedName name="CL2RESID" localSheetId="27">#REF!</definedName>
    <definedName name="CL2RESID" localSheetId="12">#REF!</definedName>
    <definedName name="CL2RESID" localSheetId="43">#REF!</definedName>
    <definedName name="CL2RESID" localSheetId="85">#REF!</definedName>
    <definedName name="CL2RESID" localSheetId="55">#REF!</definedName>
    <definedName name="CL2RESID" localSheetId="24">#REF!</definedName>
    <definedName name="CL2RESID" localSheetId="9">#REF!</definedName>
    <definedName name="CL2RESID" localSheetId="100">#REF!</definedName>
    <definedName name="CL2RESID" localSheetId="40">#REF!</definedName>
    <definedName name="CL2RESID" localSheetId="97">#REF!</definedName>
    <definedName name="CL2RESID" localSheetId="82">#REF!</definedName>
    <definedName name="CL2RESID" localSheetId="52">#REF!</definedName>
    <definedName name="CL2RESID" localSheetId="37">#REF!</definedName>
    <definedName name="CL2RESID" localSheetId="6">#REF!</definedName>
    <definedName name="CL2RESID" localSheetId="75">#REF!</definedName>
    <definedName name="CL2RESID" localSheetId="72">#REF!</definedName>
    <definedName name="CL2RESID" localSheetId="69">#REF!</definedName>
    <definedName name="CL2RESID" localSheetId="66">#REF!</definedName>
    <definedName name="CL2RESID" localSheetId="63">#REF!</definedName>
    <definedName name="CL2RESID" localSheetId="51">#REF!</definedName>
    <definedName name="CL2RESID" localSheetId="29">#REF!</definedName>
    <definedName name="CL2RESID" localSheetId="20">#REF!</definedName>
    <definedName name="CL2RESID" localSheetId="78">#REF!</definedName>
    <definedName name="CL2RESID" localSheetId="17">#REF!</definedName>
    <definedName name="CL2RESID" localSheetId="93">#REF!</definedName>
    <definedName name="CL2RESID" localSheetId="60">#REF!</definedName>
    <definedName name="CL2RESID" localSheetId="48">#REF!</definedName>
    <definedName name="CL2RESID" localSheetId="34">#REF!</definedName>
    <definedName name="CL2RESID" localSheetId="14">#REF!</definedName>
    <definedName name="CL2RESID" localSheetId="2">#REF!</definedName>
    <definedName name="CL2RESID" localSheetId="90">#REF!</definedName>
    <definedName name="CL2RESID" localSheetId="45">#REF!</definedName>
    <definedName name="CL2RESID" localSheetId="87">#REF!</definedName>
    <definedName name="CL2RESID" localSheetId="57">#REF!</definedName>
    <definedName name="CL2RESID" localSheetId="26">#REF!</definedName>
    <definedName name="CL2RESID" localSheetId="11">#REF!</definedName>
    <definedName name="CL2RESID" localSheetId="42">#REF!</definedName>
    <definedName name="CL2RESID" localSheetId="84">#REF!</definedName>
    <definedName name="CL2RESID" localSheetId="54">#REF!</definedName>
    <definedName name="CL2RESID" localSheetId="23">#REF!</definedName>
    <definedName name="CL2RESID" localSheetId="8">#REF!</definedName>
    <definedName name="CL2RESID" localSheetId="99">#REF!</definedName>
    <definedName name="CL2RESID" localSheetId="39">#REF!</definedName>
    <definedName name="CL2RESID" localSheetId="96">#REF!</definedName>
    <definedName name="CL2RESID" localSheetId="81">#REF!</definedName>
    <definedName name="CL2RESID" localSheetId="36">#REF!</definedName>
    <definedName name="CL2RESID" localSheetId="5">#REF!</definedName>
    <definedName name="CL2RESID" localSheetId="138">#REF!</definedName>
    <definedName name="CL2RESID" localSheetId="136">#REF!</definedName>
    <definedName name="CL2RESID" localSheetId="134">#REF!</definedName>
    <definedName name="CL2RESID" localSheetId="140">#REF!</definedName>
    <definedName name="CL2RESID">#REF!</definedName>
    <definedName name="CLADD" localSheetId="74">#REF!</definedName>
    <definedName name="CLADD" localSheetId="71">#REF!</definedName>
    <definedName name="CLADD" localSheetId="68">#REF!</definedName>
    <definedName name="CLADD" localSheetId="65">#REF!</definedName>
    <definedName name="CLADD" localSheetId="62">#REF!</definedName>
    <definedName name="CLADD" localSheetId="28">#REF!</definedName>
    <definedName name="CLADD" localSheetId="19">#REF!</definedName>
    <definedName name="CLADD" localSheetId="77">#REF!</definedName>
    <definedName name="CLADD" localSheetId="107">#REF!</definedName>
    <definedName name="CLADD" localSheetId="32">#REF!</definedName>
    <definedName name="CLADD" localSheetId="16">#REF!</definedName>
    <definedName name="CLADD" localSheetId="131">#REF!</definedName>
    <definedName name="CLADD" localSheetId="59">#REF!</definedName>
    <definedName name="CLADD" localSheetId="47">#REF!</definedName>
    <definedName name="CLADD" localSheetId="31">#REF!</definedName>
    <definedName name="CLADD" localSheetId="13">#REF!</definedName>
    <definedName name="CLADD" localSheetId="129">#REF!</definedName>
    <definedName name="CLADD" localSheetId="119">#REF!</definedName>
    <definedName name="CLADD" localSheetId="105">#REF!</definedName>
    <definedName name="CLADD" localSheetId="92">#REF!</definedName>
    <definedName name="CLADD" localSheetId="0">#REF!</definedName>
    <definedName name="CLADD" localSheetId="1">#REF!</definedName>
    <definedName name="CLADD" localSheetId="89">#REF!</definedName>
    <definedName name="CLADD" localSheetId="44">#REF!</definedName>
    <definedName name="CLADD" localSheetId="86">#REF!</definedName>
    <definedName name="CLADD" localSheetId="56">#REF!</definedName>
    <definedName name="CLADD" localSheetId="25">#REF!</definedName>
    <definedName name="CLADD" localSheetId="117">#REF!</definedName>
    <definedName name="CLADD" localSheetId="10">#REF!</definedName>
    <definedName name="CLADD" localSheetId="127">#REF!</definedName>
    <definedName name="CLADD" localSheetId="103">#REF!</definedName>
    <definedName name="CLADD" localSheetId="41">#REF!</definedName>
    <definedName name="CLADD" localSheetId="115">#REF!</definedName>
    <definedName name="CLADD" localSheetId="101">#REF!</definedName>
    <definedName name="CLADD" localSheetId="83">#REF!</definedName>
    <definedName name="CLADD" localSheetId="53">#REF!</definedName>
    <definedName name="CLADD" localSheetId="22">#REF!</definedName>
    <definedName name="CLADD" localSheetId="125">#REF!</definedName>
    <definedName name="CLADD" localSheetId="7">#REF!</definedName>
    <definedName name="CLADD" localSheetId="98">#REF!</definedName>
    <definedName name="CLADD" localSheetId="113">#REF!</definedName>
    <definedName name="CLADD" localSheetId="111">#REF!</definedName>
    <definedName name="CLADD" localSheetId="38">#REF!</definedName>
    <definedName name="CLADD" localSheetId="123">#REF!</definedName>
    <definedName name="CLADD" localSheetId="80">#REF!</definedName>
    <definedName name="CLADD" localSheetId="50">#REF!</definedName>
    <definedName name="CLADD" localSheetId="35">#REF!</definedName>
    <definedName name="CLADD" localSheetId="121">#REF!</definedName>
    <definedName name="CLADD" localSheetId="109">#REF!</definedName>
    <definedName name="CLADD" localSheetId="95">#REF!</definedName>
    <definedName name="CLADD" localSheetId="4">#REF!</definedName>
    <definedName name="CLADD" localSheetId="137">#REF!</definedName>
    <definedName name="CLADD" localSheetId="135">#REF!</definedName>
    <definedName name="CLADD" localSheetId="141">#REF!</definedName>
    <definedName name="CLADD" localSheetId="133">#REF!</definedName>
    <definedName name="CLADD" localSheetId="139">#REF!</definedName>
    <definedName name="CLADD" localSheetId="108">#REF!</definedName>
    <definedName name="CLADD" localSheetId="132">#REF!</definedName>
    <definedName name="CLADD" localSheetId="130">#REF!</definedName>
    <definedName name="CLADD" localSheetId="120">#REF!</definedName>
    <definedName name="CLADD" localSheetId="106">#REF!</definedName>
    <definedName name="CLADD" localSheetId="118">#REF!</definedName>
    <definedName name="CLADD" localSheetId="128">#REF!</definedName>
    <definedName name="CLADD" localSheetId="104">#REF!</definedName>
    <definedName name="CLADD" localSheetId="116">#REF!</definedName>
    <definedName name="CLADD" localSheetId="102">#REF!</definedName>
    <definedName name="CLADD" localSheetId="126">#REF!</definedName>
    <definedName name="CLADD" localSheetId="114">#REF!</definedName>
    <definedName name="CLADD" localSheetId="112">#REF!</definedName>
    <definedName name="CLADD" localSheetId="124">#REF!</definedName>
    <definedName name="CLADD" localSheetId="122">#REF!</definedName>
    <definedName name="CLADD" localSheetId="110">#REF!</definedName>
    <definedName name="CLADD" localSheetId="76">#REF!</definedName>
    <definedName name="CLADD" localSheetId="73">#REF!</definedName>
    <definedName name="CLADD" localSheetId="70">#REF!</definedName>
    <definedName name="CLADD" localSheetId="67">#REF!</definedName>
    <definedName name="CLADD" localSheetId="64">#REF!</definedName>
    <definedName name="CLADD" localSheetId="30">#REF!</definedName>
    <definedName name="CLADD" localSheetId="21">#REF!</definedName>
    <definedName name="CLADD" localSheetId="79">#REF!</definedName>
    <definedName name="CLADD" localSheetId="18">#REF!</definedName>
    <definedName name="CLADD" localSheetId="94">#REF!</definedName>
    <definedName name="CLADD" localSheetId="61">#REF!</definedName>
    <definedName name="CLADD" localSheetId="49">#REF!</definedName>
    <definedName name="CLADD" localSheetId="33">#REF!</definedName>
    <definedName name="CLADD" localSheetId="15">#REF!</definedName>
    <definedName name="CLADD" localSheetId="3">#REF!</definedName>
    <definedName name="CLADD" localSheetId="91">#REF!</definedName>
    <definedName name="CLADD" localSheetId="46">#REF!</definedName>
    <definedName name="CLADD" localSheetId="88">#REF!</definedName>
    <definedName name="CLADD" localSheetId="58">#REF!</definedName>
    <definedName name="CLADD" localSheetId="27">#REF!</definedName>
    <definedName name="CLADD" localSheetId="12">#REF!</definedName>
    <definedName name="CLADD" localSheetId="43">#REF!</definedName>
    <definedName name="CLADD" localSheetId="85">#REF!</definedName>
    <definedName name="CLADD" localSheetId="55">#REF!</definedName>
    <definedName name="CLADD" localSheetId="24">#REF!</definedName>
    <definedName name="CLADD" localSheetId="9">#REF!</definedName>
    <definedName name="CLADD" localSheetId="100">#REF!</definedName>
    <definedName name="CLADD" localSheetId="40">#REF!</definedName>
    <definedName name="CLADD" localSheetId="97">#REF!</definedName>
    <definedName name="CLADD" localSheetId="82">#REF!</definedName>
    <definedName name="CLADD" localSheetId="52">#REF!</definedName>
    <definedName name="CLADD" localSheetId="37">#REF!</definedName>
    <definedName name="CLADD" localSheetId="6">#REF!</definedName>
    <definedName name="CLADD" localSheetId="75">#REF!</definedName>
    <definedName name="CLADD" localSheetId="72">#REF!</definedName>
    <definedName name="CLADD" localSheetId="69">#REF!</definedName>
    <definedName name="CLADD" localSheetId="66">#REF!</definedName>
    <definedName name="CLADD" localSheetId="63">#REF!</definedName>
    <definedName name="CLADD" localSheetId="51">#REF!</definedName>
    <definedName name="CLADD" localSheetId="29">#REF!</definedName>
    <definedName name="CLADD" localSheetId="20">#REF!</definedName>
    <definedName name="CLADD" localSheetId="78">#REF!</definedName>
    <definedName name="CLADD" localSheetId="17">#REF!</definedName>
    <definedName name="CLADD" localSheetId="93">#REF!</definedName>
    <definedName name="CLADD" localSheetId="60">#REF!</definedName>
    <definedName name="CLADD" localSheetId="48">#REF!</definedName>
    <definedName name="CLADD" localSheetId="34">#REF!</definedName>
    <definedName name="CLADD" localSheetId="14">#REF!</definedName>
    <definedName name="CLADD" localSheetId="2">#REF!</definedName>
    <definedName name="CLADD" localSheetId="90">#REF!</definedName>
    <definedName name="CLADD" localSheetId="45">#REF!</definedName>
    <definedName name="CLADD" localSheetId="87">#REF!</definedName>
    <definedName name="CLADD" localSheetId="57">#REF!</definedName>
    <definedName name="CLADD" localSheetId="26">#REF!</definedName>
    <definedName name="CLADD" localSheetId="11">#REF!</definedName>
    <definedName name="CLADD" localSheetId="42">#REF!</definedName>
    <definedName name="CLADD" localSheetId="84">#REF!</definedName>
    <definedName name="CLADD" localSheetId="54">#REF!</definedName>
    <definedName name="CLADD" localSheetId="23">#REF!</definedName>
    <definedName name="CLADD" localSheetId="8">#REF!</definedName>
    <definedName name="CLADD" localSheetId="99">#REF!</definedName>
    <definedName name="CLADD" localSheetId="39">#REF!</definedName>
    <definedName name="CLADD" localSheetId="96">#REF!</definedName>
    <definedName name="CLADD" localSheetId="81">#REF!</definedName>
    <definedName name="CLADD" localSheetId="36">#REF!</definedName>
    <definedName name="CLADD" localSheetId="5">#REF!</definedName>
    <definedName name="CLADD" localSheetId="138">#REF!</definedName>
    <definedName name="CLADD" localSheetId="136">#REF!</definedName>
    <definedName name="CLADD" localSheetId="134">#REF!</definedName>
    <definedName name="CLADD" localSheetId="140">#REF!</definedName>
    <definedName name="CLADD">#REF!</definedName>
    <definedName name="CO2_Offsets_Construction">#REF!</definedName>
    <definedName name="cocw" localSheetId="74">#REF!</definedName>
    <definedName name="cocw" localSheetId="71">#REF!</definedName>
    <definedName name="cocw" localSheetId="68">#REF!</definedName>
    <definedName name="cocw" localSheetId="65">#REF!</definedName>
    <definedName name="cocw" localSheetId="62">#REF!</definedName>
    <definedName name="cocw" localSheetId="28">#REF!</definedName>
    <definedName name="cocw" localSheetId="19">#REF!</definedName>
    <definedName name="cocw" localSheetId="77">#REF!</definedName>
    <definedName name="cocw" localSheetId="107">#REF!</definedName>
    <definedName name="cocw" localSheetId="32">#REF!</definedName>
    <definedName name="cocw" localSheetId="16">#REF!</definedName>
    <definedName name="cocw" localSheetId="131">#REF!</definedName>
    <definedName name="cocw" localSheetId="59">#REF!</definedName>
    <definedName name="cocw" localSheetId="47">#REF!</definedName>
    <definedName name="cocw" localSheetId="31">#REF!</definedName>
    <definedName name="cocw" localSheetId="13">#REF!</definedName>
    <definedName name="cocw" localSheetId="129">#REF!</definedName>
    <definedName name="cocw" localSheetId="119">#REF!</definedName>
    <definedName name="cocw" localSheetId="105">#REF!</definedName>
    <definedName name="cocw" localSheetId="92">#REF!</definedName>
    <definedName name="cocw" localSheetId="0">#REF!</definedName>
    <definedName name="cocw" localSheetId="1">#REF!</definedName>
    <definedName name="cocw" localSheetId="89">#REF!</definedName>
    <definedName name="cocw" localSheetId="44">#REF!</definedName>
    <definedName name="cocw" localSheetId="86">#REF!</definedName>
    <definedName name="cocw" localSheetId="56">#REF!</definedName>
    <definedName name="cocw" localSheetId="25">#REF!</definedName>
    <definedName name="cocw" localSheetId="117">#REF!</definedName>
    <definedName name="cocw" localSheetId="10">#REF!</definedName>
    <definedName name="cocw" localSheetId="127">#REF!</definedName>
    <definedName name="cocw" localSheetId="103">#REF!</definedName>
    <definedName name="cocw" localSheetId="41">#REF!</definedName>
    <definedName name="cocw" localSheetId="115">#REF!</definedName>
    <definedName name="cocw" localSheetId="101">#REF!</definedName>
    <definedName name="cocw" localSheetId="83">#REF!</definedName>
    <definedName name="cocw" localSheetId="53">#REF!</definedName>
    <definedName name="cocw" localSheetId="22">#REF!</definedName>
    <definedName name="cocw" localSheetId="125">#REF!</definedName>
    <definedName name="cocw" localSheetId="7">#REF!</definedName>
    <definedName name="cocw" localSheetId="98">#REF!</definedName>
    <definedName name="cocw" localSheetId="113">#REF!</definedName>
    <definedName name="cocw" localSheetId="111">#REF!</definedName>
    <definedName name="cocw" localSheetId="38">#REF!</definedName>
    <definedName name="cocw" localSheetId="123">#REF!</definedName>
    <definedName name="cocw" localSheetId="80">#REF!</definedName>
    <definedName name="cocw" localSheetId="50">#REF!</definedName>
    <definedName name="cocw" localSheetId="35">#REF!</definedName>
    <definedName name="cocw" localSheetId="121">#REF!</definedName>
    <definedName name="cocw" localSheetId="109">#REF!</definedName>
    <definedName name="cocw" localSheetId="95">#REF!</definedName>
    <definedName name="cocw" localSheetId="4">#REF!</definedName>
    <definedName name="cocw" localSheetId="137">#REF!</definedName>
    <definedName name="cocw" localSheetId="135">#REF!</definedName>
    <definedName name="cocw" localSheetId="141">#REF!</definedName>
    <definedName name="cocw" localSheetId="133">#REF!</definedName>
    <definedName name="cocw" localSheetId="139">#REF!</definedName>
    <definedName name="cocw" localSheetId="108">#REF!</definedName>
    <definedName name="cocw" localSheetId="132">#REF!</definedName>
    <definedName name="cocw" localSheetId="130">#REF!</definedName>
    <definedName name="cocw" localSheetId="120">#REF!</definedName>
    <definedName name="cocw" localSheetId="106">#REF!</definedName>
    <definedName name="cocw" localSheetId="118">#REF!</definedName>
    <definedName name="cocw" localSheetId="128">#REF!</definedName>
    <definedName name="cocw" localSheetId="104">#REF!</definedName>
    <definedName name="cocw" localSheetId="116">#REF!</definedName>
    <definedName name="cocw" localSheetId="102">#REF!</definedName>
    <definedName name="cocw" localSheetId="126">#REF!</definedName>
    <definedName name="cocw" localSheetId="114">#REF!</definedName>
    <definedName name="cocw" localSheetId="112">#REF!</definedName>
    <definedName name="cocw" localSheetId="124">#REF!</definedName>
    <definedName name="cocw" localSheetId="122">#REF!</definedName>
    <definedName name="cocw" localSheetId="110">#REF!</definedName>
    <definedName name="cocw" localSheetId="76">#REF!</definedName>
    <definedName name="cocw" localSheetId="73">#REF!</definedName>
    <definedName name="cocw" localSheetId="70">#REF!</definedName>
    <definedName name="cocw" localSheetId="67">#REF!</definedName>
    <definedName name="cocw" localSheetId="64">#REF!</definedName>
    <definedName name="cocw" localSheetId="30">#REF!</definedName>
    <definedName name="cocw" localSheetId="21">#REF!</definedName>
    <definedName name="cocw" localSheetId="79">#REF!</definedName>
    <definedName name="cocw" localSheetId="18">#REF!</definedName>
    <definedName name="cocw" localSheetId="94">#REF!</definedName>
    <definedName name="cocw" localSheetId="61">#REF!</definedName>
    <definedName name="cocw" localSheetId="49">#REF!</definedName>
    <definedName name="cocw" localSheetId="33">#REF!</definedName>
    <definedName name="cocw" localSheetId="15">#REF!</definedName>
    <definedName name="cocw" localSheetId="3">#REF!</definedName>
    <definedName name="cocw" localSheetId="91">#REF!</definedName>
    <definedName name="cocw" localSheetId="46">#REF!</definedName>
    <definedName name="cocw" localSheetId="88">#REF!</definedName>
    <definedName name="cocw" localSheetId="58">#REF!</definedName>
    <definedName name="cocw" localSheetId="27">#REF!</definedName>
    <definedName name="cocw" localSheetId="12">#REF!</definedName>
    <definedName name="cocw" localSheetId="43">#REF!</definedName>
    <definedName name="cocw" localSheetId="85">#REF!</definedName>
    <definedName name="cocw" localSheetId="55">#REF!</definedName>
    <definedName name="cocw" localSheetId="24">#REF!</definedName>
    <definedName name="cocw" localSheetId="9">#REF!</definedName>
    <definedName name="cocw" localSheetId="100">#REF!</definedName>
    <definedName name="cocw" localSheetId="40">#REF!</definedName>
    <definedName name="cocw" localSheetId="97">#REF!</definedName>
    <definedName name="cocw" localSheetId="82">#REF!</definedName>
    <definedName name="cocw" localSheetId="52">#REF!</definedName>
    <definedName name="cocw" localSheetId="37">#REF!</definedName>
    <definedName name="cocw" localSheetId="6">#REF!</definedName>
    <definedName name="cocw" localSheetId="75">#REF!</definedName>
    <definedName name="cocw" localSheetId="72">#REF!</definedName>
    <definedName name="cocw" localSheetId="69">#REF!</definedName>
    <definedName name="cocw" localSheetId="66">#REF!</definedName>
    <definedName name="cocw" localSheetId="63">#REF!</definedName>
    <definedName name="cocw" localSheetId="51">#REF!</definedName>
    <definedName name="cocw" localSheetId="29">#REF!</definedName>
    <definedName name="cocw" localSheetId="20">#REF!</definedName>
    <definedName name="cocw" localSheetId="78">#REF!</definedName>
    <definedName name="cocw" localSheetId="17">#REF!</definedName>
    <definedName name="cocw" localSheetId="93">#REF!</definedName>
    <definedName name="cocw" localSheetId="60">#REF!</definedName>
    <definedName name="cocw" localSheetId="48">#REF!</definedName>
    <definedName name="cocw" localSheetId="34">#REF!</definedName>
    <definedName name="cocw" localSheetId="14">#REF!</definedName>
    <definedName name="cocw" localSheetId="2">#REF!</definedName>
    <definedName name="cocw" localSheetId="90">#REF!</definedName>
    <definedName name="cocw" localSheetId="45">#REF!</definedName>
    <definedName name="cocw" localSheetId="87">#REF!</definedName>
    <definedName name="cocw" localSheetId="57">#REF!</definedName>
    <definedName name="cocw" localSheetId="26">#REF!</definedName>
    <definedName name="cocw" localSheetId="11">#REF!</definedName>
    <definedName name="cocw" localSheetId="42">#REF!</definedName>
    <definedName name="cocw" localSheetId="84">#REF!</definedName>
    <definedName name="cocw" localSheetId="54">#REF!</definedName>
    <definedName name="cocw" localSheetId="23">#REF!</definedName>
    <definedName name="cocw" localSheetId="8">#REF!</definedName>
    <definedName name="cocw" localSheetId="99">#REF!</definedName>
    <definedName name="cocw" localSheetId="39">#REF!</definedName>
    <definedName name="cocw" localSheetId="96">#REF!</definedName>
    <definedName name="cocw" localSheetId="81">#REF!</definedName>
    <definedName name="cocw" localSheetId="36">#REF!</definedName>
    <definedName name="cocw" localSheetId="5">#REF!</definedName>
    <definedName name="cocw" localSheetId="138">#REF!</definedName>
    <definedName name="cocw" localSheetId="136">#REF!</definedName>
    <definedName name="cocw" localSheetId="134">#REF!</definedName>
    <definedName name="cocw" localSheetId="140">#REF!</definedName>
    <definedName name="cocw">#REF!</definedName>
    <definedName name="CogenNo">#REF!</definedName>
    <definedName name="CombinedTaxRate">#REF!</definedName>
    <definedName name="Commodities">#REF!</definedName>
    <definedName name="Construction_Contingency_Amount">#REF!</definedName>
    <definedName name="Construction_Delay">#REF!</definedName>
    <definedName name="Construction_Draw_Balance_of_Facility_Monthly_Percentages">#REF!</definedName>
    <definedName name="Construction_Draw_BOP_Spares_Monthly_Percentages">#REF!</definedName>
    <definedName name="Construction_Draw_GA_Salaries">#REF!</definedName>
    <definedName name="Construction_Draw_Gas_Interconnect_Monthly_Percentage">#REF!</definedName>
    <definedName name="Construction_Draw_Initial_Spares_Monthly_Percentages">#REF!</definedName>
    <definedName name="Construction_Draw_O_M_Mobilization_Monthly_Percentages">#REF!</definedName>
    <definedName name="Construction_Draw_Owners_Contig">#REF!</definedName>
    <definedName name="Construction_Draw_Power_Island_CT_Monthly_Percentage">#REF!</definedName>
    <definedName name="Construction_Draw_Power_Island_HRSG_Other_Monthly_Percentage">#REF!</definedName>
    <definedName name="Construction_Draw_Power_Island_ST_Monthly_Percentage">#REF!</definedName>
    <definedName name="Construction_Draw_Transmission_Interconnect_Monthly_Percentage">#REF!</definedName>
    <definedName name="Construction_Draw_Water_Interconnect_Monthly_Percentage">#REF!</definedName>
    <definedName name="Construction_Duration__months">#REF!</definedName>
    <definedName name="Construction_Duration_Planned">#REF!</definedName>
    <definedName name="Construction_Month_Date">#REF!</definedName>
    <definedName name="Construction_Other_G_A">#REF!</definedName>
    <definedName name="Construction_Period">#REF!</definedName>
    <definedName name="Construction_Professional_Services">#REF!</definedName>
    <definedName name="Construction_Public_Relations">#REF!</definedName>
    <definedName name="Construction_Salaries___Adders">#REF!</definedName>
    <definedName name="Construction_Travel___Entertainment">#REF!</definedName>
    <definedName name="Contract25Generation">#REF!</definedName>
    <definedName name="Contract25MarketOppCosts">#REF!</definedName>
    <definedName name="Contract25Revenues">#REF!</definedName>
    <definedName name="Counter" localSheetId="74">#REF!</definedName>
    <definedName name="Counter" localSheetId="71">#REF!</definedName>
    <definedName name="Counter" localSheetId="68">#REF!</definedName>
    <definedName name="Counter" localSheetId="65">#REF!</definedName>
    <definedName name="Counter" localSheetId="62">#REF!</definedName>
    <definedName name="Counter" localSheetId="28">#REF!</definedName>
    <definedName name="Counter" localSheetId="19">#REF!</definedName>
    <definedName name="Counter" localSheetId="77">#REF!</definedName>
    <definedName name="Counter" localSheetId="107">#REF!</definedName>
    <definedName name="Counter" localSheetId="32">#REF!</definedName>
    <definedName name="Counter" localSheetId="16">#REF!</definedName>
    <definedName name="Counter" localSheetId="131">#REF!</definedName>
    <definedName name="Counter" localSheetId="59">#REF!</definedName>
    <definedName name="Counter" localSheetId="47">#REF!</definedName>
    <definedName name="Counter" localSheetId="31">#REF!</definedName>
    <definedName name="Counter" localSheetId="13">#REF!</definedName>
    <definedName name="Counter" localSheetId="129">#REF!</definedName>
    <definedName name="Counter" localSheetId="119">#REF!</definedName>
    <definedName name="Counter" localSheetId="105">#REF!</definedName>
    <definedName name="Counter" localSheetId="92">#REF!</definedName>
    <definedName name="Counter" localSheetId="0">#REF!</definedName>
    <definedName name="Counter" localSheetId="1">#REF!</definedName>
    <definedName name="Counter" localSheetId="89">#REF!</definedName>
    <definedName name="Counter" localSheetId="44">#REF!</definedName>
    <definedName name="Counter" localSheetId="86">#REF!</definedName>
    <definedName name="Counter" localSheetId="56">#REF!</definedName>
    <definedName name="Counter" localSheetId="25">#REF!</definedName>
    <definedName name="Counter" localSheetId="117">#REF!</definedName>
    <definedName name="Counter" localSheetId="10">#REF!</definedName>
    <definedName name="Counter" localSheetId="127">#REF!</definedName>
    <definedName name="Counter" localSheetId="103">#REF!</definedName>
    <definedName name="Counter" localSheetId="41">#REF!</definedName>
    <definedName name="Counter" localSheetId="115">#REF!</definedName>
    <definedName name="Counter" localSheetId="101">#REF!</definedName>
    <definedName name="Counter" localSheetId="83">#REF!</definedName>
    <definedName name="Counter" localSheetId="53">#REF!</definedName>
    <definedName name="Counter" localSheetId="22">#REF!</definedName>
    <definedName name="Counter" localSheetId="125">#REF!</definedName>
    <definedName name="Counter" localSheetId="7">#REF!</definedName>
    <definedName name="Counter" localSheetId="98">#REF!</definedName>
    <definedName name="Counter" localSheetId="113">#REF!</definedName>
    <definedName name="Counter" localSheetId="111">#REF!</definedName>
    <definedName name="Counter" localSheetId="38">#REF!</definedName>
    <definedName name="Counter" localSheetId="123">#REF!</definedName>
    <definedName name="Counter" localSheetId="80">#REF!</definedName>
    <definedName name="Counter" localSheetId="50">#REF!</definedName>
    <definedName name="Counter" localSheetId="35">#REF!</definedName>
    <definedName name="Counter" localSheetId="121">#REF!</definedName>
    <definedName name="Counter" localSheetId="109">#REF!</definedName>
    <definedName name="Counter" localSheetId="95">#REF!</definedName>
    <definedName name="Counter" localSheetId="4">#REF!</definedName>
    <definedName name="Counter" localSheetId="137">#REF!</definedName>
    <definedName name="Counter" localSheetId="135">#REF!</definedName>
    <definedName name="Counter" localSheetId="141">#REF!</definedName>
    <definedName name="Counter" localSheetId="133">#REF!</definedName>
    <definedName name="Counter" localSheetId="139">#REF!</definedName>
    <definedName name="Counter" localSheetId="108">#REF!</definedName>
    <definedName name="Counter" localSheetId="132">#REF!</definedName>
    <definedName name="Counter" localSheetId="130">#REF!</definedName>
    <definedName name="Counter" localSheetId="120">#REF!</definedName>
    <definedName name="Counter" localSheetId="106">#REF!</definedName>
    <definedName name="Counter" localSheetId="118">#REF!</definedName>
    <definedName name="Counter" localSheetId="128">#REF!</definedName>
    <definedName name="Counter" localSheetId="104">#REF!</definedName>
    <definedName name="Counter" localSheetId="116">#REF!</definedName>
    <definedName name="Counter" localSheetId="102">#REF!</definedName>
    <definedName name="Counter" localSheetId="126">#REF!</definedName>
    <definedName name="Counter" localSheetId="114">#REF!</definedName>
    <definedName name="Counter" localSheetId="112">#REF!</definedName>
    <definedName name="Counter" localSheetId="124">#REF!</definedName>
    <definedName name="Counter" localSheetId="122">#REF!</definedName>
    <definedName name="Counter" localSheetId="110">#REF!</definedName>
    <definedName name="Counter" localSheetId="76">#REF!</definedName>
    <definedName name="Counter" localSheetId="73">#REF!</definedName>
    <definedName name="Counter" localSheetId="70">#REF!</definedName>
    <definedName name="Counter" localSheetId="67">#REF!</definedName>
    <definedName name="Counter" localSheetId="64">#REF!</definedName>
    <definedName name="Counter" localSheetId="30">#REF!</definedName>
    <definedName name="Counter" localSheetId="21">#REF!</definedName>
    <definedName name="Counter" localSheetId="79">#REF!</definedName>
    <definedName name="Counter" localSheetId="18">#REF!</definedName>
    <definedName name="Counter" localSheetId="94">#REF!</definedName>
    <definedName name="Counter" localSheetId="61">#REF!</definedName>
    <definedName name="Counter" localSheetId="49">#REF!</definedName>
    <definedName name="Counter" localSheetId="33">#REF!</definedName>
    <definedName name="Counter" localSheetId="15">#REF!</definedName>
    <definedName name="Counter" localSheetId="3">#REF!</definedName>
    <definedName name="Counter" localSheetId="91">#REF!</definedName>
    <definedName name="Counter" localSheetId="46">#REF!</definedName>
    <definedName name="Counter" localSheetId="88">#REF!</definedName>
    <definedName name="Counter" localSheetId="58">#REF!</definedName>
    <definedName name="Counter" localSheetId="27">#REF!</definedName>
    <definedName name="Counter" localSheetId="12">#REF!</definedName>
    <definedName name="Counter" localSheetId="43">#REF!</definedName>
    <definedName name="Counter" localSheetId="85">#REF!</definedName>
    <definedName name="Counter" localSheetId="55">#REF!</definedName>
    <definedName name="Counter" localSheetId="24">#REF!</definedName>
    <definedName name="Counter" localSheetId="9">#REF!</definedName>
    <definedName name="Counter" localSheetId="100">#REF!</definedName>
    <definedName name="Counter" localSheetId="40">#REF!</definedName>
    <definedName name="Counter" localSheetId="97">#REF!</definedName>
    <definedName name="Counter" localSheetId="82">#REF!</definedName>
    <definedName name="Counter" localSheetId="52">#REF!</definedName>
    <definedName name="Counter" localSheetId="37">#REF!</definedName>
    <definedName name="Counter" localSheetId="6">#REF!</definedName>
    <definedName name="Counter" localSheetId="75">#REF!</definedName>
    <definedName name="Counter" localSheetId="72">#REF!</definedName>
    <definedName name="Counter" localSheetId="69">#REF!</definedName>
    <definedName name="Counter" localSheetId="66">#REF!</definedName>
    <definedName name="Counter" localSheetId="63">#REF!</definedName>
    <definedName name="Counter" localSheetId="51">#REF!</definedName>
    <definedName name="Counter" localSheetId="29">#REF!</definedName>
    <definedName name="Counter" localSheetId="20">#REF!</definedName>
    <definedName name="Counter" localSheetId="78">#REF!</definedName>
    <definedName name="Counter" localSheetId="17">#REF!</definedName>
    <definedName name="Counter" localSheetId="93">#REF!</definedName>
    <definedName name="Counter" localSheetId="60">#REF!</definedName>
    <definedName name="Counter" localSheetId="48">#REF!</definedName>
    <definedName name="Counter" localSheetId="34">#REF!</definedName>
    <definedName name="Counter" localSheetId="14">#REF!</definedName>
    <definedName name="Counter" localSheetId="2">#REF!</definedName>
    <definedName name="Counter" localSheetId="90">#REF!</definedName>
    <definedName name="Counter" localSheetId="45">#REF!</definedName>
    <definedName name="Counter" localSheetId="87">#REF!</definedName>
    <definedName name="Counter" localSheetId="57">#REF!</definedName>
    <definedName name="Counter" localSheetId="26">#REF!</definedName>
    <definedName name="Counter" localSheetId="11">#REF!</definedName>
    <definedName name="Counter" localSheetId="42">#REF!</definedName>
    <definedName name="Counter" localSheetId="84">#REF!</definedName>
    <definedName name="Counter" localSheetId="54">#REF!</definedName>
    <definedName name="Counter" localSheetId="23">#REF!</definedName>
    <definedName name="Counter" localSheetId="8">#REF!</definedName>
    <definedName name="Counter" localSheetId="99">#REF!</definedName>
    <definedName name="Counter" localSheetId="39">#REF!</definedName>
    <definedName name="Counter" localSheetId="96">#REF!</definedName>
    <definedName name="Counter" localSheetId="81">#REF!</definedName>
    <definedName name="Counter" localSheetId="36">#REF!</definedName>
    <definedName name="Counter" localSheetId="5">#REF!</definedName>
    <definedName name="Counter" localSheetId="138">#REF!</definedName>
    <definedName name="Counter" localSheetId="136">#REF!</definedName>
    <definedName name="Counter" localSheetId="134">#REF!</definedName>
    <definedName name="Counter" localSheetId="140">#REF!</definedName>
    <definedName name="Counter">#REF!</definedName>
    <definedName name="Ct_Fe2___Fe_OH_2" localSheetId="74">#REF!</definedName>
    <definedName name="Ct_Fe2___Fe_OH_2" localSheetId="71">#REF!</definedName>
    <definedName name="Ct_Fe2___Fe_OH_2" localSheetId="68">#REF!</definedName>
    <definedName name="Ct_Fe2___Fe_OH_2" localSheetId="65">#REF!</definedName>
    <definedName name="Ct_Fe2___Fe_OH_2" localSheetId="62">#REF!</definedName>
    <definedName name="Ct_Fe2___Fe_OH_2" localSheetId="28">#REF!</definedName>
    <definedName name="Ct_Fe2___Fe_OH_2" localSheetId="19">#REF!</definedName>
    <definedName name="Ct_Fe2___Fe_OH_2" localSheetId="77">#REF!</definedName>
    <definedName name="Ct_Fe2___Fe_OH_2" localSheetId="107">#REF!</definedName>
    <definedName name="Ct_Fe2___Fe_OH_2" localSheetId="32">#REF!</definedName>
    <definedName name="Ct_Fe2___Fe_OH_2" localSheetId="16">#REF!</definedName>
    <definedName name="Ct_Fe2___Fe_OH_2" localSheetId="131">#REF!</definedName>
    <definedName name="Ct_Fe2___Fe_OH_2" localSheetId="59">#REF!</definedName>
    <definedName name="Ct_Fe2___Fe_OH_2" localSheetId="47">#REF!</definedName>
    <definedName name="Ct_Fe2___Fe_OH_2" localSheetId="31">#REF!</definedName>
    <definedName name="Ct_Fe2___Fe_OH_2" localSheetId="13">#REF!</definedName>
    <definedName name="Ct_Fe2___Fe_OH_2" localSheetId="129">#REF!</definedName>
    <definedName name="Ct_Fe2___Fe_OH_2" localSheetId="119">#REF!</definedName>
    <definedName name="Ct_Fe2___Fe_OH_2" localSheetId="105">#REF!</definedName>
    <definedName name="Ct_Fe2___Fe_OH_2" localSheetId="92">#REF!</definedName>
    <definedName name="Ct_Fe2___Fe_OH_2" localSheetId="0">#REF!</definedName>
    <definedName name="Ct_Fe2___Fe_OH_2" localSheetId="1">#REF!</definedName>
    <definedName name="Ct_Fe2___Fe_OH_2" localSheetId="89">#REF!</definedName>
    <definedName name="Ct_Fe2___Fe_OH_2" localSheetId="44">#REF!</definedName>
    <definedName name="Ct_Fe2___Fe_OH_2" localSheetId="86">#REF!</definedName>
    <definedName name="Ct_Fe2___Fe_OH_2" localSheetId="56">#REF!</definedName>
    <definedName name="Ct_Fe2___Fe_OH_2" localSheetId="25">#REF!</definedName>
    <definedName name="Ct_Fe2___Fe_OH_2" localSheetId="117">#REF!</definedName>
    <definedName name="Ct_Fe2___Fe_OH_2" localSheetId="10">#REF!</definedName>
    <definedName name="Ct_Fe2___Fe_OH_2" localSheetId="127">#REF!</definedName>
    <definedName name="Ct_Fe2___Fe_OH_2" localSheetId="103">#REF!</definedName>
    <definedName name="Ct_Fe2___Fe_OH_2" localSheetId="41">#REF!</definedName>
    <definedName name="Ct_Fe2___Fe_OH_2" localSheetId="115">#REF!</definedName>
    <definedName name="Ct_Fe2___Fe_OH_2" localSheetId="101">#REF!</definedName>
    <definedName name="Ct_Fe2___Fe_OH_2" localSheetId="83">#REF!</definedName>
    <definedName name="Ct_Fe2___Fe_OH_2" localSheetId="53">#REF!</definedName>
    <definedName name="Ct_Fe2___Fe_OH_2" localSheetId="22">#REF!</definedName>
    <definedName name="Ct_Fe2___Fe_OH_2" localSheetId="125">#REF!</definedName>
    <definedName name="Ct_Fe2___Fe_OH_2" localSheetId="7">#REF!</definedName>
    <definedName name="Ct_Fe2___Fe_OH_2" localSheetId="98">#REF!</definedName>
    <definedName name="Ct_Fe2___Fe_OH_2" localSheetId="113">#REF!</definedName>
    <definedName name="Ct_Fe2___Fe_OH_2" localSheetId="111">#REF!</definedName>
    <definedName name="Ct_Fe2___Fe_OH_2" localSheetId="38">#REF!</definedName>
    <definedName name="Ct_Fe2___Fe_OH_2" localSheetId="123">#REF!</definedName>
    <definedName name="Ct_Fe2___Fe_OH_2" localSheetId="80">#REF!</definedName>
    <definedName name="Ct_Fe2___Fe_OH_2" localSheetId="50">#REF!</definedName>
    <definedName name="Ct_Fe2___Fe_OH_2" localSheetId="35">#REF!</definedName>
    <definedName name="Ct_Fe2___Fe_OH_2" localSheetId="121">#REF!</definedName>
    <definedName name="Ct_Fe2___Fe_OH_2" localSheetId="109">#REF!</definedName>
    <definedName name="Ct_Fe2___Fe_OH_2" localSheetId="95">#REF!</definedName>
    <definedName name="Ct_Fe2___Fe_OH_2" localSheetId="4">#REF!</definedName>
    <definedName name="Ct_Fe2___Fe_OH_2" localSheetId="137">#REF!</definedName>
    <definedName name="Ct_Fe2___Fe_OH_2" localSheetId="135">#REF!</definedName>
    <definedName name="Ct_Fe2___Fe_OH_2" localSheetId="141">#REF!</definedName>
    <definedName name="Ct_Fe2___Fe_OH_2" localSheetId="133">#REF!</definedName>
    <definedName name="Ct_Fe2___Fe_OH_2" localSheetId="139">#REF!</definedName>
    <definedName name="Ct_Fe2___Fe_OH_2" localSheetId="108">#REF!</definedName>
    <definedName name="Ct_Fe2___Fe_OH_2" localSheetId="132">#REF!</definedName>
    <definedName name="Ct_Fe2___Fe_OH_2" localSheetId="130">#REF!</definedName>
    <definedName name="Ct_Fe2___Fe_OH_2" localSheetId="120">#REF!</definedName>
    <definedName name="Ct_Fe2___Fe_OH_2" localSheetId="106">#REF!</definedName>
    <definedName name="Ct_Fe2___Fe_OH_2" localSheetId="118">#REF!</definedName>
    <definedName name="Ct_Fe2___Fe_OH_2" localSheetId="128">#REF!</definedName>
    <definedName name="Ct_Fe2___Fe_OH_2" localSheetId="104">#REF!</definedName>
    <definedName name="Ct_Fe2___Fe_OH_2" localSheetId="116">#REF!</definedName>
    <definedName name="Ct_Fe2___Fe_OH_2" localSheetId="102">#REF!</definedName>
    <definedName name="Ct_Fe2___Fe_OH_2" localSheetId="126">#REF!</definedName>
    <definedName name="Ct_Fe2___Fe_OH_2" localSheetId="114">#REF!</definedName>
    <definedName name="Ct_Fe2___Fe_OH_2" localSheetId="112">#REF!</definedName>
    <definedName name="Ct_Fe2___Fe_OH_2" localSheetId="124">#REF!</definedName>
    <definedName name="Ct_Fe2___Fe_OH_2" localSheetId="122">#REF!</definedName>
    <definedName name="Ct_Fe2___Fe_OH_2" localSheetId="110">#REF!</definedName>
    <definedName name="Ct_Fe2___Fe_OH_2" localSheetId="76">#REF!</definedName>
    <definedName name="Ct_Fe2___Fe_OH_2" localSheetId="73">#REF!</definedName>
    <definedName name="Ct_Fe2___Fe_OH_2" localSheetId="70">#REF!</definedName>
    <definedName name="Ct_Fe2___Fe_OH_2" localSheetId="67">#REF!</definedName>
    <definedName name="Ct_Fe2___Fe_OH_2" localSheetId="64">#REF!</definedName>
    <definedName name="Ct_Fe2___Fe_OH_2" localSheetId="30">#REF!</definedName>
    <definedName name="Ct_Fe2___Fe_OH_2" localSheetId="21">#REF!</definedName>
    <definedName name="Ct_Fe2___Fe_OH_2" localSheetId="79">#REF!</definedName>
    <definedName name="Ct_Fe2___Fe_OH_2" localSheetId="18">#REF!</definedName>
    <definedName name="Ct_Fe2___Fe_OH_2" localSheetId="94">#REF!</definedName>
    <definedName name="Ct_Fe2___Fe_OH_2" localSheetId="61">#REF!</definedName>
    <definedName name="Ct_Fe2___Fe_OH_2" localSheetId="49">#REF!</definedName>
    <definedName name="Ct_Fe2___Fe_OH_2" localSheetId="33">#REF!</definedName>
    <definedName name="Ct_Fe2___Fe_OH_2" localSheetId="15">#REF!</definedName>
    <definedName name="Ct_Fe2___Fe_OH_2" localSheetId="3">#REF!</definedName>
    <definedName name="Ct_Fe2___Fe_OH_2" localSheetId="91">#REF!</definedName>
    <definedName name="Ct_Fe2___Fe_OH_2" localSheetId="46">#REF!</definedName>
    <definedName name="Ct_Fe2___Fe_OH_2" localSheetId="88">#REF!</definedName>
    <definedName name="Ct_Fe2___Fe_OH_2" localSheetId="58">#REF!</definedName>
    <definedName name="Ct_Fe2___Fe_OH_2" localSheetId="27">#REF!</definedName>
    <definedName name="Ct_Fe2___Fe_OH_2" localSheetId="12">#REF!</definedName>
    <definedName name="Ct_Fe2___Fe_OH_2" localSheetId="43">#REF!</definedName>
    <definedName name="Ct_Fe2___Fe_OH_2" localSheetId="85">#REF!</definedName>
    <definedName name="Ct_Fe2___Fe_OH_2" localSheetId="55">#REF!</definedName>
    <definedName name="Ct_Fe2___Fe_OH_2" localSheetId="24">#REF!</definedName>
    <definedName name="Ct_Fe2___Fe_OH_2" localSheetId="9">#REF!</definedName>
    <definedName name="Ct_Fe2___Fe_OH_2" localSheetId="100">#REF!</definedName>
    <definedName name="Ct_Fe2___Fe_OH_2" localSheetId="40">#REF!</definedName>
    <definedName name="Ct_Fe2___Fe_OH_2" localSheetId="97">#REF!</definedName>
    <definedName name="Ct_Fe2___Fe_OH_2" localSheetId="82">#REF!</definedName>
    <definedName name="Ct_Fe2___Fe_OH_2" localSheetId="52">#REF!</definedName>
    <definedName name="Ct_Fe2___Fe_OH_2" localSheetId="37">#REF!</definedName>
    <definedName name="Ct_Fe2___Fe_OH_2" localSheetId="6">#REF!</definedName>
    <definedName name="Ct_Fe2___Fe_OH_2" localSheetId="75">#REF!</definedName>
    <definedName name="Ct_Fe2___Fe_OH_2" localSheetId="72">#REF!</definedName>
    <definedName name="Ct_Fe2___Fe_OH_2" localSheetId="69">#REF!</definedName>
    <definedName name="Ct_Fe2___Fe_OH_2" localSheetId="66">#REF!</definedName>
    <definedName name="Ct_Fe2___Fe_OH_2" localSheetId="63">#REF!</definedName>
    <definedName name="Ct_Fe2___Fe_OH_2" localSheetId="51">#REF!</definedName>
    <definedName name="Ct_Fe2___Fe_OH_2" localSheetId="29">#REF!</definedName>
    <definedName name="Ct_Fe2___Fe_OH_2" localSheetId="20">#REF!</definedName>
    <definedName name="Ct_Fe2___Fe_OH_2" localSheetId="78">#REF!</definedName>
    <definedName name="Ct_Fe2___Fe_OH_2" localSheetId="17">#REF!</definedName>
    <definedName name="Ct_Fe2___Fe_OH_2" localSheetId="93">#REF!</definedName>
    <definedName name="Ct_Fe2___Fe_OH_2" localSheetId="60">#REF!</definedName>
    <definedName name="Ct_Fe2___Fe_OH_2" localSheetId="48">#REF!</definedName>
    <definedName name="Ct_Fe2___Fe_OH_2" localSheetId="34">#REF!</definedName>
    <definedName name="Ct_Fe2___Fe_OH_2" localSheetId="14">#REF!</definedName>
    <definedName name="Ct_Fe2___Fe_OH_2" localSheetId="2">#REF!</definedName>
    <definedName name="Ct_Fe2___Fe_OH_2" localSheetId="90">#REF!</definedName>
    <definedName name="Ct_Fe2___Fe_OH_2" localSheetId="45">#REF!</definedName>
    <definedName name="Ct_Fe2___Fe_OH_2" localSheetId="87">#REF!</definedName>
    <definedName name="Ct_Fe2___Fe_OH_2" localSheetId="57">#REF!</definedName>
    <definedName name="Ct_Fe2___Fe_OH_2" localSheetId="26">#REF!</definedName>
    <definedName name="Ct_Fe2___Fe_OH_2" localSheetId="11">#REF!</definedName>
    <definedName name="Ct_Fe2___Fe_OH_2" localSheetId="42">#REF!</definedName>
    <definedName name="Ct_Fe2___Fe_OH_2" localSheetId="84">#REF!</definedName>
    <definedName name="Ct_Fe2___Fe_OH_2" localSheetId="54">#REF!</definedName>
    <definedName name="Ct_Fe2___Fe_OH_2" localSheetId="23">#REF!</definedName>
    <definedName name="Ct_Fe2___Fe_OH_2" localSheetId="8">#REF!</definedName>
    <definedName name="Ct_Fe2___Fe_OH_2" localSheetId="99">#REF!</definedName>
    <definedName name="Ct_Fe2___Fe_OH_2" localSheetId="39">#REF!</definedName>
    <definedName name="Ct_Fe2___Fe_OH_2" localSheetId="96">#REF!</definedName>
    <definedName name="Ct_Fe2___Fe_OH_2" localSheetId="81">#REF!</definedName>
    <definedName name="Ct_Fe2___Fe_OH_2" localSheetId="36">#REF!</definedName>
    <definedName name="Ct_Fe2___Fe_OH_2" localSheetId="5">#REF!</definedName>
    <definedName name="Ct_Fe2___Fe_OH_2" localSheetId="138">#REF!</definedName>
    <definedName name="Ct_Fe2___Fe_OH_2" localSheetId="136">#REF!</definedName>
    <definedName name="Ct_Fe2___Fe_OH_2" localSheetId="134">#REF!</definedName>
    <definedName name="Ct_Fe2___Fe_OH_2" localSheetId="140">#REF!</definedName>
    <definedName name="Ct_Fe2___Fe_OH_2">#REF!</definedName>
    <definedName name="Ct_Final" localSheetId="74">#REF!</definedName>
    <definedName name="Ct_Final" localSheetId="71">#REF!</definedName>
    <definedName name="Ct_Final" localSheetId="68">#REF!</definedName>
    <definedName name="Ct_Final" localSheetId="65">#REF!</definedName>
    <definedName name="Ct_Final" localSheetId="62">#REF!</definedName>
    <definedName name="Ct_Final" localSheetId="28">#REF!</definedName>
    <definedName name="Ct_Final" localSheetId="19">#REF!</definedName>
    <definedName name="Ct_Final" localSheetId="77">#REF!</definedName>
    <definedName name="Ct_Final" localSheetId="107">#REF!</definedName>
    <definedName name="Ct_Final" localSheetId="32">#REF!</definedName>
    <definedName name="Ct_Final" localSheetId="16">#REF!</definedName>
    <definedName name="Ct_Final" localSheetId="131">#REF!</definedName>
    <definedName name="Ct_Final" localSheetId="59">#REF!</definedName>
    <definedName name="Ct_Final" localSheetId="47">#REF!</definedName>
    <definedName name="Ct_Final" localSheetId="31">#REF!</definedName>
    <definedName name="Ct_Final" localSheetId="13">#REF!</definedName>
    <definedName name="Ct_Final" localSheetId="129">#REF!</definedName>
    <definedName name="Ct_Final" localSheetId="119">#REF!</definedName>
    <definedName name="Ct_Final" localSheetId="105">#REF!</definedName>
    <definedName name="Ct_Final" localSheetId="92">#REF!</definedName>
    <definedName name="Ct_Final" localSheetId="0">#REF!</definedName>
    <definedName name="Ct_Final" localSheetId="1">#REF!</definedName>
    <definedName name="Ct_Final" localSheetId="89">#REF!</definedName>
    <definedName name="Ct_Final" localSheetId="44">#REF!</definedName>
    <definedName name="Ct_Final" localSheetId="86">#REF!</definedName>
    <definedName name="Ct_Final" localSheetId="56">#REF!</definedName>
    <definedName name="Ct_Final" localSheetId="25">#REF!</definedName>
    <definedName name="Ct_Final" localSheetId="117">#REF!</definedName>
    <definedName name="Ct_Final" localSheetId="10">#REF!</definedName>
    <definedName name="Ct_Final" localSheetId="127">#REF!</definedName>
    <definedName name="Ct_Final" localSheetId="103">#REF!</definedName>
    <definedName name="Ct_Final" localSheetId="41">#REF!</definedName>
    <definedName name="Ct_Final" localSheetId="115">#REF!</definedName>
    <definedName name="Ct_Final" localSheetId="101">#REF!</definedName>
    <definedName name="Ct_Final" localSheetId="83">#REF!</definedName>
    <definedName name="Ct_Final" localSheetId="53">#REF!</definedName>
    <definedName name="Ct_Final" localSheetId="22">#REF!</definedName>
    <definedName name="Ct_Final" localSheetId="125">#REF!</definedName>
    <definedName name="Ct_Final" localSheetId="7">#REF!</definedName>
    <definedName name="Ct_Final" localSheetId="98">#REF!</definedName>
    <definedName name="Ct_Final" localSheetId="113">#REF!</definedName>
    <definedName name="Ct_Final" localSheetId="111">#REF!</definedName>
    <definedName name="Ct_Final" localSheetId="38">#REF!</definedName>
    <definedName name="Ct_Final" localSheetId="123">#REF!</definedName>
    <definedName name="Ct_Final" localSheetId="80">#REF!</definedName>
    <definedName name="Ct_Final" localSheetId="50">#REF!</definedName>
    <definedName name="Ct_Final" localSheetId="35">#REF!</definedName>
    <definedName name="Ct_Final" localSheetId="121">#REF!</definedName>
    <definedName name="Ct_Final" localSheetId="109">#REF!</definedName>
    <definedName name="Ct_Final" localSheetId="95">#REF!</definedName>
    <definedName name="Ct_Final" localSheetId="4">#REF!</definedName>
    <definedName name="Ct_Final" localSheetId="137">#REF!</definedName>
    <definedName name="Ct_Final" localSheetId="135">#REF!</definedName>
    <definedName name="Ct_Final" localSheetId="141">#REF!</definedName>
    <definedName name="Ct_Final" localSheetId="133">#REF!</definedName>
    <definedName name="Ct_Final" localSheetId="139">#REF!</definedName>
    <definedName name="Ct_Final" localSheetId="108">#REF!</definedName>
    <definedName name="Ct_Final" localSheetId="132">#REF!</definedName>
    <definedName name="Ct_Final" localSheetId="130">#REF!</definedName>
    <definedName name="Ct_Final" localSheetId="120">#REF!</definedName>
    <definedName name="Ct_Final" localSheetId="106">#REF!</definedName>
    <definedName name="Ct_Final" localSheetId="118">#REF!</definedName>
    <definedName name="Ct_Final" localSheetId="128">#REF!</definedName>
    <definedName name="Ct_Final" localSheetId="104">#REF!</definedName>
    <definedName name="Ct_Final" localSheetId="116">#REF!</definedName>
    <definedName name="Ct_Final" localSheetId="102">#REF!</definedName>
    <definedName name="Ct_Final" localSheetId="126">#REF!</definedName>
    <definedName name="Ct_Final" localSheetId="114">#REF!</definedName>
    <definedName name="Ct_Final" localSheetId="112">#REF!</definedName>
    <definedName name="Ct_Final" localSheetId="124">#REF!</definedName>
    <definedName name="Ct_Final" localSheetId="122">#REF!</definedName>
    <definedName name="Ct_Final" localSheetId="110">#REF!</definedName>
    <definedName name="Ct_Final" localSheetId="76">#REF!</definedName>
    <definedName name="Ct_Final" localSheetId="73">#REF!</definedName>
    <definedName name="Ct_Final" localSheetId="70">#REF!</definedName>
    <definedName name="Ct_Final" localSheetId="67">#REF!</definedName>
    <definedName name="Ct_Final" localSheetId="64">#REF!</definedName>
    <definedName name="Ct_Final" localSheetId="30">#REF!</definedName>
    <definedName name="Ct_Final" localSheetId="21">#REF!</definedName>
    <definedName name="Ct_Final" localSheetId="79">#REF!</definedName>
    <definedName name="Ct_Final" localSheetId="18">#REF!</definedName>
    <definedName name="Ct_Final" localSheetId="94">#REF!</definedName>
    <definedName name="Ct_Final" localSheetId="61">#REF!</definedName>
    <definedName name="Ct_Final" localSheetId="49">#REF!</definedName>
    <definedName name="Ct_Final" localSheetId="33">#REF!</definedName>
    <definedName name="Ct_Final" localSheetId="15">#REF!</definedName>
    <definedName name="Ct_Final" localSheetId="3">#REF!</definedName>
    <definedName name="Ct_Final" localSheetId="91">#REF!</definedName>
    <definedName name="Ct_Final" localSheetId="46">#REF!</definedName>
    <definedName name="Ct_Final" localSheetId="88">#REF!</definedName>
    <definedName name="Ct_Final" localSheetId="58">#REF!</definedName>
    <definedName name="Ct_Final" localSheetId="27">#REF!</definedName>
    <definedName name="Ct_Final" localSheetId="12">#REF!</definedName>
    <definedName name="Ct_Final" localSheetId="43">#REF!</definedName>
    <definedName name="Ct_Final" localSheetId="85">#REF!</definedName>
    <definedName name="Ct_Final" localSheetId="55">#REF!</definedName>
    <definedName name="Ct_Final" localSheetId="24">#REF!</definedName>
    <definedName name="Ct_Final" localSheetId="9">#REF!</definedName>
    <definedName name="Ct_Final" localSheetId="100">#REF!</definedName>
    <definedName name="Ct_Final" localSheetId="40">#REF!</definedName>
    <definedName name="Ct_Final" localSheetId="97">#REF!</definedName>
    <definedName name="Ct_Final" localSheetId="82">#REF!</definedName>
    <definedName name="Ct_Final" localSheetId="52">#REF!</definedName>
    <definedName name="Ct_Final" localSheetId="37">#REF!</definedName>
    <definedName name="Ct_Final" localSheetId="6">#REF!</definedName>
    <definedName name="Ct_Final" localSheetId="75">#REF!</definedName>
    <definedName name="Ct_Final" localSheetId="72">#REF!</definedName>
    <definedName name="Ct_Final" localSheetId="69">#REF!</definedName>
    <definedName name="Ct_Final" localSheetId="66">#REF!</definedName>
    <definedName name="Ct_Final" localSheetId="63">#REF!</definedName>
    <definedName name="Ct_Final" localSheetId="51">#REF!</definedName>
    <definedName name="Ct_Final" localSheetId="29">#REF!</definedName>
    <definedName name="Ct_Final" localSheetId="20">#REF!</definedName>
    <definedName name="Ct_Final" localSheetId="78">#REF!</definedName>
    <definedName name="Ct_Final" localSheetId="17">#REF!</definedName>
    <definedName name="Ct_Final" localSheetId="93">#REF!</definedName>
    <definedName name="Ct_Final" localSheetId="60">#REF!</definedName>
    <definedName name="Ct_Final" localSheetId="48">#REF!</definedName>
    <definedName name="Ct_Final" localSheetId="34">#REF!</definedName>
    <definedName name="Ct_Final" localSheetId="14">#REF!</definedName>
    <definedName name="Ct_Final" localSheetId="2">#REF!</definedName>
    <definedName name="Ct_Final" localSheetId="90">#REF!</definedName>
    <definedName name="Ct_Final" localSheetId="45">#REF!</definedName>
    <definedName name="Ct_Final" localSheetId="87">#REF!</definedName>
    <definedName name="Ct_Final" localSheetId="57">#REF!</definedName>
    <definedName name="Ct_Final" localSheetId="26">#REF!</definedName>
    <definedName name="Ct_Final" localSheetId="11">#REF!</definedName>
    <definedName name="Ct_Final" localSheetId="42">#REF!</definedName>
    <definedName name="Ct_Final" localSheetId="84">#REF!</definedName>
    <definedName name="Ct_Final" localSheetId="54">#REF!</definedName>
    <definedName name="Ct_Final" localSheetId="23">#REF!</definedName>
    <definedName name="Ct_Final" localSheetId="8">#REF!</definedName>
    <definedName name="Ct_Final" localSheetId="99">#REF!</definedName>
    <definedName name="Ct_Final" localSheetId="39">#REF!</definedName>
    <definedName name="Ct_Final" localSheetId="96">#REF!</definedName>
    <definedName name="Ct_Final" localSheetId="81">#REF!</definedName>
    <definedName name="Ct_Final" localSheetId="36">#REF!</definedName>
    <definedName name="Ct_Final" localSheetId="5">#REF!</definedName>
    <definedName name="Ct_Final" localSheetId="138">#REF!</definedName>
    <definedName name="Ct_Final" localSheetId="136">#REF!</definedName>
    <definedName name="Ct_Final" localSheetId="134">#REF!</definedName>
    <definedName name="Ct_Final" localSheetId="140">#REF!</definedName>
    <definedName name="Ct_Final">#REF!</definedName>
    <definedName name="CTGs" localSheetId="74">#REF!</definedName>
    <definedName name="CTGs" localSheetId="71">#REF!</definedName>
    <definedName name="CTGs" localSheetId="68">#REF!</definedName>
    <definedName name="CTGs" localSheetId="65">#REF!</definedName>
    <definedName name="CTGs" localSheetId="62">#REF!</definedName>
    <definedName name="CTGs" localSheetId="28">#REF!</definedName>
    <definedName name="CTGs" localSheetId="19">#REF!</definedName>
    <definedName name="CTGs" localSheetId="77">#REF!</definedName>
    <definedName name="CTGs" localSheetId="107">#REF!</definedName>
    <definedName name="CTGs" localSheetId="32">#REF!</definedName>
    <definedName name="CTGs" localSheetId="16">#REF!</definedName>
    <definedName name="CTGs" localSheetId="131">#REF!</definedName>
    <definedName name="CTGs" localSheetId="59">#REF!</definedName>
    <definedName name="CTGs" localSheetId="47">#REF!</definedName>
    <definedName name="CTGs" localSheetId="31">#REF!</definedName>
    <definedName name="CTGs" localSheetId="13">#REF!</definedName>
    <definedName name="CTGs" localSheetId="129">#REF!</definedName>
    <definedName name="CTGs" localSheetId="119">#REF!</definedName>
    <definedName name="CTGs" localSheetId="105">#REF!</definedName>
    <definedName name="CTGs" localSheetId="92">#REF!</definedName>
    <definedName name="CTGs" localSheetId="0">#REF!</definedName>
    <definedName name="CTGs" localSheetId="1">#REF!</definedName>
    <definedName name="CTGs" localSheetId="89">#REF!</definedName>
    <definedName name="CTGs" localSheetId="44">#REF!</definedName>
    <definedName name="CTGs" localSheetId="86">#REF!</definedName>
    <definedName name="CTGs" localSheetId="56">#REF!</definedName>
    <definedName name="CTGs" localSheetId="25">#REF!</definedName>
    <definedName name="CTGs" localSheetId="117">#REF!</definedName>
    <definedName name="CTGs" localSheetId="10">#REF!</definedName>
    <definedName name="CTGs" localSheetId="127">#REF!</definedName>
    <definedName name="CTGs" localSheetId="103">#REF!</definedName>
    <definedName name="CTGs" localSheetId="41">#REF!</definedName>
    <definedName name="CTGs" localSheetId="115">#REF!</definedName>
    <definedName name="CTGs" localSheetId="101">#REF!</definedName>
    <definedName name="CTGs" localSheetId="83">#REF!</definedName>
    <definedName name="CTGs" localSheetId="53">#REF!</definedName>
    <definedName name="CTGs" localSheetId="22">#REF!</definedName>
    <definedName name="CTGs" localSheetId="125">#REF!</definedName>
    <definedName name="CTGs" localSheetId="7">#REF!</definedName>
    <definedName name="CTGs" localSheetId="98">#REF!</definedName>
    <definedName name="CTGs" localSheetId="113">#REF!</definedName>
    <definedName name="CTGs" localSheetId="111">#REF!</definedName>
    <definedName name="CTGs" localSheetId="38">#REF!</definedName>
    <definedName name="CTGs" localSheetId="123">#REF!</definedName>
    <definedName name="CTGs" localSheetId="80">#REF!</definedName>
    <definedName name="CTGs" localSheetId="50">#REF!</definedName>
    <definedName name="CTGs" localSheetId="35">#REF!</definedName>
    <definedName name="CTGs" localSheetId="121">#REF!</definedName>
    <definedName name="CTGs" localSheetId="109">#REF!</definedName>
    <definedName name="CTGs" localSheetId="95">#REF!</definedName>
    <definedName name="CTGs" localSheetId="4">#REF!</definedName>
    <definedName name="CTGs" localSheetId="137">#REF!</definedName>
    <definedName name="CTGs" localSheetId="135">#REF!</definedName>
    <definedName name="CTGs" localSheetId="141">#REF!</definedName>
    <definedName name="CTGs" localSheetId="133">#REF!</definedName>
    <definedName name="CTGs" localSheetId="139">#REF!</definedName>
    <definedName name="CTGs" localSheetId="108">#REF!</definedName>
    <definedName name="CTGs" localSheetId="132">#REF!</definedName>
    <definedName name="CTGs" localSheetId="130">#REF!</definedName>
    <definedName name="CTGs" localSheetId="120">#REF!</definedName>
    <definedName name="CTGs" localSheetId="106">#REF!</definedName>
    <definedName name="CTGs" localSheetId="118">#REF!</definedName>
    <definedName name="CTGs" localSheetId="128">#REF!</definedName>
    <definedName name="CTGs" localSheetId="104">#REF!</definedName>
    <definedName name="CTGs" localSheetId="116">#REF!</definedName>
    <definedName name="CTGs" localSheetId="102">#REF!</definedName>
    <definedName name="CTGs" localSheetId="126">#REF!</definedName>
    <definedName name="CTGs" localSheetId="114">#REF!</definedName>
    <definedName name="CTGs" localSheetId="112">#REF!</definedName>
    <definedName name="CTGs" localSheetId="124">#REF!</definedName>
    <definedName name="CTGs" localSheetId="122">#REF!</definedName>
    <definedName name="CTGs" localSheetId="110">#REF!</definedName>
    <definedName name="CTGs" localSheetId="76">#REF!</definedName>
    <definedName name="CTGs" localSheetId="73">#REF!</definedName>
    <definedName name="CTGs" localSheetId="70">#REF!</definedName>
    <definedName name="CTGs" localSheetId="67">#REF!</definedName>
    <definedName name="CTGs" localSheetId="64">#REF!</definedName>
    <definedName name="CTGs" localSheetId="30">#REF!</definedName>
    <definedName name="CTGs" localSheetId="21">#REF!</definedName>
    <definedName name="CTGs" localSheetId="79">#REF!</definedName>
    <definedName name="CTGs" localSheetId="18">#REF!</definedName>
    <definedName name="CTGs" localSheetId="94">#REF!</definedName>
    <definedName name="CTGs" localSheetId="61">#REF!</definedName>
    <definedName name="CTGs" localSheetId="49">#REF!</definedName>
    <definedName name="CTGs" localSheetId="33">#REF!</definedName>
    <definedName name="CTGs" localSheetId="15">#REF!</definedName>
    <definedName name="CTGs" localSheetId="3">#REF!</definedName>
    <definedName name="CTGs" localSheetId="91">#REF!</definedName>
    <definedName name="CTGs" localSheetId="46">#REF!</definedName>
    <definedName name="CTGs" localSheetId="88">#REF!</definedName>
    <definedName name="CTGs" localSheetId="58">#REF!</definedName>
    <definedName name="CTGs" localSheetId="27">#REF!</definedName>
    <definedName name="CTGs" localSheetId="12">#REF!</definedName>
    <definedName name="CTGs" localSheetId="43">#REF!</definedName>
    <definedName name="CTGs" localSheetId="85">#REF!</definedName>
    <definedName name="CTGs" localSheetId="55">#REF!</definedName>
    <definedName name="CTGs" localSheetId="24">#REF!</definedName>
    <definedName name="CTGs" localSheetId="9">#REF!</definedName>
    <definedName name="CTGs" localSheetId="100">#REF!</definedName>
    <definedName name="CTGs" localSheetId="40">#REF!</definedName>
    <definedName name="CTGs" localSheetId="97">#REF!</definedName>
    <definedName name="CTGs" localSheetId="82">#REF!</definedName>
    <definedName name="CTGs" localSheetId="52">#REF!</definedName>
    <definedName name="CTGs" localSheetId="37">#REF!</definedName>
    <definedName name="CTGs" localSheetId="6">#REF!</definedName>
    <definedName name="CTGs" localSheetId="75">#REF!</definedName>
    <definedName name="CTGs" localSheetId="72">#REF!</definedName>
    <definedName name="CTGs" localSheetId="69">#REF!</definedName>
    <definedName name="CTGs" localSheetId="66">#REF!</definedName>
    <definedName name="CTGs" localSheetId="63">#REF!</definedName>
    <definedName name="CTGs" localSheetId="51">#REF!</definedName>
    <definedName name="CTGs" localSheetId="29">#REF!</definedName>
    <definedName name="CTGs" localSheetId="20">#REF!</definedName>
    <definedName name="CTGs" localSheetId="78">#REF!</definedName>
    <definedName name="CTGs" localSheetId="17">#REF!</definedName>
    <definedName name="CTGs" localSheetId="93">#REF!</definedName>
    <definedName name="CTGs" localSheetId="60">#REF!</definedName>
    <definedName name="CTGs" localSheetId="48">#REF!</definedName>
    <definedName name="CTGs" localSheetId="34">#REF!</definedName>
    <definedName name="CTGs" localSheetId="14">#REF!</definedName>
    <definedName name="CTGs" localSheetId="2">#REF!</definedName>
    <definedName name="CTGs" localSheetId="90">#REF!</definedName>
    <definedName name="CTGs" localSheetId="45">#REF!</definedName>
    <definedName name="CTGs" localSheetId="87">#REF!</definedName>
    <definedName name="CTGs" localSheetId="57">#REF!</definedName>
    <definedName name="CTGs" localSheetId="26">#REF!</definedName>
    <definedName name="CTGs" localSheetId="11">#REF!</definedName>
    <definedName name="CTGs" localSheetId="42">#REF!</definedName>
    <definedName name="CTGs" localSheetId="84">#REF!</definedName>
    <definedName name="CTGs" localSheetId="54">#REF!</definedName>
    <definedName name="CTGs" localSheetId="23">#REF!</definedName>
    <definedName name="CTGs" localSheetId="8">#REF!</definedName>
    <definedName name="CTGs" localSheetId="99">#REF!</definedName>
    <definedName name="CTGs" localSheetId="39">#REF!</definedName>
    <definedName name="CTGs" localSheetId="96">#REF!</definedName>
    <definedName name="CTGs" localSheetId="81">#REF!</definedName>
    <definedName name="CTGs" localSheetId="36">#REF!</definedName>
    <definedName name="CTGs" localSheetId="5">#REF!</definedName>
    <definedName name="CTGs" localSheetId="138">#REF!</definedName>
    <definedName name="CTGs" localSheetId="136">#REF!</definedName>
    <definedName name="CTGs" localSheetId="134">#REF!</definedName>
    <definedName name="CTGs" localSheetId="140">#REF!</definedName>
    <definedName name="CTGs">#REF!</definedName>
    <definedName name="Currencies">#REF!</definedName>
    <definedName name="Curve_Cd" localSheetId="74">#REF!</definedName>
    <definedName name="Curve_Cd" localSheetId="71">#REF!</definedName>
    <definedName name="Curve_Cd" localSheetId="68">#REF!</definedName>
    <definedName name="Curve_Cd" localSheetId="65">#REF!</definedName>
    <definedName name="Curve_Cd" localSheetId="62">#REF!</definedName>
    <definedName name="Curve_Cd" localSheetId="28">#REF!</definedName>
    <definedName name="Curve_Cd" localSheetId="19">#REF!</definedName>
    <definedName name="Curve_Cd" localSheetId="77">#REF!</definedName>
    <definedName name="Curve_Cd" localSheetId="107">#REF!</definedName>
    <definedName name="Curve_Cd" localSheetId="32">#REF!</definedName>
    <definedName name="Curve_Cd" localSheetId="16">#REF!</definedName>
    <definedName name="Curve_Cd" localSheetId="131">#REF!</definedName>
    <definedName name="Curve_Cd" localSheetId="59">#REF!</definedName>
    <definedName name="Curve_Cd" localSheetId="47">#REF!</definedName>
    <definedName name="Curve_Cd" localSheetId="31">#REF!</definedName>
    <definedName name="Curve_Cd" localSheetId="13">#REF!</definedName>
    <definedName name="Curve_Cd" localSheetId="129">#REF!</definedName>
    <definedName name="Curve_Cd" localSheetId="119">#REF!</definedName>
    <definedName name="Curve_Cd" localSheetId="105">#REF!</definedName>
    <definedName name="Curve_Cd" localSheetId="92">#REF!</definedName>
    <definedName name="Curve_Cd" localSheetId="0">#REF!</definedName>
    <definedName name="Curve_Cd" localSheetId="1">#REF!</definedName>
    <definedName name="Curve_Cd" localSheetId="89">#REF!</definedName>
    <definedName name="Curve_Cd" localSheetId="44">#REF!</definedName>
    <definedName name="Curve_Cd" localSheetId="86">#REF!</definedName>
    <definedName name="Curve_Cd" localSheetId="56">#REF!</definedName>
    <definedName name="Curve_Cd" localSheetId="25">#REF!</definedName>
    <definedName name="Curve_Cd" localSheetId="117">#REF!</definedName>
    <definedName name="Curve_Cd" localSheetId="10">#REF!</definedName>
    <definedName name="Curve_Cd" localSheetId="127">#REF!</definedName>
    <definedName name="Curve_Cd" localSheetId="103">#REF!</definedName>
    <definedName name="Curve_Cd" localSheetId="41">#REF!</definedName>
    <definedName name="Curve_Cd" localSheetId="115">#REF!</definedName>
    <definedName name="Curve_Cd" localSheetId="101">#REF!</definedName>
    <definedName name="Curve_Cd" localSheetId="83">#REF!</definedName>
    <definedName name="Curve_Cd" localSheetId="53">#REF!</definedName>
    <definedName name="Curve_Cd" localSheetId="22">#REF!</definedName>
    <definedName name="Curve_Cd" localSheetId="125">#REF!</definedName>
    <definedName name="Curve_Cd" localSheetId="7">#REF!</definedName>
    <definedName name="Curve_Cd" localSheetId="98">#REF!</definedName>
    <definedName name="Curve_Cd" localSheetId="113">#REF!</definedName>
    <definedName name="Curve_Cd" localSheetId="111">#REF!</definedName>
    <definedName name="Curve_Cd" localSheetId="38">#REF!</definedName>
    <definedName name="Curve_Cd" localSheetId="123">#REF!</definedName>
    <definedName name="Curve_Cd" localSheetId="80">#REF!</definedName>
    <definedName name="Curve_Cd" localSheetId="50">#REF!</definedName>
    <definedName name="Curve_Cd" localSheetId="35">#REF!</definedName>
    <definedName name="Curve_Cd" localSheetId="121">#REF!</definedName>
    <definedName name="Curve_Cd" localSheetId="109">#REF!</definedName>
    <definedName name="Curve_Cd" localSheetId="95">#REF!</definedName>
    <definedName name="Curve_Cd" localSheetId="4">#REF!</definedName>
    <definedName name="Curve_Cd" localSheetId="137">#REF!</definedName>
    <definedName name="Curve_Cd" localSheetId="135">#REF!</definedName>
    <definedName name="Curve_Cd" localSheetId="141">#REF!</definedName>
    <definedName name="Curve_Cd" localSheetId="133">#REF!</definedName>
    <definedName name="Curve_Cd" localSheetId="139">#REF!</definedName>
    <definedName name="Curve_Cd" localSheetId="108">#REF!</definedName>
    <definedName name="Curve_Cd" localSheetId="132">#REF!</definedName>
    <definedName name="Curve_Cd" localSheetId="130">#REF!</definedName>
    <definedName name="Curve_Cd" localSheetId="120">#REF!</definedName>
    <definedName name="Curve_Cd" localSheetId="106">#REF!</definedName>
    <definedName name="Curve_Cd" localSheetId="118">#REF!</definedName>
    <definedName name="Curve_Cd" localSheetId="128">#REF!</definedName>
    <definedName name="Curve_Cd" localSheetId="104">#REF!</definedName>
    <definedName name="Curve_Cd" localSheetId="116">#REF!</definedName>
    <definedName name="Curve_Cd" localSheetId="102">#REF!</definedName>
    <definedName name="Curve_Cd" localSheetId="126">#REF!</definedName>
    <definedName name="Curve_Cd" localSheetId="114">#REF!</definedName>
    <definedName name="Curve_Cd" localSheetId="112">#REF!</definedName>
    <definedName name="Curve_Cd" localSheetId="124">#REF!</definedName>
    <definedName name="Curve_Cd" localSheetId="122">#REF!</definedName>
    <definedName name="Curve_Cd" localSheetId="110">#REF!</definedName>
    <definedName name="Curve_Cd" localSheetId="76">#REF!</definedName>
    <definedName name="Curve_Cd" localSheetId="73">#REF!</definedName>
    <definedName name="Curve_Cd" localSheetId="70">#REF!</definedName>
    <definedName name="Curve_Cd" localSheetId="67">#REF!</definedName>
    <definedName name="Curve_Cd" localSheetId="64">#REF!</definedName>
    <definedName name="Curve_Cd" localSheetId="30">#REF!</definedName>
    <definedName name="Curve_Cd" localSheetId="21">#REF!</definedName>
    <definedName name="Curve_Cd" localSheetId="79">#REF!</definedName>
    <definedName name="Curve_Cd" localSheetId="18">#REF!</definedName>
    <definedName name="Curve_Cd" localSheetId="94">#REF!</definedName>
    <definedName name="Curve_Cd" localSheetId="61">#REF!</definedName>
    <definedName name="Curve_Cd" localSheetId="49">#REF!</definedName>
    <definedName name="Curve_Cd" localSheetId="33">#REF!</definedName>
    <definedName name="Curve_Cd" localSheetId="15">#REF!</definedName>
    <definedName name="Curve_Cd" localSheetId="3">#REF!</definedName>
    <definedName name="Curve_Cd" localSheetId="91">#REF!</definedName>
    <definedName name="Curve_Cd" localSheetId="46">#REF!</definedName>
    <definedName name="Curve_Cd" localSheetId="88">#REF!</definedName>
    <definedName name="Curve_Cd" localSheetId="58">#REF!</definedName>
    <definedName name="Curve_Cd" localSheetId="27">#REF!</definedName>
    <definedName name="Curve_Cd" localSheetId="12">#REF!</definedName>
    <definedName name="Curve_Cd" localSheetId="43">#REF!</definedName>
    <definedName name="Curve_Cd" localSheetId="85">#REF!</definedName>
    <definedName name="Curve_Cd" localSheetId="55">#REF!</definedName>
    <definedName name="Curve_Cd" localSheetId="24">#REF!</definedName>
    <definedName name="Curve_Cd" localSheetId="9">#REF!</definedName>
    <definedName name="Curve_Cd" localSheetId="100">#REF!</definedName>
    <definedName name="Curve_Cd" localSheetId="40">#REF!</definedName>
    <definedName name="Curve_Cd" localSheetId="97">#REF!</definedName>
    <definedName name="Curve_Cd" localSheetId="82">#REF!</definedName>
    <definedName name="Curve_Cd" localSheetId="52">#REF!</definedName>
    <definedName name="Curve_Cd" localSheetId="37">#REF!</definedName>
    <definedName name="Curve_Cd" localSheetId="6">#REF!</definedName>
    <definedName name="Curve_Cd" localSheetId="75">#REF!</definedName>
    <definedName name="Curve_Cd" localSheetId="72">#REF!</definedName>
    <definedName name="Curve_Cd" localSheetId="69">#REF!</definedName>
    <definedName name="Curve_Cd" localSheetId="66">#REF!</definedName>
    <definedName name="Curve_Cd" localSheetId="63">#REF!</definedName>
    <definedName name="Curve_Cd" localSheetId="51">#REF!</definedName>
    <definedName name="Curve_Cd" localSheetId="29">#REF!</definedName>
    <definedName name="Curve_Cd" localSheetId="20">#REF!</definedName>
    <definedName name="Curve_Cd" localSheetId="78">#REF!</definedName>
    <definedName name="Curve_Cd" localSheetId="17">#REF!</definedName>
    <definedName name="Curve_Cd" localSheetId="93">#REF!</definedName>
    <definedName name="Curve_Cd" localSheetId="60">#REF!</definedName>
    <definedName name="Curve_Cd" localSheetId="48">#REF!</definedName>
    <definedName name="Curve_Cd" localSheetId="34">#REF!</definedName>
    <definedName name="Curve_Cd" localSheetId="14">#REF!</definedName>
    <definedName name="Curve_Cd" localSheetId="2">#REF!</definedName>
    <definedName name="Curve_Cd" localSheetId="90">#REF!</definedName>
    <definedName name="Curve_Cd" localSheetId="45">#REF!</definedName>
    <definedName name="Curve_Cd" localSheetId="87">#REF!</definedName>
    <definedName name="Curve_Cd" localSheetId="57">#REF!</definedName>
    <definedName name="Curve_Cd" localSheetId="26">#REF!</definedName>
    <definedName name="Curve_Cd" localSheetId="11">#REF!</definedName>
    <definedName name="Curve_Cd" localSheetId="42">#REF!</definedName>
    <definedName name="Curve_Cd" localSheetId="84">#REF!</definedName>
    <definedName name="Curve_Cd" localSheetId="54">#REF!</definedName>
    <definedName name="Curve_Cd" localSheetId="23">#REF!</definedName>
    <definedName name="Curve_Cd" localSheetId="8">#REF!</definedName>
    <definedName name="Curve_Cd" localSheetId="99">#REF!</definedName>
    <definedName name="Curve_Cd" localSheetId="39">#REF!</definedName>
    <definedName name="Curve_Cd" localSheetId="96">#REF!</definedName>
    <definedName name="Curve_Cd" localSheetId="81">#REF!</definedName>
    <definedName name="Curve_Cd" localSheetId="36">#REF!</definedName>
    <definedName name="Curve_Cd" localSheetId="5">#REF!</definedName>
    <definedName name="Curve_Cd" localSheetId="138">#REF!</definedName>
    <definedName name="Curve_Cd" localSheetId="136">#REF!</definedName>
    <definedName name="Curve_Cd" localSheetId="134">#REF!</definedName>
    <definedName name="Curve_Cd" localSheetId="140">#REF!</definedName>
    <definedName name="Curve_Cd">#REF!</definedName>
    <definedName name="Curve_Comm" localSheetId="74">#REF!</definedName>
    <definedName name="Curve_Comm" localSheetId="71">#REF!</definedName>
    <definedName name="Curve_Comm" localSheetId="68">#REF!</definedName>
    <definedName name="Curve_Comm" localSheetId="65">#REF!</definedName>
    <definedName name="Curve_Comm" localSheetId="62">#REF!</definedName>
    <definedName name="Curve_Comm" localSheetId="28">#REF!</definedName>
    <definedName name="Curve_Comm" localSheetId="19">#REF!</definedName>
    <definedName name="Curve_Comm" localSheetId="77">#REF!</definedName>
    <definedName name="Curve_Comm" localSheetId="107">#REF!</definedName>
    <definedName name="Curve_Comm" localSheetId="32">#REF!</definedName>
    <definedName name="Curve_Comm" localSheetId="16">#REF!</definedName>
    <definedName name="Curve_Comm" localSheetId="131">#REF!</definedName>
    <definedName name="Curve_Comm" localSheetId="59">#REF!</definedName>
    <definedName name="Curve_Comm" localSheetId="47">#REF!</definedName>
    <definedName name="Curve_Comm" localSheetId="31">#REF!</definedName>
    <definedName name="Curve_Comm" localSheetId="13">#REF!</definedName>
    <definedName name="Curve_Comm" localSheetId="129">#REF!</definedName>
    <definedName name="Curve_Comm" localSheetId="119">#REF!</definedName>
    <definedName name="Curve_Comm" localSheetId="105">#REF!</definedName>
    <definedName name="Curve_Comm" localSheetId="92">#REF!</definedName>
    <definedName name="Curve_Comm" localSheetId="0">#REF!</definedName>
    <definedName name="Curve_Comm" localSheetId="1">#REF!</definedName>
    <definedName name="Curve_Comm" localSheetId="89">#REF!</definedName>
    <definedName name="Curve_Comm" localSheetId="44">#REF!</definedName>
    <definedName name="Curve_Comm" localSheetId="86">#REF!</definedName>
    <definedName name="Curve_Comm" localSheetId="56">#REF!</definedName>
    <definedName name="Curve_Comm" localSheetId="25">#REF!</definedName>
    <definedName name="Curve_Comm" localSheetId="117">#REF!</definedName>
    <definedName name="Curve_Comm" localSheetId="10">#REF!</definedName>
    <definedName name="Curve_Comm" localSheetId="127">#REF!</definedName>
    <definedName name="Curve_Comm" localSheetId="103">#REF!</definedName>
    <definedName name="Curve_Comm" localSheetId="41">#REF!</definedName>
    <definedName name="Curve_Comm" localSheetId="115">#REF!</definedName>
    <definedName name="Curve_Comm" localSheetId="101">#REF!</definedName>
    <definedName name="Curve_Comm" localSheetId="83">#REF!</definedName>
    <definedName name="Curve_Comm" localSheetId="53">#REF!</definedName>
    <definedName name="Curve_Comm" localSheetId="22">#REF!</definedName>
    <definedName name="Curve_Comm" localSheetId="125">#REF!</definedName>
    <definedName name="Curve_Comm" localSheetId="7">#REF!</definedName>
    <definedName name="Curve_Comm" localSheetId="98">#REF!</definedName>
    <definedName name="Curve_Comm" localSheetId="113">#REF!</definedName>
    <definedName name="Curve_Comm" localSheetId="111">#REF!</definedName>
    <definedName name="Curve_Comm" localSheetId="38">#REF!</definedName>
    <definedName name="Curve_Comm" localSheetId="123">#REF!</definedName>
    <definedName name="Curve_Comm" localSheetId="80">#REF!</definedName>
    <definedName name="Curve_Comm" localSheetId="50">#REF!</definedName>
    <definedName name="Curve_Comm" localSheetId="35">#REF!</definedName>
    <definedName name="Curve_Comm" localSheetId="121">#REF!</definedName>
    <definedName name="Curve_Comm" localSheetId="109">#REF!</definedName>
    <definedName name="Curve_Comm" localSheetId="95">#REF!</definedName>
    <definedName name="Curve_Comm" localSheetId="4">#REF!</definedName>
    <definedName name="Curve_Comm" localSheetId="137">#REF!</definedName>
    <definedName name="Curve_Comm" localSheetId="135">#REF!</definedName>
    <definedName name="Curve_Comm" localSheetId="141">#REF!</definedName>
    <definedName name="Curve_Comm" localSheetId="133">#REF!</definedName>
    <definedName name="Curve_Comm" localSheetId="139">#REF!</definedName>
    <definedName name="Curve_Comm" localSheetId="108">#REF!</definedName>
    <definedName name="Curve_Comm" localSheetId="132">#REF!</definedName>
    <definedName name="Curve_Comm" localSheetId="130">#REF!</definedName>
    <definedName name="Curve_Comm" localSheetId="120">#REF!</definedName>
    <definedName name="Curve_Comm" localSheetId="106">#REF!</definedName>
    <definedName name="Curve_Comm" localSheetId="118">#REF!</definedName>
    <definedName name="Curve_Comm" localSheetId="128">#REF!</definedName>
    <definedName name="Curve_Comm" localSheetId="104">#REF!</definedName>
    <definedName name="Curve_Comm" localSheetId="116">#REF!</definedName>
    <definedName name="Curve_Comm" localSheetId="102">#REF!</definedName>
    <definedName name="Curve_Comm" localSheetId="126">#REF!</definedName>
    <definedName name="Curve_Comm" localSheetId="114">#REF!</definedName>
    <definedName name="Curve_Comm" localSheetId="112">#REF!</definedName>
    <definedName name="Curve_Comm" localSheetId="124">#REF!</definedName>
    <definedName name="Curve_Comm" localSheetId="122">#REF!</definedName>
    <definedName name="Curve_Comm" localSheetId="110">#REF!</definedName>
    <definedName name="Curve_Comm" localSheetId="76">#REF!</definedName>
    <definedName name="Curve_Comm" localSheetId="73">#REF!</definedName>
    <definedName name="Curve_Comm" localSheetId="70">#REF!</definedName>
    <definedName name="Curve_Comm" localSheetId="67">#REF!</definedName>
    <definedName name="Curve_Comm" localSheetId="64">#REF!</definedName>
    <definedName name="Curve_Comm" localSheetId="30">#REF!</definedName>
    <definedName name="Curve_Comm" localSheetId="21">#REF!</definedName>
    <definedName name="Curve_Comm" localSheetId="79">#REF!</definedName>
    <definedName name="Curve_Comm" localSheetId="18">#REF!</definedName>
    <definedName name="Curve_Comm" localSheetId="94">#REF!</definedName>
    <definedName name="Curve_Comm" localSheetId="61">#REF!</definedName>
    <definedName name="Curve_Comm" localSheetId="49">#REF!</definedName>
    <definedName name="Curve_Comm" localSheetId="33">#REF!</definedName>
    <definedName name="Curve_Comm" localSheetId="15">#REF!</definedName>
    <definedName name="Curve_Comm" localSheetId="3">#REF!</definedName>
    <definedName name="Curve_Comm" localSheetId="91">#REF!</definedName>
    <definedName name="Curve_Comm" localSheetId="46">#REF!</definedName>
    <definedName name="Curve_Comm" localSheetId="88">#REF!</definedName>
    <definedName name="Curve_Comm" localSheetId="58">#REF!</definedName>
    <definedName name="Curve_Comm" localSheetId="27">#REF!</definedName>
    <definedName name="Curve_Comm" localSheetId="12">#REF!</definedName>
    <definedName name="Curve_Comm" localSheetId="43">#REF!</definedName>
    <definedName name="Curve_Comm" localSheetId="85">#REF!</definedName>
    <definedName name="Curve_Comm" localSheetId="55">#REF!</definedName>
    <definedName name="Curve_Comm" localSheetId="24">#REF!</definedName>
    <definedName name="Curve_Comm" localSheetId="9">#REF!</definedName>
    <definedName name="Curve_Comm" localSheetId="100">#REF!</definedName>
    <definedName name="Curve_Comm" localSheetId="40">#REF!</definedName>
    <definedName name="Curve_Comm" localSheetId="97">#REF!</definedName>
    <definedName name="Curve_Comm" localSheetId="82">#REF!</definedName>
    <definedName name="Curve_Comm" localSheetId="52">#REF!</definedName>
    <definedName name="Curve_Comm" localSheetId="37">#REF!</definedName>
    <definedName name="Curve_Comm" localSheetId="6">#REF!</definedName>
    <definedName name="Curve_Comm" localSheetId="75">#REF!</definedName>
    <definedName name="Curve_Comm" localSheetId="72">#REF!</definedName>
    <definedName name="Curve_Comm" localSheetId="69">#REF!</definedName>
    <definedName name="Curve_Comm" localSheetId="66">#REF!</definedName>
    <definedName name="Curve_Comm" localSheetId="63">#REF!</definedName>
    <definedName name="Curve_Comm" localSheetId="51">#REF!</definedName>
    <definedName name="Curve_Comm" localSheetId="29">#REF!</definedName>
    <definedName name="Curve_Comm" localSheetId="20">#REF!</definedName>
    <definedName name="Curve_Comm" localSheetId="78">#REF!</definedName>
    <definedName name="Curve_Comm" localSheetId="17">#REF!</definedName>
    <definedName name="Curve_Comm" localSheetId="93">#REF!</definedName>
    <definedName name="Curve_Comm" localSheetId="60">#REF!</definedName>
    <definedName name="Curve_Comm" localSheetId="48">#REF!</definedName>
    <definedName name="Curve_Comm" localSheetId="34">#REF!</definedName>
    <definedName name="Curve_Comm" localSheetId="14">#REF!</definedName>
    <definedName name="Curve_Comm" localSheetId="2">#REF!</definedName>
    <definedName name="Curve_Comm" localSheetId="90">#REF!</definedName>
    <definedName name="Curve_Comm" localSheetId="45">#REF!</definedName>
    <definedName name="Curve_Comm" localSheetId="87">#REF!</definedName>
    <definedName name="Curve_Comm" localSheetId="57">#REF!</definedName>
    <definedName name="Curve_Comm" localSheetId="26">#REF!</definedName>
    <definedName name="Curve_Comm" localSheetId="11">#REF!</definedName>
    <definedName name="Curve_Comm" localSheetId="42">#REF!</definedName>
    <definedName name="Curve_Comm" localSheetId="84">#REF!</definedName>
    <definedName name="Curve_Comm" localSheetId="54">#REF!</definedName>
    <definedName name="Curve_Comm" localSheetId="23">#REF!</definedName>
    <definedName name="Curve_Comm" localSheetId="8">#REF!</definedName>
    <definedName name="Curve_Comm" localSheetId="99">#REF!</definedName>
    <definedName name="Curve_Comm" localSheetId="39">#REF!</definedName>
    <definedName name="Curve_Comm" localSheetId="96">#REF!</definedName>
    <definedName name="Curve_Comm" localSheetId="81">#REF!</definedName>
    <definedName name="Curve_Comm" localSheetId="36">#REF!</definedName>
    <definedName name="Curve_Comm" localSheetId="5">#REF!</definedName>
    <definedName name="Curve_Comm" localSheetId="138">#REF!</definedName>
    <definedName name="Curve_Comm" localSheetId="136">#REF!</definedName>
    <definedName name="Curve_Comm" localSheetId="134">#REF!</definedName>
    <definedName name="Curve_Comm" localSheetId="140">#REF!</definedName>
    <definedName name="Curve_Comm">#REF!</definedName>
    <definedName name="Curve_Count" localSheetId="74">#REF!</definedName>
    <definedName name="Curve_Count" localSheetId="71">#REF!</definedName>
    <definedName name="Curve_Count" localSheetId="68">#REF!</definedName>
    <definedName name="Curve_Count" localSheetId="65">#REF!</definedName>
    <definedName name="Curve_Count" localSheetId="62">#REF!</definedName>
    <definedName name="Curve_Count" localSheetId="28">#REF!</definedName>
    <definedName name="Curve_Count" localSheetId="19">#REF!</definedName>
    <definedName name="Curve_Count" localSheetId="77">#REF!</definedName>
    <definedName name="Curve_Count" localSheetId="107">#REF!</definedName>
    <definedName name="Curve_Count" localSheetId="32">#REF!</definedName>
    <definedName name="Curve_Count" localSheetId="16">#REF!</definedName>
    <definedName name="Curve_Count" localSheetId="131">#REF!</definedName>
    <definedName name="Curve_Count" localSheetId="59">#REF!</definedName>
    <definedName name="Curve_Count" localSheetId="47">#REF!</definedName>
    <definedName name="Curve_Count" localSheetId="31">#REF!</definedName>
    <definedName name="Curve_Count" localSheetId="13">#REF!</definedName>
    <definedName name="Curve_Count" localSheetId="129">#REF!</definedName>
    <definedName name="Curve_Count" localSheetId="119">#REF!</definedName>
    <definedName name="Curve_Count" localSheetId="105">#REF!</definedName>
    <definedName name="Curve_Count" localSheetId="92">#REF!</definedName>
    <definedName name="Curve_Count" localSheetId="0">#REF!</definedName>
    <definedName name="Curve_Count" localSheetId="1">#REF!</definedName>
    <definedName name="Curve_Count" localSheetId="89">#REF!</definedName>
    <definedName name="Curve_Count" localSheetId="44">#REF!</definedName>
    <definedName name="Curve_Count" localSheetId="86">#REF!</definedName>
    <definedName name="Curve_Count" localSheetId="56">#REF!</definedName>
    <definedName name="Curve_Count" localSheetId="25">#REF!</definedName>
    <definedName name="Curve_Count" localSheetId="117">#REF!</definedName>
    <definedName name="Curve_Count" localSheetId="10">#REF!</definedName>
    <definedName name="Curve_Count" localSheetId="127">#REF!</definedName>
    <definedName name="Curve_Count" localSheetId="103">#REF!</definedName>
    <definedName name="Curve_Count" localSheetId="41">#REF!</definedName>
    <definedName name="Curve_Count" localSheetId="115">#REF!</definedName>
    <definedName name="Curve_Count" localSheetId="101">#REF!</definedName>
    <definedName name="Curve_Count" localSheetId="83">#REF!</definedName>
    <definedName name="Curve_Count" localSheetId="53">#REF!</definedName>
    <definedName name="Curve_Count" localSheetId="22">#REF!</definedName>
    <definedName name="Curve_Count" localSheetId="125">#REF!</definedName>
    <definedName name="Curve_Count" localSheetId="7">#REF!</definedName>
    <definedName name="Curve_Count" localSheetId="98">#REF!</definedName>
    <definedName name="Curve_Count" localSheetId="113">#REF!</definedName>
    <definedName name="Curve_Count" localSheetId="111">#REF!</definedName>
    <definedName name="Curve_Count" localSheetId="38">#REF!</definedName>
    <definedName name="Curve_Count" localSheetId="123">#REF!</definedName>
    <definedName name="Curve_Count" localSheetId="80">#REF!</definedName>
    <definedName name="Curve_Count" localSheetId="50">#REF!</definedName>
    <definedName name="Curve_Count" localSheetId="35">#REF!</definedName>
    <definedName name="Curve_Count" localSheetId="121">#REF!</definedName>
    <definedName name="Curve_Count" localSheetId="109">#REF!</definedName>
    <definedName name="Curve_Count" localSheetId="95">#REF!</definedName>
    <definedName name="Curve_Count" localSheetId="4">#REF!</definedName>
    <definedName name="Curve_Count" localSheetId="137">#REF!</definedName>
    <definedName name="Curve_Count" localSheetId="135">#REF!</definedName>
    <definedName name="Curve_Count" localSheetId="141">#REF!</definedName>
    <definedName name="Curve_Count" localSheetId="133">#REF!</definedName>
    <definedName name="Curve_Count" localSheetId="139">#REF!</definedName>
    <definedName name="Curve_Count" localSheetId="108">#REF!</definedName>
    <definedName name="Curve_Count" localSheetId="132">#REF!</definedName>
    <definedName name="Curve_Count" localSheetId="130">#REF!</definedName>
    <definedName name="Curve_Count" localSheetId="120">#REF!</definedName>
    <definedName name="Curve_Count" localSheetId="106">#REF!</definedName>
    <definedName name="Curve_Count" localSheetId="118">#REF!</definedName>
    <definedName name="Curve_Count" localSheetId="128">#REF!</definedName>
    <definedName name="Curve_Count" localSheetId="104">#REF!</definedName>
    <definedName name="Curve_Count" localSheetId="116">#REF!</definedName>
    <definedName name="Curve_Count" localSheetId="102">#REF!</definedName>
    <definedName name="Curve_Count" localSheetId="126">#REF!</definedName>
    <definedName name="Curve_Count" localSheetId="114">#REF!</definedName>
    <definedName name="Curve_Count" localSheetId="112">#REF!</definedName>
    <definedName name="Curve_Count" localSheetId="124">#REF!</definedName>
    <definedName name="Curve_Count" localSheetId="122">#REF!</definedName>
    <definedName name="Curve_Count" localSheetId="110">#REF!</definedName>
    <definedName name="Curve_Count" localSheetId="76">#REF!</definedName>
    <definedName name="Curve_Count" localSheetId="73">#REF!</definedName>
    <definedName name="Curve_Count" localSheetId="70">#REF!</definedName>
    <definedName name="Curve_Count" localSheetId="67">#REF!</definedName>
    <definedName name="Curve_Count" localSheetId="64">#REF!</definedName>
    <definedName name="Curve_Count" localSheetId="30">#REF!</definedName>
    <definedName name="Curve_Count" localSheetId="21">#REF!</definedName>
    <definedName name="Curve_Count" localSheetId="79">#REF!</definedName>
    <definedName name="Curve_Count" localSheetId="18">#REF!</definedName>
    <definedName name="Curve_Count" localSheetId="94">#REF!</definedName>
    <definedName name="Curve_Count" localSheetId="61">#REF!</definedName>
    <definedName name="Curve_Count" localSheetId="49">#REF!</definedName>
    <definedName name="Curve_Count" localSheetId="33">#REF!</definedName>
    <definedName name="Curve_Count" localSheetId="15">#REF!</definedName>
    <definedName name="Curve_Count" localSheetId="3">#REF!</definedName>
    <definedName name="Curve_Count" localSheetId="91">#REF!</definedName>
    <definedName name="Curve_Count" localSheetId="46">#REF!</definedName>
    <definedName name="Curve_Count" localSheetId="88">#REF!</definedName>
    <definedName name="Curve_Count" localSheetId="58">#REF!</definedName>
    <definedName name="Curve_Count" localSheetId="27">#REF!</definedName>
    <definedName name="Curve_Count" localSheetId="12">#REF!</definedName>
    <definedName name="Curve_Count" localSheetId="43">#REF!</definedName>
    <definedName name="Curve_Count" localSheetId="85">#REF!</definedName>
    <definedName name="Curve_Count" localSheetId="55">#REF!</definedName>
    <definedName name="Curve_Count" localSheetId="24">#REF!</definedName>
    <definedName name="Curve_Count" localSheetId="9">#REF!</definedName>
    <definedName name="Curve_Count" localSheetId="100">#REF!</definedName>
    <definedName name="Curve_Count" localSheetId="40">#REF!</definedName>
    <definedName name="Curve_Count" localSheetId="97">#REF!</definedName>
    <definedName name="Curve_Count" localSheetId="82">#REF!</definedName>
    <definedName name="Curve_Count" localSheetId="52">#REF!</definedName>
    <definedName name="Curve_Count" localSheetId="37">#REF!</definedName>
    <definedName name="Curve_Count" localSheetId="6">#REF!</definedName>
    <definedName name="Curve_Count" localSheetId="75">#REF!</definedName>
    <definedName name="Curve_Count" localSheetId="72">#REF!</definedName>
    <definedName name="Curve_Count" localSheetId="69">#REF!</definedName>
    <definedName name="Curve_Count" localSheetId="66">#REF!</definedName>
    <definedName name="Curve_Count" localSheetId="63">#REF!</definedName>
    <definedName name="Curve_Count" localSheetId="51">#REF!</definedName>
    <definedName name="Curve_Count" localSheetId="29">#REF!</definedName>
    <definedName name="Curve_Count" localSheetId="20">#REF!</definedName>
    <definedName name="Curve_Count" localSheetId="78">#REF!</definedName>
    <definedName name="Curve_Count" localSheetId="17">#REF!</definedName>
    <definedName name="Curve_Count" localSheetId="93">#REF!</definedName>
    <definedName name="Curve_Count" localSheetId="60">#REF!</definedName>
    <definedName name="Curve_Count" localSheetId="48">#REF!</definedName>
    <definedName name="Curve_Count" localSheetId="34">#REF!</definedName>
    <definedName name="Curve_Count" localSheetId="14">#REF!</definedName>
    <definedName name="Curve_Count" localSheetId="2">#REF!</definedName>
    <definedName name="Curve_Count" localSheetId="90">#REF!</definedName>
    <definedName name="Curve_Count" localSheetId="45">#REF!</definedName>
    <definedName name="Curve_Count" localSheetId="87">#REF!</definedName>
    <definedName name="Curve_Count" localSheetId="57">#REF!</definedName>
    <definedName name="Curve_Count" localSheetId="26">#REF!</definedName>
    <definedName name="Curve_Count" localSheetId="11">#REF!</definedName>
    <definedName name="Curve_Count" localSheetId="42">#REF!</definedName>
    <definedName name="Curve_Count" localSheetId="84">#REF!</definedName>
    <definedName name="Curve_Count" localSheetId="54">#REF!</definedName>
    <definedName name="Curve_Count" localSheetId="23">#REF!</definedName>
    <definedName name="Curve_Count" localSheetId="8">#REF!</definedName>
    <definedName name="Curve_Count" localSheetId="99">#REF!</definedName>
    <definedName name="Curve_Count" localSheetId="39">#REF!</definedName>
    <definedName name="Curve_Count" localSheetId="96">#REF!</definedName>
    <definedName name="Curve_Count" localSheetId="81">#REF!</definedName>
    <definedName name="Curve_Count" localSheetId="36">#REF!</definedName>
    <definedName name="Curve_Count" localSheetId="5">#REF!</definedName>
    <definedName name="Curve_Count" localSheetId="138">#REF!</definedName>
    <definedName name="Curve_Count" localSheetId="136">#REF!</definedName>
    <definedName name="Curve_Count" localSheetId="134">#REF!</definedName>
    <definedName name="Curve_Count" localSheetId="140">#REF!</definedName>
    <definedName name="Curve_Count">#REF!</definedName>
    <definedName name="Curve_Curr" localSheetId="74">#REF!</definedName>
    <definedName name="Curve_Curr" localSheetId="71">#REF!</definedName>
    <definedName name="Curve_Curr" localSheetId="68">#REF!</definedName>
    <definedName name="Curve_Curr" localSheetId="65">#REF!</definedName>
    <definedName name="Curve_Curr" localSheetId="62">#REF!</definedName>
    <definedName name="Curve_Curr" localSheetId="28">#REF!</definedName>
    <definedName name="Curve_Curr" localSheetId="19">#REF!</definedName>
    <definedName name="Curve_Curr" localSheetId="77">#REF!</definedName>
    <definedName name="Curve_Curr" localSheetId="107">#REF!</definedName>
    <definedName name="Curve_Curr" localSheetId="32">#REF!</definedName>
    <definedName name="Curve_Curr" localSheetId="16">#REF!</definedName>
    <definedName name="Curve_Curr" localSheetId="131">#REF!</definedName>
    <definedName name="Curve_Curr" localSheetId="59">#REF!</definedName>
    <definedName name="Curve_Curr" localSheetId="47">#REF!</definedName>
    <definedName name="Curve_Curr" localSheetId="31">#REF!</definedName>
    <definedName name="Curve_Curr" localSheetId="13">#REF!</definedName>
    <definedName name="Curve_Curr" localSheetId="129">#REF!</definedName>
    <definedName name="Curve_Curr" localSheetId="119">#REF!</definedName>
    <definedName name="Curve_Curr" localSheetId="105">#REF!</definedName>
    <definedName name="Curve_Curr" localSheetId="92">#REF!</definedName>
    <definedName name="Curve_Curr" localSheetId="0">#REF!</definedName>
    <definedName name="Curve_Curr" localSheetId="1">#REF!</definedName>
    <definedName name="Curve_Curr" localSheetId="89">#REF!</definedName>
    <definedName name="Curve_Curr" localSheetId="44">#REF!</definedName>
    <definedName name="Curve_Curr" localSheetId="86">#REF!</definedName>
    <definedName name="Curve_Curr" localSheetId="56">#REF!</definedName>
    <definedName name="Curve_Curr" localSheetId="25">#REF!</definedName>
    <definedName name="Curve_Curr" localSheetId="117">#REF!</definedName>
    <definedName name="Curve_Curr" localSheetId="10">#REF!</definedName>
    <definedName name="Curve_Curr" localSheetId="127">#REF!</definedName>
    <definedName name="Curve_Curr" localSheetId="103">#REF!</definedName>
    <definedName name="Curve_Curr" localSheetId="41">#REF!</definedName>
    <definedName name="Curve_Curr" localSheetId="115">#REF!</definedName>
    <definedName name="Curve_Curr" localSheetId="101">#REF!</definedName>
    <definedName name="Curve_Curr" localSheetId="83">#REF!</definedName>
    <definedName name="Curve_Curr" localSheetId="53">#REF!</definedName>
    <definedName name="Curve_Curr" localSheetId="22">#REF!</definedName>
    <definedName name="Curve_Curr" localSheetId="125">#REF!</definedName>
    <definedName name="Curve_Curr" localSheetId="7">#REF!</definedName>
    <definedName name="Curve_Curr" localSheetId="98">#REF!</definedName>
    <definedName name="Curve_Curr" localSheetId="113">#REF!</definedName>
    <definedName name="Curve_Curr" localSheetId="111">#REF!</definedName>
    <definedName name="Curve_Curr" localSheetId="38">#REF!</definedName>
    <definedName name="Curve_Curr" localSheetId="123">#REF!</definedName>
    <definedName name="Curve_Curr" localSheetId="80">#REF!</definedName>
    <definedName name="Curve_Curr" localSheetId="50">#REF!</definedName>
    <definedName name="Curve_Curr" localSheetId="35">#REF!</definedName>
    <definedName name="Curve_Curr" localSheetId="121">#REF!</definedName>
    <definedName name="Curve_Curr" localSheetId="109">#REF!</definedName>
    <definedName name="Curve_Curr" localSheetId="95">#REF!</definedName>
    <definedName name="Curve_Curr" localSheetId="4">#REF!</definedName>
    <definedName name="Curve_Curr" localSheetId="137">#REF!</definedName>
    <definedName name="Curve_Curr" localSheetId="135">#REF!</definedName>
    <definedName name="Curve_Curr" localSheetId="141">#REF!</definedName>
    <definedName name="Curve_Curr" localSheetId="133">#REF!</definedName>
    <definedName name="Curve_Curr" localSheetId="139">#REF!</definedName>
    <definedName name="Curve_Curr" localSheetId="108">#REF!</definedName>
    <definedName name="Curve_Curr" localSheetId="132">#REF!</definedName>
    <definedName name="Curve_Curr" localSheetId="130">#REF!</definedName>
    <definedName name="Curve_Curr" localSheetId="120">#REF!</definedName>
    <definedName name="Curve_Curr" localSheetId="106">#REF!</definedName>
    <definedName name="Curve_Curr" localSheetId="118">#REF!</definedName>
    <definedName name="Curve_Curr" localSheetId="128">#REF!</definedName>
    <definedName name="Curve_Curr" localSheetId="104">#REF!</definedName>
    <definedName name="Curve_Curr" localSheetId="116">#REF!</definedName>
    <definedName name="Curve_Curr" localSheetId="102">#REF!</definedName>
    <definedName name="Curve_Curr" localSheetId="126">#REF!</definedName>
    <definedName name="Curve_Curr" localSheetId="114">#REF!</definedName>
    <definedName name="Curve_Curr" localSheetId="112">#REF!</definedName>
    <definedName name="Curve_Curr" localSheetId="124">#REF!</definedName>
    <definedName name="Curve_Curr" localSheetId="122">#REF!</definedName>
    <definedName name="Curve_Curr" localSheetId="110">#REF!</definedName>
    <definedName name="Curve_Curr" localSheetId="76">#REF!</definedName>
    <definedName name="Curve_Curr" localSheetId="73">#REF!</definedName>
    <definedName name="Curve_Curr" localSheetId="70">#REF!</definedName>
    <definedName name="Curve_Curr" localSheetId="67">#REF!</definedName>
    <definedName name="Curve_Curr" localSheetId="64">#REF!</definedName>
    <definedName name="Curve_Curr" localSheetId="30">#REF!</definedName>
    <definedName name="Curve_Curr" localSheetId="21">#REF!</definedName>
    <definedName name="Curve_Curr" localSheetId="79">#REF!</definedName>
    <definedName name="Curve_Curr" localSheetId="18">#REF!</definedName>
    <definedName name="Curve_Curr" localSheetId="94">#REF!</definedName>
    <definedName name="Curve_Curr" localSheetId="61">#REF!</definedName>
    <definedName name="Curve_Curr" localSheetId="49">#REF!</definedName>
    <definedName name="Curve_Curr" localSheetId="33">#REF!</definedName>
    <definedName name="Curve_Curr" localSheetId="15">#REF!</definedName>
    <definedName name="Curve_Curr" localSheetId="3">#REF!</definedName>
    <definedName name="Curve_Curr" localSheetId="91">#REF!</definedName>
    <definedName name="Curve_Curr" localSheetId="46">#REF!</definedName>
    <definedName name="Curve_Curr" localSheetId="88">#REF!</definedName>
    <definedName name="Curve_Curr" localSheetId="58">#REF!</definedName>
    <definedName name="Curve_Curr" localSheetId="27">#REF!</definedName>
    <definedName name="Curve_Curr" localSheetId="12">#REF!</definedName>
    <definedName name="Curve_Curr" localSheetId="43">#REF!</definedName>
    <definedName name="Curve_Curr" localSheetId="85">#REF!</definedName>
    <definedName name="Curve_Curr" localSheetId="55">#REF!</definedName>
    <definedName name="Curve_Curr" localSheetId="24">#REF!</definedName>
    <definedName name="Curve_Curr" localSheetId="9">#REF!</definedName>
    <definedName name="Curve_Curr" localSheetId="100">#REF!</definedName>
    <definedName name="Curve_Curr" localSheetId="40">#REF!</definedName>
    <definedName name="Curve_Curr" localSheetId="97">#REF!</definedName>
    <definedName name="Curve_Curr" localSheetId="82">#REF!</definedName>
    <definedName name="Curve_Curr" localSheetId="52">#REF!</definedName>
    <definedName name="Curve_Curr" localSheetId="37">#REF!</definedName>
    <definedName name="Curve_Curr" localSheetId="6">#REF!</definedName>
    <definedName name="Curve_Curr" localSheetId="75">#REF!</definedName>
    <definedName name="Curve_Curr" localSheetId="72">#REF!</definedName>
    <definedName name="Curve_Curr" localSheetId="69">#REF!</definedName>
    <definedName name="Curve_Curr" localSheetId="66">#REF!</definedName>
    <definedName name="Curve_Curr" localSheetId="63">#REF!</definedName>
    <definedName name="Curve_Curr" localSheetId="51">#REF!</definedName>
    <definedName name="Curve_Curr" localSheetId="29">#REF!</definedName>
    <definedName name="Curve_Curr" localSheetId="20">#REF!</definedName>
    <definedName name="Curve_Curr" localSheetId="78">#REF!</definedName>
    <definedName name="Curve_Curr" localSheetId="17">#REF!</definedName>
    <definedName name="Curve_Curr" localSheetId="93">#REF!</definedName>
    <definedName name="Curve_Curr" localSheetId="60">#REF!</definedName>
    <definedName name="Curve_Curr" localSheetId="48">#REF!</definedName>
    <definedName name="Curve_Curr" localSheetId="34">#REF!</definedName>
    <definedName name="Curve_Curr" localSheetId="14">#REF!</definedName>
    <definedName name="Curve_Curr" localSheetId="2">#REF!</definedName>
    <definedName name="Curve_Curr" localSheetId="90">#REF!</definedName>
    <definedName name="Curve_Curr" localSheetId="45">#REF!</definedName>
    <definedName name="Curve_Curr" localSheetId="87">#REF!</definedName>
    <definedName name="Curve_Curr" localSheetId="57">#REF!</definedName>
    <definedName name="Curve_Curr" localSheetId="26">#REF!</definedName>
    <definedName name="Curve_Curr" localSheetId="11">#REF!</definedName>
    <definedName name="Curve_Curr" localSheetId="42">#REF!</definedName>
    <definedName name="Curve_Curr" localSheetId="84">#REF!</definedName>
    <definedName name="Curve_Curr" localSheetId="54">#REF!</definedName>
    <definedName name="Curve_Curr" localSheetId="23">#REF!</definedName>
    <definedName name="Curve_Curr" localSheetId="8">#REF!</definedName>
    <definedName name="Curve_Curr" localSheetId="99">#REF!</definedName>
    <definedName name="Curve_Curr" localSheetId="39">#REF!</definedName>
    <definedName name="Curve_Curr" localSheetId="96">#REF!</definedName>
    <definedName name="Curve_Curr" localSheetId="81">#REF!</definedName>
    <definedName name="Curve_Curr" localSheetId="36">#REF!</definedName>
    <definedName name="Curve_Curr" localSheetId="5">#REF!</definedName>
    <definedName name="Curve_Curr" localSheetId="138">#REF!</definedName>
    <definedName name="Curve_Curr" localSheetId="136">#REF!</definedName>
    <definedName name="Curve_Curr" localSheetId="134">#REF!</definedName>
    <definedName name="Curve_Curr" localSheetId="140">#REF!</definedName>
    <definedName name="Curve_Curr">#REF!</definedName>
    <definedName name="Curve_Data" localSheetId="74">#REF!</definedName>
    <definedName name="Curve_Data" localSheetId="71">#REF!</definedName>
    <definedName name="Curve_Data" localSheetId="68">#REF!</definedName>
    <definedName name="Curve_Data" localSheetId="65">#REF!</definedName>
    <definedName name="Curve_Data" localSheetId="62">#REF!</definedName>
    <definedName name="Curve_Data" localSheetId="28">#REF!</definedName>
    <definedName name="Curve_Data" localSheetId="19">#REF!</definedName>
    <definedName name="Curve_Data" localSheetId="77">#REF!</definedName>
    <definedName name="Curve_Data" localSheetId="107">#REF!</definedName>
    <definedName name="Curve_Data" localSheetId="32">#REF!</definedName>
    <definedName name="Curve_Data" localSheetId="16">#REF!</definedName>
    <definedName name="Curve_Data" localSheetId="131">#REF!</definedName>
    <definedName name="Curve_Data" localSheetId="59">#REF!</definedName>
    <definedName name="Curve_Data" localSheetId="47">#REF!</definedName>
    <definedName name="Curve_Data" localSheetId="31">#REF!</definedName>
    <definedName name="Curve_Data" localSheetId="13">#REF!</definedName>
    <definedName name="Curve_Data" localSheetId="129">#REF!</definedName>
    <definedName name="Curve_Data" localSheetId="119">#REF!</definedName>
    <definedName name="Curve_Data" localSheetId="105">#REF!</definedName>
    <definedName name="Curve_Data" localSheetId="92">#REF!</definedName>
    <definedName name="Curve_Data" localSheetId="0">#REF!</definedName>
    <definedName name="Curve_Data" localSheetId="1">#REF!</definedName>
    <definedName name="Curve_Data" localSheetId="89">#REF!</definedName>
    <definedName name="Curve_Data" localSheetId="44">#REF!</definedName>
    <definedName name="Curve_Data" localSheetId="86">#REF!</definedName>
    <definedName name="Curve_Data" localSheetId="56">#REF!</definedName>
    <definedName name="Curve_Data" localSheetId="25">#REF!</definedName>
    <definedName name="Curve_Data" localSheetId="117">#REF!</definedName>
    <definedName name="Curve_Data" localSheetId="10">#REF!</definedName>
    <definedName name="Curve_Data" localSheetId="127">#REF!</definedName>
    <definedName name="Curve_Data" localSheetId="103">#REF!</definedName>
    <definedName name="Curve_Data" localSheetId="41">#REF!</definedName>
    <definedName name="Curve_Data" localSheetId="115">#REF!</definedName>
    <definedName name="Curve_Data" localSheetId="101">#REF!</definedName>
    <definedName name="Curve_Data" localSheetId="83">#REF!</definedName>
    <definedName name="Curve_Data" localSheetId="53">#REF!</definedName>
    <definedName name="Curve_Data" localSheetId="22">#REF!</definedName>
    <definedName name="Curve_Data" localSheetId="125">#REF!</definedName>
    <definedName name="Curve_Data" localSheetId="7">#REF!</definedName>
    <definedName name="Curve_Data" localSheetId="98">#REF!</definedName>
    <definedName name="Curve_Data" localSheetId="113">#REF!</definedName>
    <definedName name="Curve_Data" localSheetId="111">#REF!</definedName>
    <definedName name="Curve_Data" localSheetId="38">#REF!</definedName>
    <definedName name="Curve_Data" localSheetId="123">#REF!</definedName>
    <definedName name="Curve_Data" localSheetId="80">#REF!</definedName>
    <definedName name="Curve_Data" localSheetId="50">#REF!</definedName>
    <definedName name="Curve_Data" localSheetId="35">#REF!</definedName>
    <definedName name="Curve_Data" localSheetId="121">#REF!</definedName>
    <definedName name="Curve_Data" localSheetId="109">#REF!</definedName>
    <definedName name="Curve_Data" localSheetId="95">#REF!</definedName>
    <definedName name="Curve_Data" localSheetId="4">#REF!</definedName>
    <definedName name="Curve_Data" localSheetId="137">#REF!</definedName>
    <definedName name="Curve_Data" localSheetId="135">#REF!</definedName>
    <definedName name="Curve_Data" localSheetId="141">#REF!</definedName>
    <definedName name="Curve_Data" localSheetId="133">#REF!</definedName>
    <definedName name="Curve_Data" localSheetId="139">#REF!</definedName>
    <definedName name="Curve_Data" localSheetId="108">#REF!</definedName>
    <definedName name="Curve_Data" localSheetId="132">#REF!</definedName>
    <definedName name="Curve_Data" localSheetId="130">#REF!</definedName>
    <definedName name="Curve_Data" localSheetId="120">#REF!</definedName>
    <definedName name="Curve_Data" localSheetId="106">#REF!</definedName>
    <definedName name="Curve_Data" localSheetId="118">#REF!</definedName>
    <definedName name="Curve_Data" localSheetId="128">#REF!</definedName>
    <definedName name="Curve_Data" localSheetId="104">#REF!</definedName>
    <definedName name="Curve_Data" localSheetId="116">#REF!</definedName>
    <definedName name="Curve_Data" localSheetId="102">#REF!</definedName>
    <definedName name="Curve_Data" localSheetId="126">#REF!</definedName>
    <definedName name="Curve_Data" localSheetId="114">#REF!</definedName>
    <definedName name="Curve_Data" localSheetId="112">#REF!</definedName>
    <definedName name="Curve_Data" localSheetId="124">#REF!</definedName>
    <definedName name="Curve_Data" localSheetId="122">#REF!</definedName>
    <definedName name="Curve_Data" localSheetId="110">#REF!</definedName>
    <definedName name="Curve_Data" localSheetId="76">#REF!</definedName>
    <definedName name="Curve_Data" localSheetId="73">#REF!</definedName>
    <definedName name="Curve_Data" localSheetId="70">#REF!</definedName>
    <definedName name="Curve_Data" localSheetId="67">#REF!</definedName>
    <definedName name="Curve_Data" localSheetId="64">#REF!</definedName>
    <definedName name="Curve_Data" localSheetId="30">#REF!</definedName>
    <definedName name="Curve_Data" localSheetId="21">#REF!</definedName>
    <definedName name="Curve_Data" localSheetId="79">#REF!</definedName>
    <definedName name="Curve_Data" localSheetId="18">#REF!</definedName>
    <definedName name="Curve_Data" localSheetId="94">#REF!</definedName>
    <definedName name="Curve_Data" localSheetId="61">#REF!</definedName>
    <definedName name="Curve_Data" localSheetId="49">#REF!</definedName>
    <definedName name="Curve_Data" localSheetId="33">#REF!</definedName>
    <definedName name="Curve_Data" localSheetId="15">#REF!</definedName>
    <definedName name="Curve_Data" localSheetId="3">#REF!</definedName>
    <definedName name="Curve_Data" localSheetId="91">#REF!</definedName>
    <definedName name="Curve_Data" localSheetId="46">#REF!</definedName>
    <definedName name="Curve_Data" localSheetId="88">#REF!</definedName>
    <definedName name="Curve_Data" localSheetId="58">#REF!</definedName>
    <definedName name="Curve_Data" localSheetId="27">#REF!</definedName>
    <definedName name="Curve_Data" localSheetId="12">#REF!</definedName>
    <definedName name="Curve_Data" localSheetId="43">#REF!</definedName>
    <definedName name="Curve_Data" localSheetId="85">#REF!</definedName>
    <definedName name="Curve_Data" localSheetId="55">#REF!</definedName>
    <definedName name="Curve_Data" localSheetId="24">#REF!</definedName>
    <definedName name="Curve_Data" localSheetId="9">#REF!</definedName>
    <definedName name="Curve_Data" localSheetId="100">#REF!</definedName>
    <definedName name="Curve_Data" localSheetId="40">#REF!</definedName>
    <definedName name="Curve_Data" localSheetId="97">#REF!</definedName>
    <definedName name="Curve_Data" localSheetId="82">#REF!</definedName>
    <definedName name="Curve_Data" localSheetId="52">#REF!</definedName>
    <definedName name="Curve_Data" localSheetId="37">#REF!</definedName>
    <definedName name="Curve_Data" localSheetId="6">#REF!</definedName>
    <definedName name="Curve_Data" localSheetId="75">#REF!</definedName>
    <definedName name="Curve_Data" localSheetId="72">#REF!</definedName>
    <definedName name="Curve_Data" localSheetId="69">#REF!</definedName>
    <definedName name="Curve_Data" localSheetId="66">#REF!</definedName>
    <definedName name="Curve_Data" localSheetId="63">#REF!</definedName>
    <definedName name="Curve_Data" localSheetId="51">#REF!</definedName>
    <definedName name="Curve_Data" localSheetId="29">#REF!</definedName>
    <definedName name="Curve_Data" localSheetId="20">#REF!</definedName>
    <definedName name="Curve_Data" localSheetId="78">#REF!</definedName>
    <definedName name="Curve_Data" localSheetId="17">#REF!</definedName>
    <definedName name="Curve_Data" localSheetId="93">#REF!</definedName>
    <definedName name="Curve_Data" localSheetId="60">#REF!</definedName>
    <definedName name="Curve_Data" localSheetId="48">#REF!</definedName>
    <definedName name="Curve_Data" localSheetId="34">#REF!</definedName>
    <definedName name="Curve_Data" localSheetId="14">#REF!</definedName>
    <definedName name="Curve_Data" localSheetId="2">#REF!</definedName>
    <definedName name="Curve_Data" localSheetId="90">#REF!</definedName>
    <definedName name="Curve_Data" localSheetId="45">#REF!</definedName>
    <definedName name="Curve_Data" localSheetId="87">#REF!</definedName>
    <definedName name="Curve_Data" localSheetId="57">#REF!</definedName>
    <definedName name="Curve_Data" localSheetId="26">#REF!</definedName>
    <definedName name="Curve_Data" localSheetId="11">#REF!</definedName>
    <definedName name="Curve_Data" localSheetId="42">#REF!</definedName>
    <definedName name="Curve_Data" localSheetId="84">#REF!</definedName>
    <definedName name="Curve_Data" localSheetId="54">#REF!</definedName>
    <definedName name="Curve_Data" localSheetId="23">#REF!</definedName>
    <definedName name="Curve_Data" localSheetId="8">#REF!</definedName>
    <definedName name="Curve_Data" localSheetId="99">#REF!</definedName>
    <definedName name="Curve_Data" localSheetId="39">#REF!</definedName>
    <definedName name="Curve_Data" localSheetId="96">#REF!</definedName>
    <definedName name="Curve_Data" localSheetId="81">#REF!</definedName>
    <definedName name="Curve_Data" localSheetId="36">#REF!</definedName>
    <definedName name="Curve_Data" localSheetId="5">#REF!</definedName>
    <definedName name="Curve_Data" localSheetId="138">#REF!</definedName>
    <definedName name="Curve_Data" localSheetId="136">#REF!</definedName>
    <definedName name="Curve_Data" localSheetId="134">#REF!</definedName>
    <definedName name="Curve_Data" localSheetId="140">#REF!</definedName>
    <definedName name="Curve_Data">#REF!</definedName>
    <definedName name="Curve_Freq" localSheetId="74">#REF!</definedName>
    <definedName name="Curve_Freq" localSheetId="71">#REF!</definedName>
    <definedName name="Curve_Freq" localSheetId="68">#REF!</definedName>
    <definedName name="Curve_Freq" localSheetId="65">#REF!</definedName>
    <definedName name="Curve_Freq" localSheetId="62">#REF!</definedName>
    <definedName name="Curve_Freq" localSheetId="28">#REF!</definedName>
    <definedName name="Curve_Freq" localSheetId="19">#REF!</definedName>
    <definedName name="Curve_Freq" localSheetId="77">#REF!</definedName>
    <definedName name="Curve_Freq" localSheetId="107">#REF!</definedName>
    <definedName name="Curve_Freq" localSheetId="32">#REF!</definedName>
    <definedName name="Curve_Freq" localSheetId="16">#REF!</definedName>
    <definedName name="Curve_Freq" localSheetId="131">#REF!</definedName>
    <definedName name="Curve_Freq" localSheetId="59">#REF!</definedName>
    <definedName name="Curve_Freq" localSheetId="47">#REF!</definedName>
    <definedName name="Curve_Freq" localSheetId="31">#REF!</definedName>
    <definedName name="Curve_Freq" localSheetId="13">#REF!</definedName>
    <definedName name="Curve_Freq" localSheetId="129">#REF!</definedName>
    <definedName name="Curve_Freq" localSheetId="119">#REF!</definedName>
    <definedName name="Curve_Freq" localSheetId="105">#REF!</definedName>
    <definedName name="Curve_Freq" localSheetId="92">#REF!</definedName>
    <definedName name="Curve_Freq" localSheetId="0">#REF!</definedName>
    <definedName name="Curve_Freq" localSheetId="1">#REF!</definedName>
    <definedName name="Curve_Freq" localSheetId="89">#REF!</definedName>
    <definedName name="Curve_Freq" localSheetId="44">#REF!</definedName>
    <definedName name="Curve_Freq" localSheetId="86">#REF!</definedName>
    <definedName name="Curve_Freq" localSheetId="56">#REF!</definedName>
    <definedName name="Curve_Freq" localSheetId="25">#REF!</definedName>
    <definedName name="Curve_Freq" localSheetId="117">#REF!</definedName>
    <definedName name="Curve_Freq" localSheetId="10">#REF!</definedName>
    <definedName name="Curve_Freq" localSheetId="127">#REF!</definedName>
    <definedName name="Curve_Freq" localSheetId="103">#REF!</definedName>
    <definedName name="Curve_Freq" localSheetId="41">#REF!</definedName>
    <definedName name="Curve_Freq" localSheetId="115">#REF!</definedName>
    <definedName name="Curve_Freq" localSheetId="101">#REF!</definedName>
    <definedName name="Curve_Freq" localSheetId="83">#REF!</definedName>
    <definedName name="Curve_Freq" localSheetId="53">#REF!</definedName>
    <definedName name="Curve_Freq" localSheetId="22">#REF!</definedName>
    <definedName name="Curve_Freq" localSheetId="125">#REF!</definedName>
    <definedName name="Curve_Freq" localSheetId="7">#REF!</definedName>
    <definedName name="Curve_Freq" localSheetId="98">#REF!</definedName>
    <definedName name="Curve_Freq" localSheetId="113">#REF!</definedName>
    <definedName name="Curve_Freq" localSheetId="111">#REF!</definedName>
    <definedName name="Curve_Freq" localSheetId="38">#REF!</definedName>
    <definedName name="Curve_Freq" localSheetId="123">#REF!</definedName>
    <definedName name="Curve_Freq" localSheetId="80">#REF!</definedName>
    <definedName name="Curve_Freq" localSheetId="50">#REF!</definedName>
    <definedName name="Curve_Freq" localSheetId="35">#REF!</definedName>
    <definedName name="Curve_Freq" localSheetId="121">#REF!</definedName>
    <definedName name="Curve_Freq" localSheetId="109">#REF!</definedName>
    <definedName name="Curve_Freq" localSheetId="95">#REF!</definedName>
    <definedName name="Curve_Freq" localSheetId="4">#REF!</definedName>
    <definedName name="Curve_Freq" localSheetId="137">#REF!</definedName>
    <definedName name="Curve_Freq" localSheetId="135">#REF!</definedName>
    <definedName name="Curve_Freq" localSheetId="141">#REF!</definedName>
    <definedName name="Curve_Freq" localSheetId="133">#REF!</definedName>
    <definedName name="Curve_Freq" localSheetId="139">#REF!</definedName>
    <definedName name="Curve_Freq" localSheetId="108">#REF!</definedName>
    <definedName name="Curve_Freq" localSheetId="132">#REF!</definedName>
    <definedName name="Curve_Freq" localSheetId="130">#REF!</definedName>
    <definedName name="Curve_Freq" localSheetId="120">#REF!</definedName>
    <definedName name="Curve_Freq" localSheetId="106">#REF!</definedName>
    <definedName name="Curve_Freq" localSheetId="118">#REF!</definedName>
    <definedName name="Curve_Freq" localSheetId="128">#REF!</definedName>
    <definedName name="Curve_Freq" localSheetId="104">#REF!</definedName>
    <definedName name="Curve_Freq" localSheetId="116">#REF!</definedName>
    <definedName name="Curve_Freq" localSheetId="102">#REF!</definedName>
    <definedName name="Curve_Freq" localSheetId="126">#REF!</definedName>
    <definedName name="Curve_Freq" localSheetId="114">#REF!</definedName>
    <definedName name="Curve_Freq" localSheetId="112">#REF!</definedName>
    <definedName name="Curve_Freq" localSheetId="124">#REF!</definedName>
    <definedName name="Curve_Freq" localSheetId="122">#REF!</definedName>
    <definedName name="Curve_Freq" localSheetId="110">#REF!</definedName>
    <definedName name="Curve_Freq" localSheetId="76">#REF!</definedName>
    <definedName name="Curve_Freq" localSheetId="73">#REF!</definedName>
    <definedName name="Curve_Freq" localSheetId="70">#REF!</definedName>
    <definedName name="Curve_Freq" localSheetId="67">#REF!</definedName>
    <definedName name="Curve_Freq" localSheetId="64">#REF!</definedName>
    <definedName name="Curve_Freq" localSheetId="30">#REF!</definedName>
    <definedName name="Curve_Freq" localSheetId="21">#REF!</definedName>
    <definedName name="Curve_Freq" localSheetId="79">#REF!</definedName>
    <definedName name="Curve_Freq" localSheetId="18">#REF!</definedName>
    <definedName name="Curve_Freq" localSheetId="94">#REF!</definedName>
    <definedName name="Curve_Freq" localSheetId="61">#REF!</definedName>
    <definedName name="Curve_Freq" localSheetId="49">#REF!</definedName>
    <definedName name="Curve_Freq" localSheetId="33">#REF!</definedName>
    <definedName name="Curve_Freq" localSheetId="15">#REF!</definedName>
    <definedName name="Curve_Freq" localSheetId="3">#REF!</definedName>
    <definedName name="Curve_Freq" localSheetId="91">#REF!</definedName>
    <definedName name="Curve_Freq" localSheetId="46">#REF!</definedName>
    <definedName name="Curve_Freq" localSheetId="88">#REF!</definedName>
    <definedName name="Curve_Freq" localSheetId="58">#REF!</definedName>
    <definedName name="Curve_Freq" localSheetId="27">#REF!</definedName>
    <definedName name="Curve_Freq" localSheetId="12">#REF!</definedName>
    <definedName name="Curve_Freq" localSheetId="43">#REF!</definedName>
    <definedName name="Curve_Freq" localSheetId="85">#REF!</definedName>
    <definedName name="Curve_Freq" localSheetId="55">#REF!</definedName>
    <definedName name="Curve_Freq" localSheetId="24">#REF!</definedName>
    <definedName name="Curve_Freq" localSheetId="9">#REF!</definedName>
    <definedName name="Curve_Freq" localSheetId="100">#REF!</definedName>
    <definedName name="Curve_Freq" localSheetId="40">#REF!</definedName>
    <definedName name="Curve_Freq" localSheetId="97">#REF!</definedName>
    <definedName name="Curve_Freq" localSheetId="82">#REF!</definedName>
    <definedName name="Curve_Freq" localSheetId="52">#REF!</definedName>
    <definedName name="Curve_Freq" localSheetId="37">#REF!</definedName>
    <definedName name="Curve_Freq" localSheetId="6">#REF!</definedName>
    <definedName name="Curve_Freq" localSheetId="75">#REF!</definedName>
    <definedName name="Curve_Freq" localSheetId="72">#REF!</definedName>
    <definedName name="Curve_Freq" localSheetId="69">#REF!</definedName>
    <definedName name="Curve_Freq" localSheetId="66">#REF!</definedName>
    <definedName name="Curve_Freq" localSheetId="63">#REF!</definedName>
    <definedName name="Curve_Freq" localSheetId="51">#REF!</definedName>
    <definedName name="Curve_Freq" localSheetId="29">#REF!</definedName>
    <definedName name="Curve_Freq" localSheetId="20">#REF!</definedName>
    <definedName name="Curve_Freq" localSheetId="78">#REF!</definedName>
    <definedName name="Curve_Freq" localSheetId="17">#REF!</definedName>
    <definedName name="Curve_Freq" localSheetId="93">#REF!</definedName>
    <definedName name="Curve_Freq" localSheetId="60">#REF!</definedName>
    <definedName name="Curve_Freq" localSheetId="48">#REF!</definedName>
    <definedName name="Curve_Freq" localSheetId="34">#REF!</definedName>
    <definedName name="Curve_Freq" localSheetId="14">#REF!</definedName>
    <definedName name="Curve_Freq" localSheetId="2">#REF!</definedName>
    <definedName name="Curve_Freq" localSheetId="90">#REF!</definedName>
    <definedName name="Curve_Freq" localSheetId="45">#REF!</definedName>
    <definedName name="Curve_Freq" localSheetId="87">#REF!</definedName>
    <definedName name="Curve_Freq" localSheetId="57">#REF!</definedName>
    <definedName name="Curve_Freq" localSheetId="26">#REF!</definedName>
    <definedName name="Curve_Freq" localSheetId="11">#REF!</definedName>
    <definedName name="Curve_Freq" localSheetId="42">#REF!</definedName>
    <definedName name="Curve_Freq" localSheetId="84">#REF!</definedName>
    <definedName name="Curve_Freq" localSheetId="54">#REF!</definedName>
    <definedName name="Curve_Freq" localSheetId="23">#REF!</definedName>
    <definedName name="Curve_Freq" localSheetId="8">#REF!</definedName>
    <definedName name="Curve_Freq" localSheetId="99">#REF!</definedName>
    <definedName name="Curve_Freq" localSheetId="39">#REF!</definedName>
    <definedName name="Curve_Freq" localSheetId="96">#REF!</definedName>
    <definedName name="Curve_Freq" localSheetId="81">#REF!</definedName>
    <definedName name="Curve_Freq" localSheetId="36">#REF!</definedName>
    <definedName name="Curve_Freq" localSheetId="5">#REF!</definedName>
    <definedName name="Curve_Freq" localSheetId="138">#REF!</definedName>
    <definedName name="Curve_Freq" localSheetId="136">#REF!</definedName>
    <definedName name="Curve_Freq" localSheetId="134">#REF!</definedName>
    <definedName name="Curve_Freq" localSheetId="140">#REF!</definedName>
    <definedName name="Curve_Freq">#REF!</definedName>
    <definedName name="Curve_Loc" localSheetId="74">#REF!</definedName>
    <definedName name="Curve_Loc" localSheetId="71">#REF!</definedName>
    <definedName name="Curve_Loc" localSheetId="68">#REF!</definedName>
    <definedName name="Curve_Loc" localSheetId="65">#REF!</definedName>
    <definedName name="Curve_Loc" localSheetId="62">#REF!</definedName>
    <definedName name="Curve_Loc" localSheetId="28">#REF!</definedName>
    <definedName name="Curve_Loc" localSheetId="19">#REF!</definedName>
    <definedName name="Curve_Loc" localSheetId="77">#REF!</definedName>
    <definedName name="Curve_Loc" localSheetId="107">#REF!</definedName>
    <definedName name="Curve_Loc" localSheetId="32">#REF!</definedName>
    <definedName name="Curve_Loc" localSheetId="16">#REF!</definedName>
    <definedName name="Curve_Loc" localSheetId="131">#REF!</definedName>
    <definedName name="Curve_Loc" localSheetId="59">#REF!</definedName>
    <definedName name="Curve_Loc" localSheetId="47">#REF!</definedName>
    <definedName name="Curve_Loc" localSheetId="31">#REF!</definedName>
    <definedName name="Curve_Loc" localSheetId="13">#REF!</definedName>
    <definedName name="Curve_Loc" localSheetId="129">#REF!</definedName>
    <definedName name="Curve_Loc" localSheetId="119">#REF!</definedName>
    <definedName name="Curve_Loc" localSheetId="105">#REF!</definedName>
    <definedName name="Curve_Loc" localSheetId="92">#REF!</definedName>
    <definedName name="Curve_Loc" localSheetId="0">#REF!</definedName>
    <definedName name="Curve_Loc" localSheetId="1">#REF!</definedName>
    <definedName name="Curve_Loc" localSheetId="89">#REF!</definedName>
    <definedName name="Curve_Loc" localSheetId="44">#REF!</definedName>
    <definedName name="Curve_Loc" localSheetId="86">#REF!</definedName>
    <definedName name="Curve_Loc" localSheetId="56">#REF!</definedName>
    <definedName name="Curve_Loc" localSheetId="25">#REF!</definedName>
    <definedName name="Curve_Loc" localSheetId="117">#REF!</definedName>
    <definedName name="Curve_Loc" localSheetId="10">#REF!</definedName>
    <definedName name="Curve_Loc" localSheetId="127">#REF!</definedName>
    <definedName name="Curve_Loc" localSheetId="103">#REF!</definedName>
    <definedName name="Curve_Loc" localSheetId="41">#REF!</definedName>
    <definedName name="Curve_Loc" localSheetId="115">#REF!</definedName>
    <definedName name="Curve_Loc" localSheetId="101">#REF!</definedName>
    <definedName name="Curve_Loc" localSheetId="83">#REF!</definedName>
    <definedName name="Curve_Loc" localSheetId="53">#REF!</definedName>
    <definedName name="Curve_Loc" localSheetId="22">#REF!</definedName>
    <definedName name="Curve_Loc" localSheetId="125">#REF!</definedName>
    <definedName name="Curve_Loc" localSheetId="7">#REF!</definedName>
    <definedName name="Curve_Loc" localSheetId="98">#REF!</definedName>
    <definedName name="Curve_Loc" localSheetId="113">#REF!</definedName>
    <definedName name="Curve_Loc" localSheetId="111">#REF!</definedName>
    <definedName name="Curve_Loc" localSheetId="38">#REF!</definedName>
    <definedName name="Curve_Loc" localSheetId="123">#REF!</definedName>
    <definedName name="Curve_Loc" localSheetId="80">#REF!</definedName>
    <definedName name="Curve_Loc" localSheetId="50">#REF!</definedName>
    <definedName name="Curve_Loc" localSheetId="35">#REF!</definedName>
    <definedName name="Curve_Loc" localSheetId="121">#REF!</definedName>
    <definedName name="Curve_Loc" localSheetId="109">#REF!</definedName>
    <definedName name="Curve_Loc" localSheetId="95">#REF!</definedName>
    <definedName name="Curve_Loc" localSheetId="4">#REF!</definedName>
    <definedName name="Curve_Loc" localSheetId="137">#REF!</definedName>
    <definedName name="Curve_Loc" localSheetId="135">#REF!</definedName>
    <definedName name="Curve_Loc" localSheetId="141">#REF!</definedName>
    <definedName name="Curve_Loc" localSheetId="133">#REF!</definedName>
    <definedName name="Curve_Loc" localSheetId="139">#REF!</definedName>
    <definedName name="Curve_Loc" localSheetId="108">#REF!</definedName>
    <definedName name="Curve_Loc" localSheetId="132">#REF!</definedName>
    <definedName name="Curve_Loc" localSheetId="130">#REF!</definedName>
    <definedName name="Curve_Loc" localSheetId="120">#REF!</definedName>
    <definedName name="Curve_Loc" localSheetId="106">#REF!</definedName>
    <definedName name="Curve_Loc" localSheetId="118">#REF!</definedName>
    <definedName name="Curve_Loc" localSheetId="128">#REF!</definedName>
    <definedName name="Curve_Loc" localSheetId="104">#REF!</definedName>
    <definedName name="Curve_Loc" localSheetId="116">#REF!</definedName>
    <definedName name="Curve_Loc" localSheetId="102">#REF!</definedName>
    <definedName name="Curve_Loc" localSheetId="126">#REF!</definedName>
    <definedName name="Curve_Loc" localSheetId="114">#REF!</definedName>
    <definedName name="Curve_Loc" localSheetId="112">#REF!</definedName>
    <definedName name="Curve_Loc" localSheetId="124">#REF!</definedName>
    <definedName name="Curve_Loc" localSheetId="122">#REF!</definedName>
    <definedName name="Curve_Loc" localSheetId="110">#REF!</definedName>
    <definedName name="Curve_Loc" localSheetId="76">#REF!</definedName>
    <definedName name="Curve_Loc" localSheetId="73">#REF!</definedName>
    <definedName name="Curve_Loc" localSheetId="70">#REF!</definedName>
    <definedName name="Curve_Loc" localSheetId="67">#REF!</definedName>
    <definedName name="Curve_Loc" localSheetId="64">#REF!</definedName>
    <definedName name="Curve_Loc" localSheetId="30">#REF!</definedName>
    <definedName name="Curve_Loc" localSheetId="21">#REF!</definedName>
    <definedName name="Curve_Loc" localSheetId="79">#REF!</definedName>
    <definedName name="Curve_Loc" localSheetId="18">#REF!</definedName>
    <definedName name="Curve_Loc" localSheetId="94">#REF!</definedName>
    <definedName name="Curve_Loc" localSheetId="61">#REF!</definedName>
    <definedName name="Curve_Loc" localSheetId="49">#REF!</definedName>
    <definedName name="Curve_Loc" localSheetId="33">#REF!</definedName>
    <definedName name="Curve_Loc" localSheetId="15">#REF!</definedName>
    <definedName name="Curve_Loc" localSheetId="3">#REF!</definedName>
    <definedName name="Curve_Loc" localSheetId="91">#REF!</definedName>
    <definedName name="Curve_Loc" localSheetId="46">#REF!</definedName>
    <definedName name="Curve_Loc" localSheetId="88">#REF!</definedName>
    <definedName name="Curve_Loc" localSheetId="58">#REF!</definedName>
    <definedName name="Curve_Loc" localSheetId="27">#REF!</definedName>
    <definedName name="Curve_Loc" localSheetId="12">#REF!</definedName>
    <definedName name="Curve_Loc" localSheetId="43">#REF!</definedName>
    <definedName name="Curve_Loc" localSheetId="85">#REF!</definedName>
    <definedName name="Curve_Loc" localSheetId="55">#REF!</definedName>
    <definedName name="Curve_Loc" localSheetId="24">#REF!</definedName>
    <definedName name="Curve_Loc" localSheetId="9">#REF!</definedName>
    <definedName name="Curve_Loc" localSheetId="100">#REF!</definedName>
    <definedName name="Curve_Loc" localSheetId="40">#REF!</definedName>
    <definedName name="Curve_Loc" localSheetId="97">#REF!</definedName>
    <definedName name="Curve_Loc" localSheetId="82">#REF!</definedName>
    <definedName name="Curve_Loc" localSheetId="52">#REF!</definedName>
    <definedName name="Curve_Loc" localSheetId="37">#REF!</definedName>
    <definedName name="Curve_Loc" localSheetId="6">#REF!</definedName>
    <definedName name="Curve_Loc" localSheetId="75">#REF!</definedName>
    <definedName name="Curve_Loc" localSheetId="72">#REF!</definedName>
    <definedName name="Curve_Loc" localSheetId="69">#REF!</definedName>
    <definedName name="Curve_Loc" localSheetId="66">#REF!</definedName>
    <definedName name="Curve_Loc" localSheetId="63">#REF!</definedName>
    <definedName name="Curve_Loc" localSheetId="51">#REF!</definedName>
    <definedName name="Curve_Loc" localSheetId="29">#REF!</definedName>
    <definedName name="Curve_Loc" localSheetId="20">#REF!</definedName>
    <definedName name="Curve_Loc" localSheetId="78">#REF!</definedName>
    <definedName name="Curve_Loc" localSheetId="17">#REF!</definedName>
    <definedName name="Curve_Loc" localSheetId="93">#REF!</definedName>
    <definedName name="Curve_Loc" localSheetId="60">#REF!</definedName>
    <definedName name="Curve_Loc" localSheetId="48">#REF!</definedName>
    <definedName name="Curve_Loc" localSheetId="34">#REF!</definedName>
    <definedName name="Curve_Loc" localSheetId="14">#REF!</definedName>
    <definedName name="Curve_Loc" localSheetId="2">#REF!</definedName>
    <definedName name="Curve_Loc" localSheetId="90">#REF!</definedName>
    <definedName name="Curve_Loc" localSheetId="45">#REF!</definedName>
    <definedName name="Curve_Loc" localSheetId="87">#REF!</definedName>
    <definedName name="Curve_Loc" localSheetId="57">#REF!</definedName>
    <definedName name="Curve_Loc" localSheetId="26">#REF!</definedName>
    <definedName name="Curve_Loc" localSheetId="11">#REF!</definedName>
    <definedName name="Curve_Loc" localSheetId="42">#REF!</definedName>
    <definedName name="Curve_Loc" localSheetId="84">#REF!</definedName>
    <definedName name="Curve_Loc" localSheetId="54">#REF!</definedName>
    <definedName name="Curve_Loc" localSheetId="23">#REF!</definedName>
    <definedName name="Curve_Loc" localSheetId="8">#REF!</definedName>
    <definedName name="Curve_Loc" localSheetId="99">#REF!</definedName>
    <definedName name="Curve_Loc" localSheetId="39">#REF!</definedName>
    <definedName name="Curve_Loc" localSheetId="96">#REF!</definedName>
    <definedName name="Curve_Loc" localSheetId="81">#REF!</definedName>
    <definedName name="Curve_Loc" localSheetId="36">#REF!</definedName>
    <definedName name="Curve_Loc" localSheetId="5">#REF!</definedName>
    <definedName name="Curve_Loc" localSheetId="138">#REF!</definedName>
    <definedName name="Curve_Loc" localSheetId="136">#REF!</definedName>
    <definedName name="Curve_Loc" localSheetId="134">#REF!</definedName>
    <definedName name="Curve_Loc" localSheetId="140">#REF!</definedName>
    <definedName name="Curve_Loc">#REF!</definedName>
    <definedName name="Curve_Period" localSheetId="74">#REF!</definedName>
    <definedName name="Curve_Period" localSheetId="71">#REF!</definedName>
    <definedName name="Curve_Period" localSheetId="68">#REF!</definedName>
    <definedName name="Curve_Period" localSheetId="65">#REF!</definedName>
    <definedName name="Curve_Period" localSheetId="62">#REF!</definedName>
    <definedName name="Curve_Period" localSheetId="28">#REF!</definedName>
    <definedName name="Curve_Period" localSheetId="19">#REF!</definedName>
    <definedName name="Curve_Period" localSheetId="77">#REF!</definedName>
    <definedName name="Curve_Period" localSheetId="107">#REF!</definedName>
    <definedName name="Curve_Period" localSheetId="32">#REF!</definedName>
    <definedName name="Curve_Period" localSheetId="16">#REF!</definedName>
    <definedName name="Curve_Period" localSheetId="131">#REF!</definedName>
    <definedName name="Curve_Period" localSheetId="59">#REF!</definedName>
    <definedName name="Curve_Period" localSheetId="47">#REF!</definedName>
    <definedName name="Curve_Period" localSheetId="31">#REF!</definedName>
    <definedName name="Curve_Period" localSheetId="13">#REF!</definedName>
    <definedName name="Curve_Period" localSheetId="129">#REF!</definedName>
    <definedName name="Curve_Period" localSheetId="119">#REF!</definedName>
    <definedName name="Curve_Period" localSheetId="105">#REF!</definedName>
    <definedName name="Curve_Period" localSheetId="92">#REF!</definedName>
    <definedName name="Curve_Period" localSheetId="0">#REF!</definedName>
    <definedName name="Curve_Period" localSheetId="1">#REF!</definedName>
    <definedName name="Curve_Period" localSheetId="89">#REF!</definedName>
    <definedName name="Curve_Period" localSheetId="44">#REF!</definedName>
    <definedName name="Curve_Period" localSheetId="86">#REF!</definedName>
    <definedName name="Curve_Period" localSheetId="56">#REF!</definedName>
    <definedName name="Curve_Period" localSheetId="25">#REF!</definedName>
    <definedName name="Curve_Period" localSheetId="117">#REF!</definedName>
    <definedName name="Curve_Period" localSheetId="10">#REF!</definedName>
    <definedName name="Curve_Period" localSheetId="127">#REF!</definedName>
    <definedName name="Curve_Period" localSheetId="103">#REF!</definedName>
    <definedName name="Curve_Period" localSheetId="41">#REF!</definedName>
    <definedName name="Curve_Period" localSheetId="115">#REF!</definedName>
    <definedName name="Curve_Period" localSheetId="101">#REF!</definedName>
    <definedName name="Curve_Period" localSheetId="83">#REF!</definedName>
    <definedName name="Curve_Period" localSheetId="53">#REF!</definedName>
    <definedName name="Curve_Period" localSheetId="22">#REF!</definedName>
    <definedName name="Curve_Period" localSheetId="125">#REF!</definedName>
    <definedName name="Curve_Period" localSheetId="7">#REF!</definedName>
    <definedName name="Curve_Period" localSheetId="98">#REF!</definedName>
    <definedName name="Curve_Period" localSheetId="113">#REF!</definedName>
    <definedName name="Curve_Period" localSheetId="111">#REF!</definedName>
    <definedName name="Curve_Period" localSheetId="38">#REF!</definedName>
    <definedName name="Curve_Period" localSheetId="123">#REF!</definedName>
    <definedName name="Curve_Period" localSheetId="80">#REF!</definedName>
    <definedName name="Curve_Period" localSheetId="50">#REF!</definedName>
    <definedName name="Curve_Period" localSheetId="35">#REF!</definedName>
    <definedName name="Curve_Period" localSheetId="121">#REF!</definedName>
    <definedName name="Curve_Period" localSheetId="109">#REF!</definedName>
    <definedName name="Curve_Period" localSheetId="95">#REF!</definedName>
    <definedName name="Curve_Period" localSheetId="4">#REF!</definedName>
    <definedName name="Curve_Period" localSheetId="137">#REF!</definedName>
    <definedName name="Curve_Period" localSheetId="135">#REF!</definedName>
    <definedName name="Curve_Period" localSheetId="141">#REF!</definedName>
    <definedName name="Curve_Period" localSheetId="133">#REF!</definedName>
    <definedName name="Curve_Period" localSheetId="139">#REF!</definedName>
    <definedName name="Curve_Period" localSheetId="108">#REF!</definedName>
    <definedName name="Curve_Period" localSheetId="132">#REF!</definedName>
    <definedName name="Curve_Period" localSheetId="130">#REF!</definedName>
    <definedName name="Curve_Period" localSheetId="120">#REF!</definedName>
    <definedName name="Curve_Period" localSheetId="106">#REF!</definedName>
    <definedName name="Curve_Period" localSheetId="118">#REF!</definedName>
    <definedName name="Curve_Period" localSheetId="128">#REF!</definedName>
    <definedName name="Curve_Period" localSheetId="104">#REF!</definedName>
    <definedName name="Curve_Period" localSheetId="116">#REF!</definedName>
    <definedName name="Curve_Period" localSheetId="102">#REF!</definedName>
    <definedName name="Curve_Period" localSheetId="126">#REF!</definedName>
    <definedName name="Curve_Period" localSheetId="114">#REF!</definedName>
    <definedName name="Curve_Period" localSheetId="112">#REF!</definedName>
    <definedName name="Curve_Period" localSheetId="124">#REF!</definedName>
    <definedName name="Curve_Period" localSheetId="122">#REF!</definedName>
    <definedName name="Curve_Period" localSheetId="110">#REF!</definedName>
    <definedName name="Curve_Period" localSheetId="76">#REF!</definedName>
    <definedName name="Curve_Period" localSheetId="73">#REF!</definedName>
    <definedName name="Curve_Period" localSheetId="70">#REF!</definedName>
    <definedName name="Curve_Period" localSheetId="67">#REF!</definedName>
    <definedName name="Curve_Period" localSheetId="64">#REF!</definedName>
    <definedName name="Curve_Period" localSheetId="30">#REF!</definedName>
    <definedName name="Curve_Period" localSheetId="21">#REF!</definedName>
    <definedName name="Curve_Period" localSheetId="79">#REF!</definedName>
    <definedName name="Curve_Period" localSheetId="18">#REF!</definedName>
    <definedName name="Curve_Period" localSheetId="94">#REF!</definedName>
    <definedName name="Curve_Period" localSheetId="61">#REF!</definedName>
    <definedName name="Curve_Period" localSheetId="49">#REF!</definedName>
    <definedName name="Curve_Period" localSheetId="33">#REF!</definedName>
    <definedName name="Curve_Period" localSheetId="15">#REF!</definedName>
    <definedName name="Curve_Period" localSheetId="3">#REF!</definedName>
    <definedName name="Curve_Period" localSheetId="91">#REF!</definedName>
    <definedName name="Curve_Period" localSheetId="46">#REF!</definedName>
    <definedName name="Curve_Period" localSheetId="88">#REF!</definedName>
    <definedName name="Curve_Period" localSheetId="58">#REF!</definedName>
    <definedName name="Curve_Period" localSheetId="27">#REF!</definedName>
    <definedName name="Curve_Period" localSheetId="12">#REF!</definedName>
    <definedName name="Curve_Period" localSheetId="43">#REF!</definedName>
    <definedName name="Curve_Period" localSheetId="85">#REF!</definedName>
    <definedName name="Curve_Period" localSheetId="55">#REF!</definedName>
    <definedName name="Curve_Period" localSheetId="24">#REF!</definedName>
    <definedName name="Curve_Period" localSheetId="9">#REF!</definedName>
    <definedName name="Curve_Period" localSheetId="100">#REF!</definedName>
    <definedName name="Curve_Period" localSheetId="40">#REF!</definedName>
    <definedName name="Curve_Period" localSheetId="97">#REF!</definedName>
    <definedName name="Curve_Period" localSheetId="82">#REF!</definedName>
    <definedName name="Curve_Period" localSheetId="52">#REF!</definedName>
    <definedName name="Curve_Period" localSheetId="37">#REF!</definedName>
    <definedName name="Curve_Period" localSheetId="6">#REF!</definedName>
    <definedName name="Curve_Period" localSheetId="75">#REF!</definedName>
    <definedName name="Curve_Period" localSheetId="72">#REF!</definedName>
    <definedName name="Curve_Period" localSheetId="69">#REF!</definedName>
    <definedName name="Curve_Period" localSheetId="66">#REF!</definedName>
    <definedName name="Curve_Period" localSheetId="63">#REF!</definedName>
    <definedName name="Curve_Period" localSheetId="51">#REF!</definedName>
    <definedName name="Curve_Period" localSheetId="29">#REF!</definedName>
    <definedName name="Curve_Period" localSheetId="20">#REF!</definedName>
    <definedName name="Curve_Period" localSheetId="78">#REF!</definedName>
    <definedName name="Curve_Period" localSheetId="17">#REF!</definedName>
    <definedName name="Curve_Period" localSheetId="93">#REF!</definedName>
    <definedName name="Curve_Period" localSheetId="60">#REF!</definedName>
    <definedName name="Curve_Period" localSheetId="48">#REF!</definedName>
    <definedName name="Curve_Period" localSheetId="34">#REF!</definedName>
    <definedName name="Curve_Period" localSheetId="14">#REF!</definedName>
    <definedName name="Curve_Period" localSheetId="2">#REF!</definedName>
    <definedName name="Curve_Period" localSheetId="90">#REF!</definedName>
    <definedName name="Curve_Period" localSheetId="45">#REF!</definedName>
    <definedName name="Curve_Period" localSheetId="87">#REF!</definedName>
    <definedName name="Curve_Period" localSheetId="57">#REF!</definedName>
    <definedName name="Curve_Period" localSheetId="26">#REF!</definedName>
    <definedName name="Curve_Period" localSheetId="11">#REF!</definedName>
    <definedName name="Curve_Period" localSheetId="42">#REF!</definedName>
    <definedName name="Curve_Period" localSheetId="84">#REF!</definedName>
    <definedName name="Curve_Period" localSheetId="54">#REF!</definedName>
    <definedName name="Curve_Period" localSheetId="23">#REF!</definedName>
    <definedName name="Curve_Period" localSheetId="8">#REF!</definedName>
    <definedName name="Curve_Period" localSheetId="99">#REF!</definedName>
    <definedName name="Curve_Period" localSheetId="39">#REF!</definedName>
    <definedName name="Curve_Period" localSheetId="96">#REF!</definedName>
    <definedName name="Curve_Period" localSheetId="81">#REF!</definedName>
    <definedName name="Curve_Period" localSheetId="36">#REF!</definedName>
    <definedName name="Curve_Period" localSheetId="5">#REF!</definedName>
    <definedName name="Curve_Period" localSheetId="138">#REF!</definedName>
    <definedName name="Curve_Period" localSheetId="136">#REF!</definedName>
    <definedName name="Curve_Period" localSheetId="134">#REF!</definedName>
    <definedName name="Curve_Period" localSheetId="140">#REF!</definedName>
    <definedName name="Curve_Period">#REF!</definedName>
    <definedName name="Curve_Periods">#REF!</definedName>
    <definedName name="Curve_Ref_Dates" localSheetId="74">#REF!</definedName>
    <definedName name="Curve_Ref_Dates" localSheetId="71">#REF!</definedName>
    <definedName name="Curve_Ref_Dates" localSheetId="68">#REF!</definedName>
    <definedName name="Curve_Ref_Dates" localSheetId="65">#REF!</definedName>
    <definedName name="Curve_Ref_Dates" localSheetId="62">#REF!</definedName>
    <definedName name="Curve_Ref_Dates" localSheetId="28">#REF!</definedName>
    <definedName name="Curve_Ref_Dates" localSheetId="19">#REF!</definedName>
    <definedName name="Curve_Ref_Dates" localSheetId="77">#REF!</definedName>
    <definedName name="Curve_Ref_Dates" localSheetId="107">#REF!</definedName>
    <definedName name="Curve_Ref_Dates" localSheetId="32">#REF!</definedName>
    <definedName name="Curve_Ref_Dates" localSheetId="16">#REF!</definedName>
    <definedName name="Curve_Ref_Dates" localSheetId="131">#REF!</definedName>
    <definedName name="Curve_Ref_Dates" localSheetId="59">#REF!</definedName>
    <definedName name="Curve_Ref_Dates" localSheetId="47">#REF!</definedName>
    <definedName name="Curve_Ref_Dates" localSheetId="31">#REF!</definedName>
    <definedName name="Curve_Ref_Dates" localSheetId="13">#REF!</definedName>
    <definedName name="Curve_Ref_Dates" localSheetId="129">#REF!</definedName>
    <definedName name="Curve_Ref_Dates" localSheetId="119">#REF!</definedName>
    <definedName name="Curve_Ref_Dates" localSheetId="105">#REF!</definedName>
    <definedName name="Curve_Ref_Dates" localSheetId="92">#REF!</definedName>
    <definedName name="Curve_Ref_Dates" localSheetId="0">#REF!</definedName>
    <definedName name="Curve_Ref_Dates" localSheetId="1">#REF!</definedName>
    <definedName name="Curve_Ref_Dates" localSheetId="89">#REF!</definedName>
    <definedName name="Curve_Ref_Dates" localSheetId="44">#REF!</definedName>
    <definedName name="Curve_Ref_Dates" localSheetId="86">#REF!</definedName>
    <definedName name="Curve_Ref_Dates" localSheetId="56">#REF!</definedName>
    <definedName name="Curve_Ref_Dates" localSheetId="25">#REF!</definedName>
    <definedName name="Curve_Ref_Dates" localSheetId="117">#REF!</definedName>
    <definedName name="Curve_Ref_Dates" localSheetId="10">#REF!</definedName>
    <definedName name="Curve_Ref_Dates" localSheetId="127">#REF!</definedName>
    <definedName name="Curve_Ref_Dates" localSheetId="103">#REF!</definedName>
    <definedName name="Curve_Ref_Dates" localSheetId="41">#REF!</definedName>
    <definedName name="Curve_Ref_Dates" localSheetId="115">#REF!</definedName>
    <definedName name="Curve_Ref_Dates" localSheetId="101">#REF!</definedName>
    <definedName name="Curve_Ref_Dates" localSheetId="83">#REF!</definedName>
    <definedName name="Curve_Ref_Dates" localSheetId="53">#REF!</definedName>
    <definedName name="Curve_Ref_Dates" localSheetId="22">#REF!</definedName>
    <definedName name="Curve_Ref_Dates" localSheetId="125">#REF!</definedName>
    <definedName name="Curve_Ref_Dates" localSheetId="7">#REF!</definedName>
    <definedName name="Curve_Ref_Dates" localSheetId="98">#REF!</definedName>
    <definedName name="Curve_Ref_Dates" localSheetId="113">#REF!</definedName>
    <definedName name="Curve_Ref_Dates" localSheetId="111">#REF!</definedName>
    <definedName name="Curve_Ref_Dates" localSheetId="38">#REF!</definedName>
    <definedName name="Curve_Ref_Dates" localSheetId="123">#REF!</definedName>
    <definedName name="Curve_Ref_Dates" localSheetId="80">#REF!</definedName>
    <definedName name="Curve_Ref_Dates" localSheetId="50">#REF!</definedName>
    <definedName name="Curve_Ref_Dates" localSheetId="35">#REF!</definedName>
    <definedName name="Curve_Ref_Dates" localSheetId="121">#REF!</definedName>
    <definedName name="Curve_Ref_Dates" localSheetId="109">#REF!</definedName>
    <definedName name="Curve_Ref_Dates" localSheetId="95">#REF!</definedName>
    <definedName name="Curve_Ref_Dates" localSheetId="4">#REF!</definedName>
    <definedName name="Curve_Ref_Dates" localSheetId="137">#REF!</definedName>
    <definedName name="Curve_Ref_Dates" localSheetId="135">#REF!</definedName>
    <definedName name="Curve_Ref_Dates" localSheetId="141">#REF!</definedName>
    <definedName name="Curve_Ref_Dates" localSheetId="133">#REF!</definedName>
    <definedName name="Curve_Ref_Dates" localSheetId="139">#REF!</definedName>
    <definedName name="Curve_Ref_Dates" localSheetId="108">#REF!</definedName>
    <definedName name="Curve_Ref_Dates" localSheetId="132">#REF!</definedName>
    <definedName name="Curve_Ref_Dates" localSheetId="130">#REF!</definedName>
    <definedName name="Curve_Ref_Dates" localSheetId="120">#REF!</definedName>
    <definedName name="Curve_Ref_Dates" localSheetId="106">#REF!</definedName>
    <definedName name="Curve_Ref_Dates" localSheetId="118">#REF!</definedName>
    <definedName name="Curve_Ref_Dates" localSheetId="128">#REF!</definedName>
    <definedName name="Curve_Ref_Dates" localSheetId="104">#REF!</definedName>
    <definedName name="Curve_Ref_Dates" localSheetId="116">#REF!</definedName>
    <definedName name="Curve_Ref_Dates" localSheetId="102">#REF!</definedName>
    <definedName name="Curve_Ref_Dates" localSheetId="126">#REF!</definedName>
    <definedName name="Curve_Ref_Dates" localSheetId="114">#REF!</definedName>
    <definedName name="Curve_Ref_Dates" localSheetId="112">#REF!</definedName>
    <definedName name="Curve_Ref_Dates" localSheetId="124">#REF!</definedName>
    <definedName name="Curve_Ref_Dates" localSheetId="122">#REF!</definedName>
    <definedName name="Curve_Ref_Dates" localSheetId="110">#REF!</definedName>
    <definedName name="Curve_Ref_Dates" localSheetId="76">#REF!</definedName>
    <definedName name="Curve_Ref_Dates" localSheetId="73">#REF!</definedName>
    <definedName name="Curve_Ref_Dates" localSheetId="70">#REF!</definedName>
    <definedName name="Curve_Ref_Dates" localSheetId="67">#REF!</definedName>
    <definedName name="Curve_Ref_Dates" localSheetId="64">#REF!</definedName>
    <definedName name="Curve_Ref_Dates" localSheetId="30">#REF!</definedName>
    <definedName name="Curve_Ref_Dates" localSheetId="21">#REF!</definedName>
    <definedName name="Curve_Ref_Dates" localSheetId="79">#REF!</definedName>
    <definedName name="Curve_Ref_Dates" localSheetId="18">#REF!</definedName>
    <definedName name="Curve_Ref_Dates" localSheetId="94">#REF!</definedName>
    <definedName name="Curve_Ref_Dates" localSheetId="61">#REF!</definedName>
    <definedName name="Curve_Ref_Dates" localSheetId="49">#REF!</definedName>
    <definedName name="Curve_Ref_Dates" localSheetId="33">#REF!</definedName>
    <definedName name="Curve_Ref_Dates" localSheetId="15">#REF!</definedName>
    <definedName name="Curve_Ref_Dates" localSheetId="3">#REF!</definedName>
    <definedName name="Curve_Ref_Dates" localSheetId="91">#REF!</definedName>
    <definedName name="Curve_Ref_Dates" localSheetId="46">#REF!</definedName>
    <definedName name="Curve_Ref_Dates" localSheetId="88">#REF!</definedName>
    <definedName name="Curve_Ref_Dates" localSheetId="58">#REF!</definedName>
    <definedName name="Curve_Ref_Dates" localSheetId="27">#REF!</definedName>
    <definedName name="Curve_Ref_Dates" localSheetId="12">#REF!</definedName>
    <definedName name="Curve_Ref_Dates" localSheetId="43">#REF!</definedName>
    <definedName name="Curve_Ref_Dates" localSheetId="85">#REF!</definedName>
    <definedName name="Curve_Ref_Dates" localSheetId="55">#REF!</definedName>
    <definedName name="Curve_Ref_Dates" localSheetId="24">#REF!</definedName>
    <definedName name="Curve_Ref_Dates" localSheetId="9">#REF!</definedName>
    <definedName name="Curve_Ref_Dates" localSheetId="100">#REF!</definedName>
    <definedName name="Curve_Ref_Dates" localSheetId="40">#REF!</definedName>
    <definedName name="Curve_Ref_Dates" localSheetId="97">#REF!</definedName>
    <definedName name="Curve_Ref_Dates" localSheetId="82">#REF!</definedName>
    <definedName name="Curve_Ref_Dates" localSheetId="52">#REF!</definedName>
    <definedName name="Curve_Ref_Dates" localSheetId="37">#REF!</definedName>
    <definedName name="Curve_Ref_Dates" localSheetId="6">#REF!</definedName>
    <definedName name="Curve_Ref_Dates" localSheetId="75">#REF!</definedName>
    <definedName name="Curve_Ref_Dates" localSheetId="72">#REF!</definedName>
    <definedName name="Curve_Ref_Dates" localSheetId="69">#REF!</definedName>
    <definedName name="Curve_Ref_Dates" localSheetId="66">#REF!</definedName>
    <definedName name="Curve_Ref_Dates" localSheetId="63">#REF!</definedName>
    <definedName name="Curve_Ref_Dates" localSheetId="51">#REF!</definedName>
    <definedName name="Curve_Ref_Dates" localSheetId="29">#REF!</definedName>
    <definedName name="Curve_Ref_Dates" localSheetId="20">#REF!</definedName>
    <definedName name="Curve_Ref_Dates" localSheetId="78">#REF!</definedName>
    <definedName name="Curve_Ref_Dates" localSheetId="17">#REF!</definedName>
    <definedName name="Curve_Ref_Dates" localSheetId="93">#REF!</definedName>
    <definedName name="Curve_Ref_Dates" localSheetId="60">#REF!</definedName>
    <definedName name="Curve_Ref_Dates" localSheetId="48">#REF!</definedName>
    <definedName name="Curve_Ref_Dates" localSheetId="34">#REF!</definedName>
    <definedName name="Curve_Ref_Dates" localSheetId="14">#REF!</definedName>
    <definedName name="Curve_Ref_Dates" localSheetId="2">#REF!</definedName>
    <definedName name="Curve_Ref_Dates" localSheetId="90">#REF!</definedName>
    <definedName name="Curve_Ref_Dates" localSheetId="45">#REF!</definedName>
    <definedName name="Curve_Ref_Dates" localSheetId="87">#REF!</definedName>
    <definedName name="Curve_Ref_Dates" localSheetId="57">#REF!</definedName>
    <definedName name="Curve_Ref_Dates" localSheetId="26">#REF!</definedName>
    <definedName name="Curve_Ref_Dates" localSheetId="11">#REF!</definedName>
    <definedName name="Curve_Ref_Dates" localSheetId="42">#REF!</definedName>
    <definedName name="Curve_Ref_Dates" localSheetId="84">#REF!</definedName>
    <definedName name="Curve_Ref_Dates" localSheetId="54">#REF!</definedName>
    <definedName name="Curve_Ref_Dates" localSheetId="23">#REF!</definedName>
    <definedName name="Curve_Ref_Dates" localSheetId="8">#REF!</definedName>
    <definedName name="Curve_Ref_Dates" localSheetId="99">#REF!</definedName>
    <definedName name="Curve_Ref_Dates" localSheetId="39">#REF!</definedName>
    <definedName name="Curve_Ref_Dates" localSheetId="96">#REF!</definedName>
    <definedName name="Curve_Ref_Dates" localSheetId="81">#REF!</definedName>
    <definedName name="Curve_Ref_Dates" localSheetId="36">#REF!</definedName>
    <definedName name="Curve_Ref_Dates" localSheetId="5">#REF!</definedName>
    <definedName name="Curve_Ref_Dates" localSheetId="138">#REF!</definedName>
    <definedName name="Curve_Ref_Dates" localSheetId="136">#REF!</definedName>
    <definedName name="Curve_Ref_Dates" localSheetId="134">#REF!</definedName>
    <definedName name="Curve_Ref_Dates" localSheetId="140">#REF!</definedName>
    <definedName name="Curve_Ref_Dates">#REF!</definedName>
    <definedName name="Curve_Ref_Dt" localSheetId="74">#REF!</definedName>
    <definedName name="Curve_Ref_Dt" localSheetId="71">#REF!</definedName>
    <definedName name="Curve_Ref_Dt" localSheetId="68">#REF!</definedName>
    <definedName name="Curve_Ref_Dt" localSheetId="65">#REF!</definedName>
    <definedName name="Curve_Ref_Dt" localSheetId="62">#REF!</definedName>
    <definedName name="Curve_Ref_Dt" localSheetId="28">#REF!</definedName>
    <definedName name="Curve_Ref_Dt" localSheetId="19">#REF!</definedName>
    <definedName name="Curve_Ref_Dt" localSheetId="77">#REF!</definedName>
    <definedName name="Curve_Ref_Dt" localSheetId="107">#REF!</definedName>
    <definedName name="Curve_Ref_Dt" localSheetId="32">#REF!</definedName>
    <definedName name="Curve_Ref_Dt" localSheetId="16">#REF!</definedName>
    <definedName name="Curve_Ref_Dt" localSheetId="131">#REF!</definedName>
    <definedName name="Curve_Ref_Dt" localSheetId="59">#REF!</definedName>
    <definedName name="Curve_Ref_Dt" localSheetId="47">#REF!</definedName>
    <definedName name="Curve_Ref_Dt" localSheetId="31">#REF!</definedName>
    <definedName name="Curve_Ref_Dt" localSheetId="13">#REF!</definedName>
    <definedName name="Curve_Ref_Dt" localSheetId="129">#REF!</definedName>
    <definedName name="Curve_Ref_Dt" localSheetId="119">#REF!</definedName>
    <definedName name="Curve_Ref_Dt" localSheetId="105">#REF!</definedName>
    <definedName name="Curve_Ref_Dt" localSheetId="92">#REF!</definedName>
    <definedName name="Curve_Ref_Dt" localSheetId="0">#REF!</definedName>
    <definedName name="Curve_Ref_Dt" localSheetId="1">#REF!</definedName>
    <definedName name="Curve_Ref_Dt" localSheetId="89">#REF!</definedName>
    <definedName name="Curve_Ref_Dt" localSheetId="44">#REF!</definedName>
    <definedName name="Curve_Ref_Dt" localSheetId="86">#REF!</definedName>
    <definedName name="Curve_Ref_Dt" localSheetId="56">#REF!</definedName>
    <definedName name="Curve_Ref_Dt" localSheetId="25">#REF!</definedName>
    <definedName name="Curve_Ref_Dt" localSheetId="117">#REF!</definedName>
    <definedName name="Curve_Ref_Dt" localSheetId="10">#REF!</definedName>
    <definedName name="Curve_Ref_Dt" localSheetId="127">#REF!</definedName>
    <definedName name="Curve_Ref_Dt" localSheetId="103">#REF!</definedName>
    <definedName name="Curve_Ref_Dt" localSheetId="41">#REF!</definedName>
    <definedName name="Curve_Ref_Dt" localSheetId="115">#REF!</definedName>
    <definedName name="Curve_Ref_Dt" localSheetId="101">#REF!</definedName>
    <definedName name="Curve_Ref_Dt" localSheetId="83">#REF!</definedName>
    <definedName name="Curve_Ref_Dt" localSheetId="53">#REF!</definedName>
    <definedName name="Curve_Ref_Dt" localSheetId="22">#REF!</definedName>
    <definedName name="Curve_Ref_Dt" localSheetId="125">#REF!</definedName>
    <definedName name="Curve_Ref_Dt" localSheetId="7">#REF!</definedName>
    <definedName name="Curve_Ref_Dt" localSheetId="98">#REF!</definedName>
    <definedName name="Curve_Ref_Dt" localSheetId="113">#REF!</definedName>
    <definedName name="Curve_Ref_Dt" localSheetId="111">#REF!</definedName>
    <definedName name="Curve_Ref_Dt" localSheetId="38">#REF!</definedName>
    <definedName name="Curve_Ref_Dt" localSheetId="123">#REF!</definedName>
    <definedName name="Curve_Ref_Dt" localSheetId="80">#REF!</definedName>
    <definedName name="Curve_Ref_Dt" localSheetId="50">#REF!</definedName>
    <definedName name="Curve_Ref_Dt" localSheetId="35">#REF!</definedName>
    <definedName name="Curve_Ref_Dt" localSheetId="121">#REF!</definedName>
    <definedName name="Curve_Ref_Dt" localSheetId="109">#REF!</definedName>
    <definedName name="Curve_Ref_Dt" localSheetId="95">#REF!</definedName>
    <definedName name="Curve_Ref_Dt" localSheetId="4">#REF!</definedName>
    <definedName name="Curve_Ref_Dt" localSheetId="137">#REF!</definedName>
    <definedName name="Curve_Ref_Dt" localSheetId="135">#REF!</definedName>
    <definedName name="Curve_Ref_Dt" localSheetId="141">#REF!</definedName>
    <definedName name="Curve_Ref_Dt" localSheetId="133">#REF!</definedName>
    <definedName name="Curve_Ref_Dt" localSheetId="139">#REF!</definedName>
    <definedName name="Curve_Ref_Dt" localSheetId="108">#REF!</definedName>
    <definedName name="Curve_Ref_Dt" localSheetId="132">#REF!</definedName>
    <definedName name="Curve_Ref_Dt" localSheetId="130">#REF!</definedName>
    <definedName name="Curve_Ref_Dt" localSheetId="120">#REF!</definedName>
    <definedName name="Curve_Ref_Dt" localSheetId="106">#REF!</definedName>
    <definedName name="Curve_Ref_Dt" localSheetId="118">#REF!</definedName>
    <definedName name="Curve_Ref_Dt" localSheetId="128">#REF!</definedName>
    <definedName name="Curve_Ref_Dt" localSheetId="104">#REF!</definedName>
    <definedName name="Curve_Ref_Dt" localSheetId="116">#REF!</definedName>
    <definedName name="Curve_Ref_Dt" localSheetId="102">#REF!</definedName>
    <definedName name="Curve_Ref_Dt" localSheetId="126">#REF!</definedName>
    <definedName name="Curve_Ref_Dt" localSheetId="114">#REF!</definedName>
    <definedName name="Curve_Ref_Dt" localSheetId="112">#REF!</definedName>
    <definedName name="Curve_Ref_Dt" localSheetId="124">#REF!</definedName>
    <definedName name="Curve_Ref_Dt" localSheetId="122">#REF!</definedName>
    <definedName name="Curve_Ref_Dt" localSheetId="110">#REF!</definedName>
    <definedName name="Curve_Ref_Dt" localSheetId="76">#REF!</definedName>
    <definedName name="Curve_Ref_Dt" localSheetId="73">#REF!</definedName>
    <definedName name="Curve_Ref_Dt" localSheetId="70">#REF!</definedName>
    <definedName name="Curve_Ref_Dt" localSheetId="67">#REF!</definedName>
    <definedName name="Curve_Ref_Dt" localSheetId="64">#REF!</definedName>
    <definedName name="Curve_Ref_Dt" localSheetId="30">#REF!</definedName>
    <definedName name="Curve_Ref_Dt" localSheetId="21">#REF!</definedName>
    <definedName name="Curve_Ref_Dt" localSheetId="79">#REF!</definedName>
    <definedName name="Curve_Ref_Dt" localSheetId="18">#REF!</definedName>
    <definedName name="Curve_Ref_Dt" localSheetId="94">#REF!</definedName>
    <definedName name="Curve_Ref_Dt" localSheetId="61">#REF!</definedName>
    <definedName name="Curve_Ref_Dt" localSheetId="49">#REF!</definedName>
    <definedName name="Curve_Ref_Dt" localSheetId="33">#REF!</definedName>
    <definedName name="Curve_Ref_Dt" localSheetId="15">#REF!</definedName>
    <definedName name="Curve_Ref_Dt" localSheetId="3">#REF!</definedName>
    <definedName name="Curve_Ref_Dt" localSheetId="91">#REF!</definedName>
    <definedName name="Curve_Ref_Dt" localSheetId="46">#REF!</definedName>
    <definedName name="Curve_Ref_Dt" localSheetId="88">#REF!</definedName>
    <definedName name="Curve_Ref_Dt" localSheetId="58">#REF!</definedName>
    <definedName name="Curve_Ref_Dt" localSheetId="27">#REF!</definedName>
    <definedName name="Curve_Ref_Dt" localSheetId="12">#REF!</definedName>
    <definedName name="Curve_Ref_Dt" localSheetId="43">#REF!</definedName>
    <definedName name="Curve_Ref_Dt" localSheetId="85">#REF!</definedName>
    <definedName name="Curve_Ref_Dt" localSheetId="55">#REF!</definedName>
    <definedName name="Curve_Ref_Dt" localSheetId="24">#REF!</definedName>
    <definedName name="Curve_Ref_Dt" localSheetId="9">#REF!</definedName>
    <definedName name="Curve_Ref_Dt" localSheetId="100">#REF!</definedName>
    <definedName name="Curve_Ref_Dt" localSheetId="40">#REF!</definedName>
    <definedName name="Curve_Ref_Dt" localSheetId="97">#REF!</definedName>
    <definedName name="Curve_Ref_Dt" localSheetId="82">#REF!</definedName>
    <definedName name="Curve_Ref_Dt" localSheetId="52">#REF!</definedName>
    <definedName name="Curve_Ref_Dt" localSheetId="37">#REF!</definedName>
    <definedName name="Curve_Ref_Dt" localSheetId="6">#REF!</definedName>
    <definedName name="Curve_Ref_Dt" localSheetId="75">#REF!</definedName>
    <definedName name="Curve_Ref_Dt" localSheetId="72">#REF!</definedName>
    <definedName name="Curve_Ref_Dt" localSheetId="69">#REF!</definedName>
    <definedName name="Curve_Ref_Dt" localSheetId="66">#REF!</definedName>
    <definedName name="Curve_Ref_Dt" localSheetId="63">#REF!</definedName>
    <definedName name="Curve_Ref_Dt" localSheetId="51">#REF!</definedName>
    <definedName name="Curve_Ref_Dt" localSheetId="29">#REF!</definedName>
    <definedName name="Curve_Ref_Dt" localSheetId="20">#REF!</definedName>
    <definedName name="Curve_Ref_Dt" localSheetId="78">#REF!</definedName>
    <definedName name="Curve_Ref_Dt" localSheetId="17">#REF!</definedName>
    <definedName name="Curve_Ref_Dt" localSheetId="93">#REF!</definedName>
    <definedName name="Curve_Ref_Dt" localSheetId="60">#REF!</definedName>
    <definedName name="Curve_Ref_Dt" localSheetId="48">#REF!</definedName>
    <definedName name="Curve_Ref_Dt" localSheetId="34">#REF!</definedName>
    <definedName name="Curve_Ref_Dt" localSheetId="14">#REF!</definedName>
    <definedName name="Curve_Ref_Dt" localSheetId="2">#REF!</definedName>
    <definedName name="Curve_Ref_Dt" localSheetId="90">#REF!</definedName>
    <definedName name="Curve_Ref_Dt" localSheetId="45">#REF!</definedName>
    <definedName name="Curve_Ref_Dt" localSheetId="87">#REF!</definedName>
    <definedName name="Curve_Ref_Dt" localSheetId="57">#REF!</definedName>
    <definedName name="Curve_Ref_Dt" localSheetId="26">#REF!</definedName>
    <definedName name="Curve_Ref_Dt" localSheetId="11">#REF!</definedName>
    <definedName name="Curve_Ref_Dt" localSheetId="42">#REF!</definedName>
    <definedName name="Curve_Ref_Dt" localSheetId="84">#REF!</definedName>
    <definedName name="Curve_Ref_Dt" localSheetId="54">#REF!</definedName>
    <definedName name="Curve_Ref_Dt" localSheetId="23">#REF!</definedName>
    <definedName name="Curve_Ref_Dt" localSheetId="8">#REF!</definedName>
    <definedName name="Curve_Ref_Dt" localSheetId="99">#REF!</definedName>
    <definedName name="Curve_Ref_Dt" localSheetId="39">#REF!</definedName>
    <definedName name="Curve_Ref_Dt" localSheetId="96">#REF!</definedName>
    <definedName name="Curve_Ref_Dt" localSheetId="81">#REF!</definedName>
    <definedName name="Curve_Ref_Dt" localSheetId="36">#REF!</definedName>
    <definedName name="Curve_Ref_Dt" localSheetId="5">#REF!</definedName>
    <definedName name="Curve_Ref_Dt" localSheetId="138">#REF!</definedName>
    <definedName name="Curve_Ref_Dt" localSheetId="136">#REF!</definedName>
    <definedName name="Curve_Ref_Dt" localSheetId="134">#REF!</definedName>
    <definedName name="Curve_Ref_Dt" localSheetId="140">#REF!</definedName>
    <definedName name="Curve_Ref_Dt">#REF!</definedName>
    <definedName name="Curve_Risk" localSheetId="74">#REF!</definedName>
    <definedName name="Curve_Risk" localSheetId="71">#REF!</definedName>
    <definedName name="Curve_Risk" localSheetId="68">#REF!</definedName>
    <definedName name="Curve_Risk" localSheetId="65">#REF!</definedName>
    <definedName name="Curve_Risk" localSheetId="62">#REF!</definedName>
    <definedName name="Curve_Risk" localSheetId="28">#REF!</definedName>
    <definedName name="Curve_Risk" localSheetId="19">#REF!</definedName>
    <definedName name="Curve_Risk" localSheetId="77">#REF!</definedName>
    <definedName name="Curve_Risk" localSheetId="107">#REF!</definedName>
    <definedName name="Curve_Risk" localSheetId="32">#REF!</definedName>
    <definedName name="Curve_Risk" localSheetId="16">#REF!</definedName>
    <definedName name="Curve_Risk" localSheetId="131">#REF!</definedName>
    <definedName name="Curve_Risk" localSheetId="59">#REF!</definedName>
    <definedName name="Curve_Risk" localSheetId="47">#REF!</definedName>
    <definedName name="Curve_Risk" localSheetId="31">#REF!</definedName>
    <definedName name="Curve_Risk" localSheetId="13">#REF!</definedName>
    <definedName name="Curve_Risk" localSheetId="129">#REF!</definedName>
    <definedName name="Curve_Risk" localSheetId="119">#REF!</definedName>
    <definedName name="Curve_Risk" localSheetId="105">#REF!</definedName>
    <definedName name="Curve_Risk" localSheetId="92">#REF!</definedName>
    <definedName name="Curve_Risk" localSheetId="0">#REF!</definedName>
    <definedName name="Curve_Risk" localSheetId="1">#REF!</definedName>
    <definedName name="Curve_Risk" localSheetId="89">#REF!</definedName>
    <definedName name="Curve_Risk" localSheetId="44">#REF!</definedName>
    <definedName name="Curve_Risk" localSheetId="86">#REF!</definedName>
    <definedName name="Curve_Risk" localSheetId="56">#REF!</definedName>
    <definedName name="Curve_Risk" localSheetId="25">#REF!</definedName>
    <definedName name="Curve_Risk" localSheetId="117">#REF!</definedName>
    <definedName name="Curve_Risk" localSheetId="10">#REF!</definedName>
    <definedName name="Curve_Risk" localSheetId="127">#REF!</definedName>
    <definedName name="Curve_Risk" localSheetId="103">#REF!</definedName>
    <definedName name="Curve_Risk" localSheetId="41">#REF!</definedName>
    <definedName name="Curve_Risk" localSheetId="115">#REF!</definedName>
    <definedName name="Curve_Risk" localSheetId="101">#REF!</definedName>
    <definedName name="Curve_Risk" localSheetId="83">#REF!</definedName>
    <definedName name="Curve_Risk" localSheetId="53">#REF!</definedName>
    <definedName name="Curve_Risk" localSheetId="22">#REF!</definedName>
    <definedName name="Curve_Risk" localSheetId="125">#REF!</definedName>
    <definedName name="Curve_Risk" localSheetId="7">#REF!</definedName>
    <definedName name="Curve_Risk" localSheetId="98">#REF!</definedName>
    <definedName name="Curve_Risk" localSheetId="113">#REF!</definedName>
    <definedName name="Curve_Risk" localSheetId="111">#REF!</definedName>
    <definedName name="Curve_Risk" localSheetId="38">#REF!</definedName>
    <definedName name="Curve_Risk" localSheetId="123">#REF!</definedName>
    <definedName name="Curve_Risk" localSheetId="80">#REF!</definedName>
    <definedName name="Curve_Risk" localSheetId="50">#REF!</definedName>
    <definedName name="Curve_Risk" localSheetId="35">#REF!</definedName>
    <definedName name="Curve_Risk" localSheetId="121">#REF!</definedName>
    <definedName name="Curve_Risk" localSheetId="109">#REF!</definedName>
    <definedName name="Curve_Risk" localSheetId="95">#REF!</definedName>
    <definedName name="Curve_Risk" localSheetId="4">#REF!</definedName>
    <definedName name="Curve_Risk" localSheetId="137">#REF!</definedName>
    <definedName name="Curve_Risk" localSheetId="135">#REF!</definedName>
    <definedName name="Curve_Risk" localSheetId="141">#REF!</definedName>
    <definedName name="Curve_Risk" localSheetId="133">#REF!</definedName>
    <definedName name="Curve_Risk" localSheetId="139">#REF!</definedName>
    <definedName name="Curve_Risk" localSheetId="108">#REF!</definedName>
    <definedName name="Curve_Risk" localSheetId="132">#REF!</definedName>
    <definedName name="Curve_Risk" localSheetId="130">#REF!</definedName>
    <definedName name="Curve_Risk" localSheetId="120">#REF!</definedName>
    <definedName name="Curve_Risk" localSheetId="106">#REF!</definedName>
    <definedName name="Curve_Risk" localSheetId="118">#REF!</definedName>
    <definedName name="Curve_Risk" localSheetId="128">#REF!</definedName>
    <definedName name="Curve_Risk" localSheetId="104">#REF!</definedName>
    <definedName name="Curve_Risk" localSheetId="116">#REF!</definedName>
    <definedName name="Curve_Risk" localSheetId="102">#REF!</definedName>
    <definedName name="Curve_Risk" localSheetId="126">#REF!</definedName>
    <definedName name="Curve_Risk" localSheetId="114">#REF!</definedName>
    <definedName name="Curve_Risk" localSheetId="112">#REF!</definedName>
    <definedName name="Curve_Risk" localSheetId="124">#REF!</definedName>
    <definedName name="Curve_Risk" localSheetId="122">#REF!</definedName>
    <definedName name="Curve_Risk" localSheetId="110">#REF!</definedName>
    <definedName name="Curve_Risk" localSheetId="76">#REF!</definedName>
    <definedName name="Curve_Risk" localSheetId="73">#REF!</definedName>
    <definedName name="Curve_Risk" localSheetId="70">#REF!</definedName>
    <definedName name="Curve_Risk" localSheetId="67">#REF!</definedName>
    <definedName name="Curve_Risk" localSheetId="64">#REF!</definedName>
    <definedName name="Curve_Risk" localSheetId="30">#REF!</definedName>
    <definedName name="Curve_Risk" localSheetId="21">#REF!</definedName>
    <definedName name="Curve_Risk" localSheetId="79">#REF!</definedName>
    <definedName name="Curve_Risk" localSheetId="18">#REF!</definedName>
    <definedName name="Curve_Risk" localSheetId="94">#REF!</definedName>
    <definedName name="Curve_Risk" localSheetId="61">#REF!</definedName>
    <definedName name="Curve_Risk" localSheetId="49">#REF!</definedName>
    <definedName name="Curve_Risk" localSheetId="33">#REF!</definedName>
    <definedName name="Curve_Risk" localSheetId="15">#REF!</definedName>
    <definedName name="Curve_Risk" localSheetId="3">#REF!</definedName>
    <definedName name="Curve_Risk" localSheetId="91">#REF!</definedName>
    <definedName name="Curve_Risk" localSheetId="46">#REF!</definedName>
    <definedName name="Curve_Risk" localSheetId="88">#REF!</definedName>
    <definedName name="Curve_Risk" localSheetId="58">#REF!</definedName>
    <definedName name="Curve_Risk" localSheetId="27">#REF!</definedName>
    <definedName name="Curve_Risk" localSheetId="12">#REF!</definedName>
    <definedName name="Curve_Risk" localSheetId="43">#REF!</definedName>
    <definedName name="Curve_Risk" localSheetId="85">#REF!</definedName>
    <definedName name="Curve_Risk" localSheetId="55">#REF!</definedName>
    <definedName name="Curve_Risk" localSheetId="24">#REF!</definedName>
    <definedName name="Curve_Risk" localSheetId="9">#REF!</definedName>
    <definedName name="Curve_Risk" localSheetId="100">#REF!</definedName>
    <definedName name="Curve_Risk" localSheetId="40">#REF!</definedName>
    <definedName name="Curve_Risk" localSheetId="97">#REF!</definedName>
    <definedName name="Curve_Risk" localSheetId="82">#REF!</definedName>
    <definedName name="Curve_Risk" localSheetId="52">#REF!</definedName>
    <definedName name="Curve_Risk" localSheetId="37">#REF!</definedName>
    <definedName name="Curve_Risk" localSheetId="6">#REF!</definedName>
    <definedName name="Curve_Risk" localSheetId="75">#REF!</definedName>
    <definedName name="Curve_Risk" localSheetId="72">#REF!</definedName>
    <definedName name="Curve_Risk" localSheetId="69">#REF!</definedName>
    <definedName name="Curve_Risk" localSheetId="66">#REF!</definedName>
    <definedName name="Curve_Risk" localSheetId="63">#REF!</definedName>
    <definedName name="Curve_Risk" localSheetId="51">#REF!</definedName>
    <definedName name="Curve_Risk" localSheetId="29">#REF!</definedName>
    <definedName name="Curve_Risk" localSheetId="20">#REF!</definedName>
    <definedName name="Curve_Risk" localSheetId="78">#REF!</definedName>
    <definedName name="Curve_Risk" localSheetId="17">#REF!</definedName>
    <definedName name="Curve_Risk" localSheetId="93">#REF!</definedName>
    <definedName name="Curve_Risk" localSheetId="60">#REF!</definedName>
    <definedName name="Curve_Risk" localSheetId="48">#REF!</definedName>
    <definedName name="Curve_Risk" localSheetId="34">#REF!</definedName>
    <definedName name="Curve_Risk" localSheetId="14">#REF!</definedName>
    <definedName name="Curve_Risk" localSheetId="2">#REF!</definedName>
    <definedName name="Curve_Risk" localSheetId="90">#REF!</definedName>
    <definedName name="Curve_Risk" localSheetId="45">#REF!</definedName>
    <definedName name="Curve_Risk" localSheetId="87">#REF!</definedName>
    <definedName name="Curve_Risk" localSheetId="57">#REF!</definedName>
    <definedName name="Curve_Risk" localSheetId="26">#REF!</definedName>
    <definedName name="Curve_Risk" localSheetId="11">#REF!</definedName>
    <definedName name="Curve_Risk" localSheetId="42">#REF!</definedName>
    <definedName name="Curve_Risk" localSheetId="84">#REF!</definedName>
    <definedName name="Curve_Risk" localSheetId="54">#REF!</definedName>
    <definedName name="Curve_Risk" localSheetId="23">#REF!</definedName>
    <definedName name="Curve_Risk" localSheetId="8">#REF!</definedName>
    <definedName name="Curve_Risk" localSheetId="99">#REF!</definedName>
    <definedName name="Curve_Risk" localSheetId="39">#REF!</definedName>
    <definedName name="Curve_Risk" localSheetId="96">#REF!</definedName>
    <definedName name="Curve_Risk" localSheetId="81">#REF!</definedName>
    <definedName name="Curve_Risk" localSheetId="36">#REF!</definedName>
    <definedName name="Curve_Risk" localSheetId="5">#REF!</definedName>
    <definedName name="Curve_Risk" localSheetId="138">#REF!</definedName>
    <definedName name="Curve_Risk" localSheetId="136">#REF!</definedName>
    <definedName name="Curve_Risk" localSheetId="134">#REF!</definedName>
    <definedName name="Curve_Risk" localSheetId="140">#REF!</definedName>
    <definedName name="Curve_Risk">#REF!</definedName>
    <definedName name="Curve_UOM" localSheetId="74">#REF!</definedName>
    <definedName name="Curve_UOM" localSheetId="71">#REF!</definedName>
    <definedName name="Curve_UOM" localSheetId="68">#REF!</definedName>
    <definedName name="Curve_UOM" localSheetId="65">#REF!</definedName>
    <definedName name="Curve_UOM" localSheetId="62">#REF!</definedName>
    <definedName name="Curve_UOM" localSheetId="28">#REF!</definedName>
    <definedName name="Curve_UOM" localSheetId="19">#REF!</definedName>
    <definedName name="Curve_UOM" localSheetId="77">#REF!</definedName>
    <definedName name="Curve_UOM" localSheetId="107">#REF!</definedName>
    <definedName name="Curve_UOM" localSheetId="32">#REF!</definedName>
    <definedName name="Curve_UOM" localSheetId="16">#REF!</definedName>
    <definedName name="Curve_UOM" localSheetId="131">#REF!</definedName>
    <definedName name="Curve_UOM" localSheetId="59">#REF!</definedName>
    <definedName name="Curve_UOM" localSheetId="47">#REF!</definedName>
    <definedName name="Curve_UOM" localSheetId="31">#REF!</definedName>
    <definedName name="Curve_UOM" localSheetId="13">#REF!</definedName>
    <definedName name="Curve_UOM" localSheetId="129">#REF!</definedName>
    <definedName name="Curve_UOM" localSheetId="119">#REF!</definedName>
    <definedName name="Curve_UOM" localSheetId="105">#REF!</definedName>
    <definedName name="Curve_UOM" localSheetId="92">#REF!</definedName>
    <definedName name="Curve_UOM" localSheetId="0">#REF!</definedName>
    <definedName name="Curve_UOM" localSheetId="1">#REF!</definedName>
    <definedName name="Curve_UOM" localSheetId="89">#REF!</definedName>
    <definedName name="Curve_UOM" localSheetId="44">#REF!</definedName>
    <definedName name="Curve_UOM" localSheetId="86">#REF!</definedName>
    <definedName name="Curve_UOM" localSheetId="56">#REF!</definedName>
    <definedName name="Curve_UOM" localSheetId="25">#REF!</definedName>
    <definedName name="Curve_UOM" localSheetId="117">#REF!</definedName>
    <definedName name="Curve_UOM" localSheetId="10">#REF!</definedName>
    <definedName name="Curve_UOM" localSheetId="127">#REF!</definedName>
    <definedName name="Curve_UOM" localSheetId="103">#REF!</definedName>
    <definedName name="Curve_UOM" localSheetId="41">#REF!</definedName>
    <definedName name="Curve_UOM" localSheetId="115">#REF!</definedName>
    <definedName name="Curve_UOM" localSheetId="101">#REF!</definedName>
    <definedName name="Curve_UOM" localSheetId="83">#REF!</definedName>
    <definedName name="Curve_UOM" localSheetId="53">#REF!</definedName>
    <definedName name="Curve_UOM" localSheetId="22">#REF!</definedName>
    <definedName name="Curve_UOM" localSheetId="125">#REF!</definedName>
    <definedName name="Curve_UOM" localSheetId="7">#REF!</definedName>
    <definedName name="Curve_UOM" localSheetId="98">#REF!</definedName>
    <definedName name="Curve_UOM" localSheetId="113">#REF!</definedName>
    <definedName name="Curve_UOM" localSheetId="111">#REF!</definedName>
    <definedName name="Curve_UOM" localSheetId="38">#REF!</definedName>
    <definedName name="Curve_UOM" localSheetId="123">#REF!</definedName>
    <definedName name="Curve_UOM" localSheetId="80">#REF!</definedName>
    <definedName name="Curve_UOM" localSheetId="50">#REF!</definedName>
    <definedName name="Curve_UOM" localSheetId="35">#REF!</definedName>
    <definedName name="Curve_UOM" localSheetId="121">#REF!</definedName>
    <definedName name="Curve_UOM" localSheetId="109">#REF!</definedName>
    <definedName name="Curve_UOM" localSheetId="95">#REF!</definedName>
    <definedName name="Curve_UOM" localSheetId="4">#REF!</definedName>
    <definedName name="Curve_UOM" localSheetId="137">#REF!</definedName>
    <definedName name="Curve_UOM" localSheetId="135">#REF!</definedName>
    <definedName name="Curve_UOM" localSheetId="141">#REF!</definedName>
    <definedName name="Curve_UOM" localSheetId="133">#REF!</definedName>
    <definedName name="Curve_UOM" localSheetId="139">#REF!</definedName>
    <definedName name="Curve_UOM" localSheetId="108">#REF!</definedName>
    <definedName name="Curve_UOM" localSheetId="132">#REF!</definedName>
    <definedName name="Curve_UOM" localSheetId="130">#REF!</definedName>
    <definedName name="Curve_UOM" localSheetId="120">#REF!</definedName>
    <definedName name="Curve_UOM" localSheetId="106">#REF!</definedName>
    <definedName name="Curve_UOM" localSheetId="118">#REF!</definedName>
    <definedName name="Curve_UOM" localSheetId="128">#REF!</definedName>
    <definedName name="Curve_UOM" localSheetId="104">#REF!</definedName>
    <definedName name="Curve_UOM" localSheetId="116">#REF!</definedName>
    <definedName name="Curve_UOM" localSheetId="102">#REF!</definedName>
    <definedName name="Curve_UOM" localSheetId="126">#REF!</definedName>
    <definedName name="Curve_UOM" localSheetId="114">#REF!</definedName>
    <definedName name="Curve_UOM" localSheetId="112">#REF!</definedName>
    <definedName name="Curve_UOM" localSheetId="124">#REF!</definedName>
    <definedName name="Curve_UOM" localSheetId="122">#REF!</definedName>
    <definedName name="Curve_UOM" localSheetId="110">#REF!</definedName>
    <definedName name="Curve_UOM" localSheetId="76">#REF!</definedName>
    <definedName name="Curve_UOM" localSheetId="73">#REF!</definedName>
    <definedName name="Curve_UOM" localSheetId="70">#REF!</definedName>
    <definedName name="Curve_UOM" localSheetId="67">#REF!</definedName>
    <definedName name="Curve_UOM" localSheetId="64">#REF!</definedName>
    <definedName name="Curve_UOM" localSheetId="30">#REF!</definedName>
    <definedName name="Curve_UOM" localSheetId="21">#REF!</definedName>
    <definedName name="Curve_UOM" localSheetId="79">#REF!</definedName>
    <definedName name="Curve_UOM" localSheetId="18">#REF!</definedName>
    <definedName name="Curve_UOM" localSheetId="94">#REF!</definedName>
    <definedName name="Curve_UOM" localSheetId="61">#REF!</definedName>
    <definedName name="Curve_UOM" localSheetId="49">#REF!</definedName>
    <definedName name="Curve_UOM" localSheetId="33">#REF!</definedName>
    <definedName name="Curve_UOM" localSheetId="15">#REF!</definedName>
    <definedName name="Curve_UOM" localSheetId="3">#REF!</definedName>
    <definedName name="Curve_UOM" localSheetId="91">#REF!</definedName>
    <definedName name="Curve_UOM" localSheetId="46">#REF!</definedName>
    <definedName name="Curve_UOM" localSheetId="88">#REF!</definedName>
    <definedName name="Curve_UOM" localSheetId="58">#REF!</definedName>
    <definedName name="Curve_UOM" localSheetId="27">#REF!</definedName>
    <definedName name="Curve_UOM" localSheetId="12">#REF!</definedName>
    <definedName name="Curve_UOM" localSheetId="43">#REF!</definedName>
    <definedName name="Curve_UOM" localSheetId="85">#REF!</definedName>
    <definedName name="Curve_UOM" localSheetId="55">#REF!</definedName>
    <definedName name="Curve_UOM" localSheetId="24">#REF!</definedName>
    <definedName name="Curve_UOM" localSheetId="9">#REF!</definedName>
    <definedName name="Curve_UOM" localSheetId="100">#REF!</definedName>
    <definedName name="Curve_UOM" localSheetId="40">#REF!</definedName>
    <definedName name="Curve_UOM" localSheetId="97">#REF!</definedName>
    <definedName name="Curve_UOM" localSheetId="82">#REF!</definedName>
    <definedName name="Curve_UOM" localSheetId="52">#REF!</definedName>
    <definedName name="Curve_UOM" localSheetId="37">#REF!</definedName>
    <definedName name="Curve_UOM" localSheetId="6">#REF!</definedName>
    <definedName name="Curve_UOM" localSheetId="75">#REF!</definedName>
    <definedName name="Curve_UOM" localSheetId="72">#REF!</definedName>
    <definedName name="Curve_UOM" localSheetId="69">#REF!</definedName>
    <definedName name="Curve_UOM" localSheetId="66">#REF!</definedName>
    <definedName name="Curve_UOM" localSheetId="63">#REF!</definedName>
    <definedName name="Curve_UOM" localSheetId="51">#REF!</definedName>
    <definedName name="Curve_UOM" localSheetId="29">#REF!</definedName>
    <definedName name="Curve_UOM" localSheetId="20">#REF!</definedName>
    <definedName name="Curve_UOM" localSheetId="78">#REF!</definedName>
    <definedName name="Curve_UOM" localSheetId="17">#REF!</definedName>
    <definedName name="Curve_UOM" localSheetId="93">#REF!</definedName>
    <definedName name="Curve_UOM" localSheetId="60">#REF!</definedName>
    <definedName name="Curve_UOM" localSheetId="48">#REF!</definedName>
    <definedName name="Curve_UOM" localSheetId="34">#REF!</definedName>
    <definedName name="Curve_UOM" localSheetId="14">#REF!</definedName>
    <definedName name="Curve_UOM" localSheetId="2">#REF!</definedName>
    <definedName name="Curve_UOM" localSheetId="90">#REF!</definedName>
    <definedName name="Curve_UOM" localSheetId="45">#REF!</definedName>
    <definedName name="Curve_UOM" localSheetId="87">#REF!</definedName>
    <definedName name="Curve_UOM" localSheetId="57">#REF!</definedName>
    <definedName name="Curve_UOM" localSheetId="26">#REF!</definedName>
    <definedName name="Curve_UOM" localSheetId="11">#REF!</definedName>
    <definedName name="Curve_UOM" localSheetId="42">#REF!</definedName>
    <definedName name="Curve_UOM" localSheetId="84">#REF!</definedName>
    <definedName name="Curve_UOM" localSheetId="54">#REF!</definedName>
    <definedName name="Curve_UOM" localSheetId="23">#REF!</definedName>
    <definedName name="Curve_UOM" localSheetId="8">#REF!</definedName>
    <definedName name="Curve_UOM" localSheetId="99">#REF!</definedName>
    <definedName name="Curve_UOM" localSheetId="39">#REF!</definedName>
    <definedName name="Curve_UOM" localSheetId="96">#REF!</definedName>
    <definedName name="Curve_UOM" localSheetId="81">#REF!</definedName>
    <definedName name="Curve_UOM" localSheetId="36">#REF!</definedName>
    <definedName name="Curve_UOM" localSheetId="5">#REF!</definedName>
    <definedName name="Curve_UOM" localSheetId="138">#REF!</definedName>
    <definedName name="Curve_UOM" localSheetId="136">#REF!</definedName>
    <definedName name="Curve_UOM" localSheetId="134">#REF!</definedName>
    <definedName name="Curve_UOM" localSheetId="140">#REF!</definedName>
    <definedName name="Curve_UOM">#REF!</definedName>
    <definedName name="Curves">#REF!</definedName>
    <definedName name="DataStart" localSheetId="74">#REF!</definedName>
    <definedName name="DataStart" localSheetId="71">#REF!</definedName>
    <definedName name="DataStart" localSheetId="68">#REF!</definedName>
    <definedName name="DataStart" localSheetId="65">#REF!</definedName>
    <definedName name="DataStart" localSheetId="62">#REF!</definedName>
    <definedName name="DataStart" localSheetId="28">#REF!</definedName>
    <definedName name="DataStart" localSheetId="19">#REF!</definedName>
    <definedName name="DataStart" localSheetId="77">#REF!</definedName>
    <definedName name="DataStart" localSheetId="107">#REF!</definedName>
    <definedName name="DataStart" localSheetId="32">#REF!</definedName>
    <definedName name="DataStart" localSheetId="16">#REF!</definedName>
    <definedName name="DataStart" localSheetId="131">#REF!</definedName>
    <definedName name="DataStart" localSheetId="59">#REF!</definedName>
    <definedName name="DataStart" localSheetId="47">#REF!</definedName>
    <definedName name="DataStart" localSheetId="31">#REF!</definedName>
    <definedName name="DataStart" localSheetId="13">#REF!</definedName>
    <definedName name="DataStart" localSheetId="129">#REF!</definedName>
    <definedName name="DataStart" localSheetId="119">#REF!</definedName>
    <definedName name="DataStart" localSheetId="105">#REF!</definedName>
    <definedName name="DataStart" localSheetId="92">#REF!</definedName>
    <definedName name="DataStart" localSheetId="0">#REF!</definedName>
    <definedName name="DataStart" localSheetId="1">#REF!</definedName>
    <definedName name="DataStart" localSheetId="89">#REF!</definedName>
    <definedName name="DataStart" localSheetId="44">#REF!</definedName>
    <definedName name="DataStart" localSheetId="86">#REF!</definedName>
    <definedName name="DataStart" localSheetId="56">#REF!</definedName>
    <definedName name="DataStart" localSheetId="25">#REF!</definedName>
    <definedName name="DataStart" localSheetId="117">#REF!</definedName>
    <definedName name="DataStart" localSheetId="10">#REF!</definedName>
    <definedName name="DataStart" localSheetId="127">#REF!</definedName>
    <definedName name="DataStart" localSheetId="103">#REF!</definedName>
    <definedName name="DataStart" localSheetId="41">#REF!</definedName>
    <definedName name="DataStart" localSheetId="115">#REF!</definedName>
    <definedName name="DataStart" localSheetId="101">#REF!</definedName>
    <definedName name="DataStart" localSheetId="83">#REF!</definedName>
    <definedName name="DataStart" localSheetId="53">#REF!</definedName>
    <definedName name="DataStart" localSheetId="22">#REF!</definedName>
    <definedName name="DataStart" localSheetId="125">#REF!</definedName>
    <definedName name="DataStart" localSheetId="7">#REF!</definedName>
    <definedName name="DataStart" localSheetId="98">#REF!</definedName>
    <definedName name="DataStart" localSheetId="113">#REF!</definedName>
    <definedName name="DataStart" localSheetId="111">#REF!</definedName>
    <definedName name="DataStart" localSheetId="38">#REF!</definedName>
    <definedName name="DataStart" localSheetId="123">#REF!</definedName>
    <definedName name="DataStart" localSheetId="80">#REF!</definedName>
    <definedName name="DataStart" localSheetId="50">#REF!</definedName>
    <definedName name="DataStart" localSheetId="35">#REF!</definedName>
    <definedName name="DataStart" localSheetId="121">#REF!</definedName>
    <definedName name="DataStart" localSheetId="109">#REF!</definedName>
    <definedName name="DataStart" localSheetId="95">#REF!</definedName>
    <definedName name="DataStart" localSheetId="4">#REF!</definedName>
    <definedName name="DataStart" localSheetId="137">#REF!</definedName>
    <definedName name="DataStart" localSheetId="135">#REF!</definedName>
    <definedName name="DataStart" localSheetId="141">#REF!</definedName>
    <definedName name="DataStart" localSheetId="133">#REF!</definedName>
    <definedName name="DataStart" localSheetId="139">#REF!</definedName>
    <definedName name="DataStart" localSheetId="108">#REF!</definedName>
    <definedName name="DataStart" localSheetId="132">#REF!</definedName>
    <definedName name="DataStart" localSheetId="130">#REF!</definedName>
    <definedName name="DataStart" localSheetId="120">#REF!</definedName>
    <definedName name="DataStart" localSheetId="106">#REF!</definedName>
    <definedName name="DataStart" localSheetId="118">#REF!</definedName>
    <definedName name="DataStart" localSheetId="128">#REF!</definedName>
    <definedName name="DataStart" localSheetId="104">#REF!</definedName>
    <definedName name="DataStart" localSheetId="116">#REF!</definedName>
    <definedName name="DataStart" localSheetId="102">#REF!</definedName>
    <definedName name="DataStart" localSheetId="126">#REF!</definedName>
    <definedName name="DataStart" localSheetId="114">#REF!</definedName>
    <definedName name="DataStart" localSheetId="112">#REF!</definedName>
    <definedName name="DataStart" localSheetId="124">#REF!</definedName>
    <definedName name="DataStart" localSheetId="122">#REF!</definedName>
    <definedName name="DataStart" localSheetId="110">#REF!</definedName>
    <definedName name="DataStart" localSheetId="76">#REF!</definedName>
    <definedName name="DataStart" localSheetId="73">#REF!</definedName>
    <definedName name="DataStart" localSheetId="70">#REF!</definedName>
    <definedName name="DataStart" localSheetId="67">#REF!</definedName>
    <definedName name="DataStart" localSheetId="64">#REF!</definedName>
    <definedName name="DataStart" localSheetId="30">#REF!</definedName>
    <definedName name="DataStart" localSheetId="21">#REF!</definedName>
    <definedName name="DataStart" localSheetId="79">#REF!</definedName>
    <definedName name="DataStart" localSheetId="18">#REF!</definedName>
    <definedName name="DataStart" localSheetId="94">#REF!</definedName>
    <definedName name="DataStart" localSheetId="61">#REF!</definedName>
    <definedName name="DataStart" localSheetId="49">#REF!</definedName>
    <definedName name="DataStart" localSheetId="33">#REF!</definedName>
    <definedName name="DataStart" localSheetId="15">#REF!</definedName>
    <definedName name="DataStart" localSheetId="3">#REF!</definedName>
    <definedName name="DataStart" localSheetId="91">#REF!</definedName>
    <definedName name="DataStart" localSheetId="46">#REF!</definedName>
    <definedName name="DataStart" localSheetId="88">#REF!</definedName>
    <definedName name="DataStart" localSheetId="58">#REF!</definedName>
    <definedName name="DataStart" localSheetId="27">#REF!</definedName>
    <definedName name="DataStart" localSheetId="12">#REF!</definedName>
    <definedName name="DataStart" localSheetId="43">#REF!</definedName>
    <definedName name="DataStart" localSheetId="85">#REF!</definedName>
    <definedName name="DataStart" localSheetId="55">#REF!</definedName>
    <definedName name="DataStart" localSheetId="24">#REF!</definedName>
    <definedName name="DataStart" localSheetId="9">#REF!</definedName>
    <definedName name="DataStart" localSheetId="100">#REF!</definedName>
    <definedName name="DataStart" localSheetId="40">#REF!</definedName>
    <definedName name="DataStart" localSheetId="97">#REF!</definedName>
    <definedName name="DataStart" localSheetId="82">#REF!</definedName>
    <definedName name="DataStart" localSheetId="52">#REF!</definedName>
    <definedName name="DataStart" localSheetId="37">#REF!</definedName>
    <definedName name="DataStart" localSheetId="6">#REF!</definedName>
    <definedName name="DataStart" localSheetId="75">#REF!</definedName>
    <definedName name="DataStart" localSheetId="72">#REF!</definedName>
    <definedName name="DataStart" localSheetId="69">#REF!</definedName>
    <definedName name="DataStart" localSheetId="66">#REF!</definedName>
    <definedName name="DataStart" localSheetId="63">#REF!</definedName>
    <definedName name="DataStart" localSheetId="51">#REF!</definedName>
    <definedName name="DataStart" localSheetId="29">#REF!</definedName>
    <definedName name="DataStart" localSheetId="20">#REF!</definedName>
    <definedName name="DataStart" localSheetId="78">#REF!</definedName>
    <definedName name="DataStart" localSheetId="17">#REF!</definedName>
    <definedName name="DataStart" localSheetId="93">#REF!</definedName>
    <definedName name="DataStart" localSheetId="60">#REF!</definedName>
    <definedName name="DataStart" localSheetId="48">#REF!</definedName>
    <definedName name="DataStart" localSheetId="34">#REF!</definedName>
    <definedName name="DataStart" localSheetId="14">#REF!</definedName>
    <definedName name="DataStart" localSheetId="2">#REF!</definedName>
    <definedName name="DataStart" localSheetId="90">#REF!</definedName>
    <definedName name="DataStart" localSheetId="45">#REF!</definedName>
    <definedName name="DataStart" localSheetId="87">#REF!</definedName>
    <definedName name="DataStart" localSheetId="57">#REF!</definedName>
    <definedName name="DataStart" localSheetId="26">#REF!</definedName>
    <definedName name="DataStart" localSheetId="11">#REF!</definedName>
    <definedName name="DataStart" localSheetId="42">#REF!</definedName>
    <definedName name="DataStart" localSheetId="84">#REF!</definedName>
    <definedName name="DataStart" localSheetId="54">#REF!</definedName>
    <definedName name="DataStart" localSheetId="23">#REF!</definedName>
    <definedName name="DataStart" localSheetId="8">#REF!</definedName>
    <definedName name="DataStart" localSheetId="99">#REF!</definedName>
    <definedName name="DataStart" localSheetId="39">#REF!</definedName>
    <definedName name="DataStart" localSheetId="96">#REF!</definedName>
    <definedName name="DataStart" localSheetId="81">#REF!</definedName>
    <definedName name="DataStart" localSheetId="36">#REF!</definedName>
    <definedName name="DataStart" localSheetId="5">#REF!</definedName>
    <definedName name="DataStart" localSheetId="138">#REF!</definedName>
    <definedName name="DataStart" localSheetId="136">#REF!</definedName>
    <definedName name="DataStart" localSheetId="134">#REF!</definedName>
    <definedName name="DataStart" localSheetId="140">#REF!</definedName>
    <definedName name="DataStart">#REF!</definedName>
    <definedName name="DATE" localSheetId="74">#REF!</definedName>
    <definedName name="DATE" localSheetId="71">#REF!</definedName>
    <definedName name="DATE" localSheetId="68">#REF!</definedName>
    <definedName name="DATE" localSheetId="65">#REF!</definedName>
    <definedName name="DATE" localSheetId="62">#REF!</definedName>
    <definedName name="DATE" localSheetId="28">#REF!</definedName>
    <definedName name="DATE" localSheetId="19">#REF!</definedName>
    <definedName name="DATE" localSheetId="77">#REF!</definedName>
    <definedName name="DATE" localSheetId="107">#REF!</definedName>
    <definedName name="DATE" localSheetId="32">#REF!</definedName>
    <definedName name="DATE" localSheetId="16">#REF!</definedName>
    <definedName name="DATE" localSheetId="131">#REF!</definedName>
    <definedName name="DATE" localSheetId="59">#REF!</definedName>
    <definedName name="DATE" localSheetId="47">#REF!</definedName>
    <definedName name="DATE" localSheetId="31">#REF!</definedName>
    <definedName name="DATE" localSheetId="13">#REF!</definedName>
    <definedName name="DATE" localSheetId="129">#REF!</definedName>
    <definedName name="DATE" localSheetId="119">#REF!</definedName>
    <definedName name="DATE" localSheetId="105">#REF!</definedName>
    <definedName name="DATE" localSheetId="92">#REF!</definedName>
    <definedName name="DATE" localSheetId="0">#REF!</definedName>
    <definedName name="DATE" localSheetId="1">#REF!</definedName>
    <definedName name="DATE" localSheetId="89">#REF!</definedName>
    <definedName name="DATE" localSheetId="44">#REF!</definedName>
    <definedName name="DATE" localSheetId="86">#REF!</definedName>
    <definedName name="DATE" localSheetId="56">#REF!</definedName>
    <definedName name="DATE" localSheetId="25">#REF!</definedName>
    <definedName name="DATE" localSheetId="117">#REF!</definedName>
    <definedName name="DATE" localSheetId="10">#REF!</definedName>
    <definedName name="DATE" localSheetId="127">#REF!</definedName>
    <definedName name="DATE" localSheetId="103">#REF!</definedName>
    <definedName name="DATE" localSheetId="41">#REF!</definedName>
    <definedName name="DATE" localSheetId="115">#REF!</definedName>
    <definedName name="DATE" localSheetId="101">#REF!</definedName>
    <definedName name="DATE" localSheetId="83">#REF!</definedName>
    <definedName name="DATE" localSheetId="53">#REF!</definedName>
    <definedName name="DATE" localSheetId="22">#REF!</definedName>
    <definedName name="DATE" localSheetId="125">#REF!</definedName>
    <definedName name="DATE" localSheetId="7">#REF!</definedName>
    <definedName name="DATE" localSheetId="98">#REF!</definedName>
    <definedName name="DATE" localSheetId="113">#REF!</definedName>
    <definedName name="DATE" localSheetId="111">#REF!</definedName>
    <definedName name="DATE" localSheetId="38">#REF!</definedName>
    <definedName name="DATE" localSheetId="123">#REF!</definedName>
    <definedName name="DATE" localSheetId="80">#REF!</definedName>
    <definedName name="DATE" localSheetId="50">#REF!</definedName>
    <definedName name="DATE" localSheetId="35">#REF!</definedName>
    <definedName name="DATE" localSheetId="121">#REF!</definedName>
    <definedName name="DATE" localSheetId="109">#REF!</definedName>
    <definedName name="DATE" localSheetId="95">#REF!</definedName>
    <definedName name="DATE" localSheetId="4">#REF!</definedName>
    <definedName name="DATE" localSheetId="137">#REF!</definedName>
    <definedName name="DATE" localSheetId="135">#REF!</definedName>
    <definedName name="DATE" localSheetId="141">#REF!</definedName>
    <definedName name="DATE" localSheetId="133">#REF!</definedName>
    <definedName name="DATE" localSheetId="139">#REF!</definedName>
    <definedName name="DATE" localSheetId="108">#REF!</definedName>
    <definedName name="DATE" localSheetId="132">#REF!</definedName>
    <definedName name="DATE" localSheetId="130">#REF!</definedName>
    <definedName name="DATE" localSheetId="120">#REF!</definedName>
    <definedName name="DATE" localSheetId="106">#REF!</definedName>
    <definedName name="DATE" localSheetId="118">#REF!</definedName>
    <definedName name="DATE" localSheetId="128">#REF!</definedName>
    <definedName name="DATE" localSheetId="104">#REF!</definedName>
    <definedName name="DATE" localSheetId="116">#REF!</definedName>
    <definedName name="DATE" localSheetId="102">#REF!</definedName>
    <definedName name="DATE" localSheetId="126">#REF!</definedName>
    <definedName name="DATE" localSheetId="114">#REF!</definedName>
    <definedName name="DATE" localSheetId="112">#REF!</definedName>
    <definedName name="DATE" localSheetId="124">#REF!</definedName>
    <definedName name="DATE" localSheetId="122">#REF!</definedName>
    <definedName name="DATE" localSheetId="110">#REF!</definedName>
    <definedName name="DATE" localSheetId="76">#REF!</definedName>
    <definedName name="DATE" localSheetId="73">#REF!</definedName>
    <definedName name="DATE" localSheetId="70">#REF!</definedName>
    <definedName name="DATE" localSheetId="67">#REF!</definedName>
    <definedName name="DATE" localSheetId="64">#REF!</definedName>
    <definedName name="DATE" localSheetId="30">#REF!</definedName>
    <definedName name="DATE" localSheetId="21">#REF!</definedName>
    <definedName name="DATE" localSheetId="79">#REF!</definedName>
    <definedName name="DATE" localSheetId="18">#REF!</definedName>
    <definedName name="DATE" localSheetId="94">#REF!</definedName>
    <definedName name="DATE" localSheetId="61">#REF!</definedName>
    <definedName name="DATE" localSheetId="49">#REF!</definedName>
    <definedName name="DATE" localSheetId="33">#REF!</definedName>
    <definedName name="DATE" localSheetId="15">#REF!</definedName>
    <definedName name="DATE" localSheetId="3">#REF!</definedName>
    <definedName name="DATE" localSheetId="91">#REF!</definedName>
    <definedName name="DATE" localSheetId="46">#REF!</definedName>
    <definedName name="DATE" localSheetId="88">#REF!</definedName>
    <definedName name="DATE" localSheetId="58">#REF!</definedName>
    <definedName name="DATE" localSheetId="27">#REF!</definedName>
    <definedName name="DATE" localSheetId="12">#REF!</definedName>
    <definedName name="DATE" localSheetId="43">#REF!</definedName>
    <definedName name="DATE" localSheetId="85">#REF!</definedName>
    <definedName name="DATE" localSheetId="55">#REF!</definedName>
    <definedName name="DATE" localSheetId="24">#REF!</definedName>
    <definedName name="DATE" localSheetId="9">#REF!</definedName>
    <definedName name="DATE" localSheetId="100">#REF!</definedName>
    <definedName name="DATE" localSheetId="40">#REF!</definedName>
    <definedName name="DATE" localSheetId="97">#REF!</definedName>
    <definedName name="DATE" localSheetId="82">#REF!</definedName>
    <definedName name="DATE" localSheetId="52">#REF!</definedName>
    <definedName name="DATE" localSheetId="37">#REF!</definedName>
    <definedName name="DATE" localSheetId="6">#REF!</definedName>
    <definedName name="DATE" localSheetId="75">#REF!</definedName>
    <definedName name="DATE" localSheetId="72">#REF!</definedName>
    <definedName name="DATE" localSheetId="69">#REF!</definedName>
    <definedName name="DATE" localSheetId="66">#REF!</definedName>
    <definedName name="DATE" localSheetId="63">#REF!</definedName>
    <definedName name="DATE" localSheetId="51">#REF!</definedName>
    <definedName name="DATE" localSheetId="29">#REF!</definedName>
    <definedName name="DATE" localSheetId="20">#REF!</definedName>
    <definedName name="DATE" localSheetId="78">#REF!</definedName>
    <definedName name="DATE" localSheetId="17">#REF!</definedName>
    <definedName name="DATE" localSheetId="93">#REF!</definedName>
    <definedName name="DATE" localSheetId="60">#REF!</definedName>
    <definedName name="DATE" localSheetId="48">#REF!</definedName>
    <definedName name="DATE" localSheetId="34">#REF!</definedName>
    <definedName name="DATE" localSheetId="14">#REF!</definedName>
    <definedName name="DATE" localSheetId="2">#REF!</definedName>
    <definedName name="DATE" localSheetId="90">#REF!</definedName>
    <definedName name="DATE" localSheetId="45">#REF!</definedName>
    <definedName name="DATE" localSheetId="87">#REF!</definedName>
    <definedName name="DATE" localSheetId="57">#REF!</definedName>
    <definedName name="DATE" localSheetId="26">#REF!</definedName>
    <definedName name="DATE" localSheetId="11">#REF!</definedName>
    <definedName name="DATE" localSheetId="42">#REF!</definedName>
    <definedName name="DATE" localSheetId="84">#REF!</definedName>
    <definedName name="DATE" localSheetId="54">#REF!</definedName>
    <definedName name="DATE" localSheetId="23">#REF!</definedName>
    <definedName name="DATE" localSheetId="8">#REF!</definedName>
    <definedName name="DATE" localSheetId="99">#REF!</definedName>
    <definedName name="DATE" localSheetId="39">#REF!</definedName>
    <definedName name="DATE" localSheetId="96">#REF!</definedName>
    <definedName name="DATE" localSheetId="81">#REF!</definedName>
    <definedName name="DATE" localSheetId="36">#REF!</definedName>
    <definedName name="DATE" localSheetId="5">#REF!</definedName>
    <definedName name="DATE" localSheetId="138">#REF!</definedName>
    <definedName name="DATE" localSheetId="136">#REF!</definedName>
    <definedName name="DATE" localSheetId="134">#REF!</definedName>
    <definedName name="DATE" localSheetId="140">#REF!</definedName>
    <definedName name="DATE">#REF!</definedName>
    <definedName name="db" localSheetId="74">#REF!</definedName>
    <definedName name="db" localSheetId="71">#REF!</definedName>
    <definedName name="db" localSheetId="68">#REF!</definedName>
    <definedName name="db" localSheetId="65">#REF!</definedName>
    <definedName name="db" localSheetId="62">#REF!</definedName>
    <definedName name="db" localSheetId="28">#REF!</definedName>
    <definedName name="db" localSheetId="19">#REF!</definedName>
    <definedName name="db" localSheetId="77">#REF!</definedName>
    <definedName name="db" localSheetId="107">#REF!</definedName>
    <definedName name="db" localSheetId="32">#REF!</definedName>
    <definedName name="db" localSheetId="16">#REF!</definedName>
    <definedName name="db" localSheetId="131">#REF!</definedName>
    <definedName name="db" localSheetId="59">#REF!</definedName>
    <definedName name="db" localSheetId="47">#REF!</definedName>
    <definedName name="db" localSheetId="31">#REF!</definedName>
    <definedName name="db" localSheetId="13">#REF!</definedName>
    <definedName name="db" localSheetId="129">#REF!</definedName>
    <definedName name="db" localSheetId="119">#REF!</definedName>
    <definedName name="db" localSheetId="105">#REF!</definedName>
    <definedName name="db" localSheetId="92">#REF!</definedName>
    <definedName name="db" localSheetId="0">#REF!</definedName>
    <definedName name="db" localSheetId="1">#REF!</definedName>
    <definedName name="db" localSheetId="89">#REF!</definedName>
    <definedName name="db" localSheetId="44">#REF!</definedName>
    <definedName name="db" localSheetId="86">#REF!</definedName>
    <definedName name="db" localSheetId="56">#REF!</definedName>
    <definedName name="db" localSheetId="25">#REF!</definedName>
    <definedName name="db" localSheetId="117">#REF!</definedName>
    <definedName name="db" localSheetId="10">#REF!</definedName>
    <definedName name="db" localSheetId="127">#REF!</definedName>
    <definedName name="db" localSheetId="103">#REF!</definedName>
    <definedName name="db" localSheetId="41">#REF!</definedName>
    <definedName name="db" localSheetId="115">#REF!</definedName>
    <definedName name="db" localSheetId="101">#REF!</definedName>
    <definedName name="db" localSheetId="83">#REF!</definedName>
    <definedName name="db" localSheetId="53">#REF!</definedName>
    <definedName name="db" localSheetId="22">#REF!</definedName>
    <definedName name="db" localSheetId="125">#REF!</definedName>
    <definedName name="db" localSheetId="7">#REF!</definedName>
    <definedName name="db" localSheetId="98">#REF!</definedName>
    <definedName name="db" localSheetId="113">#REF!</definedName>
    <definedName name="db" localSheetId="111">#REF!</definedName>
    <definedName name="db" localSheetId="38">#REF!</definedName>
    <definedName name="db" localSheetId="123">#REF!</definedName>
    <definedName name="db" localSheetId="80">#REF!</definedName>
    <definedName name="db" localSheetId="50">#REF!</definedName>
    <definedName name="db" localSheetId="35">#REF!</definedName>
    <definedName name="db" localSheetId="121">#REF!</definedName>
    <definedName name="db" localSheetId="109">#REF!</definedName>
    <definedName name="db" localSheetId="95">#REF!</definedName>
    <definedName name="db" localSheetId="4">#REF!</definedName>
    <definedName name="db" localSheetId="137">#REF!</definedName>
    <definedName name="db" localSheetId="135">#REF!</definedName>
    <definedName name="db" localSheetId="141">#REF!</definedName>
    <definedName name="db" localSheetId="133">#REF!</definedName>
    <definedName name="db" localSheetId="139">#REF!</definedName>
    <definedName name="db" localSheetId="108">#REF!</definedName>
    <definedName name="db" localSheetId="132">#REF!</definedName>
    <definedName name="db" localSheetId="130">#REF!</definedName>
    <definedName name="db" localSheetId="120">#REF!</definedName>
    <definedName name="db" localSheetId="106">#REF!</definedName>
    <definedName name="db" localSheetId="118">#REF!</definedName>
    <definedName name="db" localSheetId="128">#REF!</definedName>
    <definedName name="db" localSheetId="104">#REF!</definedName>
    <definedName name="db" localSheetId="116">#REF!</definedName>
    <definedName name="db" localSheetId="102">#REF!</definedName>
    <definedName name="db" localSheetId="126">#REF!</definedName>
    <definedName name="db" localSheetId="114">#REF!</definedName>
    <definedName name="db" localSheetId="112">#REF!</definedName>
    <definedName name="db" localSheetId="124">#REF!</definedName>
    <definedName name="db" localSheetId="122">#REF!</definedName>
    <definedName name="db" localSheetId="110">#REF!</definedName>
    <definedName name="db" localSheetId="76">#REF!</definedName>
    <definedName name="db" localSheetId="73">#REF!</definedName>
    <definedName name="db" localSheetId="70">#REF!</definedName>
    <definedName name="db" localSheetId="67">#REF!</definedName>
    <definedName name="db" localSheetId="64">#REF!</definedName>
    <definedName name="db" localSheetId="30">#REF!</definedName>
    <definedName name="db" localSheetId="21">#REF!</definedName>
    <definedName name="db" localSheetId="79">#REF!</definedName>
    <definedName name="db" localSheetId="18">#REF!</definedName>
    <definedName name="db" localSheetId="94">#REF!</definedName>
    <definedName name="db" localSheetId="61">#REF!</definedName>
    <definedName name="db" localSheetId="49">#REF!</definedName>
    <definedName name="db" localSheetId="33">#REF!</definedName>
    <definedName name="db" localSheetId="15">#REF!</definedName>
    <definedName name="db" localSheetId="3">#REF!</definedName>
    <definedName name="db" localSheetId="91">#REF!</definedName>
    <definedName name="db" localSheetId="46">#REF!</definedName>
    <definedName name="db" localSheetId="88">#REF!</definedName>
    <definedName name="db" localSheetId="58">#REF!</definedName>
    <definedName name="db" localSheetId="27">#REF!</definedName>
    <definedName name="db" localSheetId="12">#REF!</definedName>
    <definedName name="db" localSheetId="43">#REF!</definedName>
    <definedName name="db" localSheetId="85">#REF!</definedName>
    <definedName name="db" localSheetId="55">#REF!</definedName>
    <definedName name="db" localSheetId="24">#REF!</definedName>
    <definedName name="db" localSheetId="9">#REF!</definedName>
    <definedName name="db" localSheetId="100">#REF!</definedName>
    <definedName name="db" localSheetId="40">#REF!</definedName>
    <definedName name="db" localSheetId="97">#REF!</definedName>
    <definedName name="db" localSheetId="82">#REF!</definedName>
    <definedName name="db" localSheetId="52">#REF!</definedName>
    <definedName name="db" localSheetId="37">#REF!</definedName>
    <definedName name="db" localSheetId="6">#REF!</definedName>
    <definedName name="db" localSheetId="75">#REF!</definedName>
    <definedName name="db" localSheetId="72">#REF!</definedName>
    <definedName name="db" localSheetId="69">#REF!</definedName>
    <definedName name="db" localSheetId="66">#REF!</definedName>
    <definedName name="db" localSheetId="63">#REF!</definedName>
    <definedName name="db" localSheetId="51">#REF!</definedName>
    <definedName name="db" localSheetId="29">#REF!</definedName>
    <definedName name="db" localSheetId="20">#REF!</definedName>
    <definedName name="db" localSheetId="78">#REF!</definedName>
    <definedName name="db" localSheetId="17">#REF!</definedName>
    <definedName name="db" localSheetId="93">#REF!</definedName>
    <definedName name="db" localSheetId="60">#REF!</definedName>
    <definedName name="db" localSheetId="48">#REF!</definedName>
    <definedName name="db" localSheetId="34">#REF!</definedName>
    <definedName name="db" localSheetId="14">#REF!</definedName>
    <definedName name="db" localSheetId="2">#REF!</definedName>
    <definedName name="db" localSheetId="90">#REF!</definedName>
    <definedName name="db" localSheetId="45">#REF!</definedName>
    <definedName name="db" localSheetId="87">#REF!</definedName>
    <definedName name="db" localSheetId="57">#REF!</definedName>
    <definedName name="db" localSheetId="26">#REF!</definedName>
    <definedName name="db" localSheetId="11">#REF!</definedName>
    <definedName name="db" localSheetId="42">#REF!</definedName>
    <definedName name="db" localSheetId="84">#REF!</definedName>
    <definedName name="db" localSheetId="54">#REF!</definedName>
    <definedName name="db" localSheetId="23">#REF!</definedName>
    <definedName name="db" localSheetId="8">#REF!</definedName>
    <definedName name="db" localSheetId="99">#REF!</definedName>
    <definedName name="db" localSheetId="39">#REF!</definedName>
    <definedName name="db" localSheetId="96">#REF!</definedName>
    <definedName name="db" localSheetId="81">#REF!</definedName>
    <definedName name="db" localSheetId="36">#REF!</definedName>
    <definedName name="db" localSheetId="5">#REF!</definedName>
    <definedName name="db" localSheetId="138">#REF!</definedName>
    <definedName name="db" localSheetId="136">#REF!</definedName>
    <definedName name="db" localSheetId="134">#REF!</definedName>
    <definedName name="db" localSheetId="140">#REF!</definedName>
    <definedName name="db">#REF!</definedName>
    <definedName name="dd">#REF!</definedName>
    <definedName name="debt" localSheetId="74">#REF!</definedName>
    <definedName name="debt" localSheetId="71">#REF!</definedName>
    <definedName name="debt" localSheetId="68">#REF!</definedName>
    <definedName name="debt" localSheetId="65">#REF!</definedName>
    <definedName name="debt" localSheetId="62">#REF!</definedName>
    <definedName name="debt" localSheetId="28">#REF!</definedName>
    <definedName name="debt" localSheetId="19">#REF!</definedName>
    <definedName name="debt" localSheetId="77">#REF!</definedName>
    <definedName name="debt" localSheetId="107">#REF!</definedName>
    <definedName name="debt" localSheetId="32">#REF!</definedName>
    <definedName name="debt" localSheetId="16">#REF!</definedName>
    <definedName name="debt" localSheetId="131">#REF!</definedName>
    <definedName name="debt" localSheetId="59">#REF!</definedName>
    <definedName name="debt" localSheetId="47">#REF!</definedName>
    <definedName name="debt" localSheetId="31">#REF!</definedName>
    <definedName name="debt" localSheetId="13">#REF!</definedName>
    <definedName name="debt" localSheetId="129">#REF!</definedName>
    <definedName name="debt" localSheetId="119">#REF!</definedName>
    <definedName name="debt" localSheetId="105">#REF!</definedName>
    <definedName name="debt" localSheetId="92">#REF!</definedName>
    <definedName name="debt" localSheetId="0">#REF!</definedName>
    <definedName name="debt" localSheetId="1">#REF!</definedName>
    <definedName name="debt" localSheetId="89">#REF!</definedName>
    <definedName name="debt" localSheetId="44">#REF!</definedName>
    <definedName name="debt" localSheetId="86">#REF!</definedName>
    <definedName name="debt" localSheetId="56">#REF!</definedName>
    <definedName name="debt" localSheetId="25">#REF!</definedName>
    <definedName name="debt" localSheetId="117">#REF!</definedName>
    <definedName name="debt" localSheetId="10">#REF!</definedName>
    <definedName name="debt" localSheetId="127">#REF!</definedName>
    <definedName name="debt" localSheetId="103">#REF!</definedName>
    <definedName name="debt" localSheetId="41">#REF!</definedName>
    <definedName name="debt" localSheetId="115">#REF!</definedName>
    <definedName name="debt" localSheetId="101">#REF!</definedName>
    <definedName name="debt" localSheetId="83">#REF!</definedName>
    <definedName name="debt" localSheetId="53">#REF!</definedName>
    <definedName name="debt" localSheetId="22">#REF!</definedName>
    <definedName name="debt" localSheetId="125">#REF!</definedName>
    <definedName name="debt" localSheetId="7">#REF!</definedName>
    <definedName name="debt" localSheetId="98">#REF!</definedName>
    <definedName name="debt" localSheetId="113">#REF!</definedName>
    <definedName name="debt" localSheetId="111">#REF!</definedName>
    <definedName name="debt" localSheetId="38">#REF!</definedName>
    <definedName name="debt" localSheetId="123">#REF!</definedName>
    <definedName name="debt" localSheetId="80">#REF!</definedName>
    <definedName name="debt" localSheetId="50">#REF!</definedName>
    <definedName name="debt" localSheetId="35">#REF!</definedName>
    <definedName name="debt" localSheetId="121">#REF!</definedName>
    <definedName name="debt" localSheetId="109">#REF!</definedName>
    <definedName name="debt" localSheetId="95">#REF!</definedName>
    <definedName name="debt" localSheetId="4">#REF!</definedName>
    <definedName name="debt" localSheetId="137">#REF!</definedName>
    <definedName name="debt" localSheetId="135">#REF!</definedName>
    <definedName name="debt" localSheetId="141">#REF!</definedName>
    <definedName name="debt" localSheetId="133">#REF!</definedName>
    <definedName name="debt" localSheetId="139">#REF!</definedName>
    <definedName name="debt" localSheetId="108">#REF!</definedName>
    <definedName name="debt" localSheetId="132">#REF!</definedName>
    <definedName name="debt" localSheetId="130">#REF!</definedName>
    <definedName name="debt" localSheetId="120">#REF!</definedName>
    <definedName name="debt" localSheetId="106">#REF!</definedName>
    <definedName name="debt" localSheetId="118">#REF!</definedName>
    <definedName name="debt" localSheetId="128">#REF!</definedName>
    <definedName name="debt" localSheetId="104">#REF!</definedName>
    <definedName name="debt" localSheetId="116">#REF!</definedName>
    <definedName name="debt" localSheetId="102">#REF!</definedName>
    <definedName name="debt" localSheetId="126">#REF!</definedName>
    <definedName name="debt" localSheetId="114">#REF!</definedName>
    <definedName name="debt" localSheetId="112">#REF!</definedName>
    <definedName name="debt" localSheetId="124">#REF!</definedName>
    <definedName name="debt" localSheetId="122">#REF!</definedName>
    <definedName name="debt" localSheetId="110">#REF!</definedName>
    <definedName name="debt" localSheetId="76">#REF!</definedName>
    <definedName name="debt" localSheetId="73">#REF!</definedName>
    <definedName name="debt" localSheetId="70">#REF!</definedName>
    <definedName name="debt" localSheetId="67">#REF!</definedName>
    <definedName name="debt" localSheetId="64">#REF!</definedName>
    <definedName name="debt" localSheetId="30">#REF!</definedName>
    <definedName name="debt" localSheetId="21">#REF!</definedName>
    <definedName name="debt" localSheetId="79">#REF!</definedName>
    <definedName name="debt" localSheetId="18">#REF!</definedName>
    <definedName name="debt" localSheetId="94">#REF!</definedName>
    <definedName name="debt" localSheetId="61">#REF!</definedName>
    <definedName name="debt" localSheetId="49">#REF!</definedName>
    <definedName name="debt" localSheetId="33">#REF!</definedName>
    <definedName name="debt" localSheetId="15">#REF!</definedName>
    <definedName name="debt" localSheetId="3">#REF!</definedName>
    <definedName name="debt" localSheetId="91">#REF!</definedName>
    <definedName name="debt" localSheetId="46">#REF!</definedName>
    <definedName name="debt" localSheetId="88">#REF!</definedName>
    <definedName name="debt" localSheetId="58">#REF!</definedName>
    <definedName name="debt" localSheetId="27">#REF!</definedName>
    <definedName name="debt" localSheetId="12">#REF!</definedName>
    <definedName name="debt" localSheetId="43">#REF!</definedName>
    <definedName name="debt" localSheetId="85">#REF!</definedName>
    <definedName name="debt" localSheetId="55">#REF!</definedName>
    <definedName name="debt" localSheetId="24">#REF!</definedName>
    <definedName name="debt" localSheetId="9">#REF!</definedName>
    <definedName name="debt" localSheetId="100">#REF!</definedName>
    <definedName name="debt" localSheetId="40">#REF!</definedName>
    <definedName name="debt" localSheetId="97">#REF!</definedName>
    <definedName name="debt" localSheetId="82">#REF!</definedName>
    <definedName name="debt" localSheetId="52">#REF!</definedName>
    <definedName name="debt" localSheetId="37">#REF!</definedName>
    <definedName name="debt" localSheetId="6">#REF!</definedName>
    <definedName name="debt" localSheetId="75">#REF!</definedName>
    <definedName name="debt" localSheetId="72">#REF!</definedName>
    <definedName name="debt" localSheetId="69">#REF!</definedName>
    <definedName name="debt" localSheetId="66">#REF!</definedName>
    <definedName name="debt" localSheetId="63">#REF!</definedName>
    <definedName name="debt" localSheetId="51">#REF!</definedName>
    <definedName name="debt" localSheetId="29">#REF!</definedName>
    <definedName name="debt" localSheetId="20">#REF!</definedName>
    <definedName name="debt" localSheetId="78">#REF!</definedName>
    <definedName name="debt" localSheetId="17">#REF!</definedName>
    <definedName name="debt" localSheetId="93">#REF!</definedName>
    <definedName name="debt" localSheetId="60">#REF!</definedName>
    <definedName name="debt" localSheetId="48">#REF!</definedName>
    <definedName name="debt" localSheetId="34">#REF!</definedName>
    <definedName name="debt" localSheetId="14">#REF!</definedName>
    <definedName name="debt" localSheetId="2">#REF!</definedName>
    <definedName name="debt" localSheetId="90">#REF!</definedName>
    <definedName name="debt" localSheetId="45">#REF!</definedName>
    <definedName name="debt" localSheetId="87">#REF!</definedName>
    <definedName name="debt" localSheetId="57">#REF!</definedName>
    <definedName name="debt" localSheetId="26">#REF!</definedName>
    <definedName name="debt" localSheetId="11">#REF!</definedName>
    <definedName name="debt" localSheetId="42">#REF!</definedName>
    <definedName name="debt" localSheetId="84">#REF!</definedName>
    <definedName name="debt" localSheetId="54">#REF!</definedName>
    <definedName name="debt" localSheetId="23">#REF!</definedName>
    <definedName name="debt" localSheetId="8">#REF!</definedName>
    <definedName name="debt" localSheetId="99">#REF!</definedName>
    <definedName name="debt" localSheetId="39">#REF!</definedName>
    <definedName name="debt" localSheetId="96">#REF!</definedName>
    <definedName name="debt" localSheetId="81">#REF!</definedName>
    <definedName name="debt" localSheetId="36">#REF!</definedName>
    <definedName name="debt" localSheetId="5">#REF!</definedName>
    <definedName name="debt" localSheetId="138">#REF!</definedName>
    <definedName name="debt" localSheetId="136">#REF!</definedName>
    <definedName name="debt" localSheetId="134">#REF!</definedName>
    <definedName name="debt" localSheetId="140">#REF!</definedName>
    <definedName name="debt">#REF!</definedName>
    <definedName name="debt_rate" localSheetId="74">#REF!</definedName>
    <definedName name="debt_rate" localSheetId="71">#REF!</definedName>
    <definedName name="debt_rate" localSheetId="68">#REF!</definedName>
    <definedName name="debt_rate" localSheetId="65">#REF!</definedName>
    <definedName name="debt_rate" localSheetId="62">#REF!</definedName>
    <definedName name="debt_rate" localSheetId="28">#REF!</definedName>
    <definedName name="debt_rate" localSheetId="19">#REF!</definedName>
    <definedName name="debt_rate" localSheetId="77">#REF!</definedName>
    <definedName name="debt_rate" localSheetId="107">#REF!</definedName>
    <definedName name="debt_rate" localSheetId="32">#REF!</definedName>
    <definedName name="debt_rate" localSheetId="16">#REF!</definedName>
    <definedName name="debt_rate" localSheetId="131">#REF!</definedName>
    <definedName name="debt_rate" localSheetId="59">#REF!</definedName>
    <definedName name="debt_rate" localSheetId="47">#REF!</definedName>
    <definedName name="debt_rate" localSheetId="31">#REF!</definedName>
    <definedName name="debt_rate" localSheetId="13">#REF!</definedName>
    <definedName name="debt_rate" localSheetId="129">#REF!</definedName>
    <definedName name="debt_rate" localSheetId="119">#REF!</definedName>
    <definedName name="debt_rate" localSheetId="105">#REF!</definedName>
    <definedName name="debt_rate" localSheetId="92">#REF!</definedName>
    <definedName name="debt_rate" localSheetId="0">#REF!</definedName>
    <definedName name="debt_rate" localSheetId="1">#REF!</definedName>
    <definedName name="debt_rate" localSheetId="89">#REF!</definedName>
    <definedName name="debt_rate" localSheetId="44">#REF!</definedName>
    <definedName name="debt_rate" localSheetId="86">#REF!</definedName>
    <definedName name="debt_rate" localSheetId="56">#REF!</definedName>
    <definedName name="debt_rate" localSheetId="25">#REF!</definedName>
    <definedName name="debt_rate" localSheetId="117">#REF!</definedName>
    <definedName name="debt_rate" localSheetId="10">#REF!</definedName>
    <definedName name="debt_rate" localSheetId="127">#REF!</definedName>
    <definedName name="debt_rate" localSheetId="103">#REF!</definedName>
    <definedName name="debt_rate" localSheetId="41">#REF!</definedName>
    <definedName name="debt_rate" localSheetId="115">#REF!</definedName>
    <definedName name="debt_rate" localSheetId="101">#REF!</definedName>
    <definedName name="debt_rate" localSheetId="83">#REF!</definedName>
    <definedName name="debt_rate" localSheetId="53">#REF!</definedName>
    <definedName name="debt_rate" localSheetId="22">#REF!</definedName>
    <definedName name="debt_rate" localSheetId="125">#REF!</definedName>
    <definedName name="debt_rate" localSheetId="7">#REF!</definedName>
    <definedName name="debt_rate" localSheetId="98">#REF!</definedName>
    <definedName name="debt_rate" localSheetId="113">#REF!</definedName>
    <definedName name="debt_rate" localSheetId="111">#REF!</definedName>
    <definedName name="debt_rate" localSheetId="38">#REF!</definedName>
    <definedName name="debt_rate" localSheetId="123">#REF!</definedName>
    <definedName name="debt_rate" localSheetId="80">#REF!</definedName>
    <definedName name="debt_rate" localSheetId="50">#REF!</definedName>
    <definedName name="debt_rate" localSheetId="35">#REF!</definedName>
    <definedName name="debt_rate" localSheetId="121">#REF!</definedName>
    <definedName name="debt_rate" localSheetId="109">#REF!</definedName>
    <definedName name="debt_rate" localSheetId="95">#REF!</definedName>
    <definedName name="debt_rate" localSheetId="4">#REF!</definedName>
    <definedName name="debt_rate" localSheetId="137">#REF!</definedName>
    <definedName name="debt_rate" localSheetId="135">#REF!</definedName>
    <definedName name="debt_rate" localSheetId="141">#REF!</definedName>
    <definedName name="debt_rate" localSheetId="133">#REF!</definedName>
    <definedName name="debt_rate" localSheetId="139">#REF!</definedName>
    <definedName name="debt_rate" localSheetId="108">#REF!</definedName>
    <definedName name="debt_rate" localSheetId="132">#REF!</definedName>
    <definedName name="debt_rate" localSheetId="130">#REF!</definedName>
    <definedName name="debt_rate" localSheetId="120">#REF!</definedName>
    <definedName name="debt_rate" localSheetId="106">#REF!</definedName>
    <definedName name="debt_rate" localSheetId="118">#REF!</definedName>
    <definedName name="debt_rate" localSheetId="128">#REF!</definedName>
    <definedName name="debt_rate" localSheetId="104">#REF!</definedName>
    <definedName name="debt_rate" localSheetId="116">#REF!</definedName>
    <definedName name="debt_rate" localSheetId="102">#REF!</definedName>
    <definedName name="debt_rate" localSheetId="126">#REF!</definedName>
    <definedName name="debt_rate" localSheetId="114">#REF!</definedName>
    <definedName name="debt_rate" localSheetId="112">#REF!</definedName>
    <definedName name="debt_rate" localSheetId="124">#REF!</definedName>
    <definedName name="debt_rate" localSheetId="122">#REF!</definedName>
    <definedName name="debt_rate" localSheetId="110">#REF!</definedName>
    <definedName name="debt_rate" localSheetId="76">#REF!</definedName>
    <definedName name="debt_rate" localSheetId="73">#REF!</definedName>
    <definedName name="debt_rate" localSheetId="70">#REF!</definedName>
    <definedName name="debt_rate" localSheetId="67">#REF!</definedName>
    <definedName name="debt_rate" localSheetId="64">#REF!</definedName>
    <definedName name="debt_rate" localSheetId="30">#REF!</definedName>
    <definedName name="debt_rate" localSheetId="21">#REF!</definedName>
    <definedName name="debt_rate" localSheetId="79">#REF!</definedName>
    <definedName name="debt_rate" localSheetId="18">#REF!</definedName>
    <definedName name="debt_rate" localSheetId="94">#REF!</definedName>
    <definedName name="debt_rate" localSheetId="61">#REF!</definedName>
    <definedName name="debt_rate" localSheetId="49">#REF!</definedName>
    <definedName name="debt_rate" localSheetId="33">#REF!</definedName>
    <definedName name="debt_rate" localSheetId="15">#REF!</definedName>
    <definedName name="debt_rate" localSheetId="3">#REF!</definedName>
    <definedName name="debt_rate" localSheetId="91">#REF!</definedName>
    <definedName name="debt_rate" localSheetId="46">#REF!</definedName>
    <definedName name="debt_rate" localSheetId="88">#REF!</definedName>
    <definedName name="debt_rate" localSheetId="58">#REF!</definedName>
    <definedName name="debt_rate" localSheetId="27">#REF!</definedName>
    <definedName name="debt_rate" localSheetId="12">#REF!</definedName>
    <definedName name="debt_rate" localSheetId="43">#REF!</definedName>
    <definedName name="debt_rate" localSheetId="85">#REF!</definedName>
    <definedName name="debt_rate" localSheetId="55">#REF!</definedName>
    <definedName name="debt_rate" localSheetId="24">#REF!</definedName>
    <definedName name="debt_rate" localSheetId="9">#REF!</definedName>
    <definedName name="debt_rate" localSheetId="100">#REF!</definedName>
    <definedName name="debt_rate" localSheetId="40">#REF!</definedName>
    <definedName name="debt_rate" localSheetId="97">#REF!</definedName>
    <definedName name="debt_rate" localSheetId="82">#REF!</definedName>
    <definedName name="debt_rate" localSheetId="52">#REF!</definedName>
    <definedName name="debt_rate" localSheetId="37">#REF!</definedName>
    <definedName name="debt_rate" localSheetId="6">#REF!</definedName>
    <definedName name="debt_rate" localSheetId="75">#REF!</definedName>
    <definedName name="debt_rate" localSheetId="72">#REF!</definedName>
    <definedName name="debt_rate" localSheetId="69">#REF!</definedName>
    <definedName name="debt_rate" localSheetId="66">#REF!</definedName>
    <definedName name="debt_rate" localSheetId="63">#REF!</definedName>
    <definedName name="debt_rate" localSheetId="51">#REF!</definedName>
    <definedName name="debt_rate" localSheetId="29">#REF!</definedName>
    <definedName name="debt_rate" localSheetId="20">#REF!</definedName>
    <definedName name="debt_rate" localSheetId="78">#REF!</definedName>
    <definedName name="debt_rate" localSheetId="17">#REF!</definedName>
    <definedName name="debt_rate" localSheetId="93">#REF!</definedName>
    <definedName name="debt_rate" localSheetId="60">#REF!</definedName>
    <definedName name="debt_rate" localSheetId="48">#REF!</definedName>
    <definedName name="debt_rate" localSheetId="34">#REF!</definedName>
    <definedName name="debt_rate" localSheetId="14">#REF!</definedName>
    <definedName name="debt_rate" localSheetId="2">#REF!</definedName>
    <definedName name="debt_rate" localSheetId="90">#REF!</definedName>
    <definedName name="debt_rate" localSheetId="45">#REF!</definedName>
    <definedName name="debt_rate" localSheetId="87">#REF!</definedName>
    <definedName name="debt_rate" localSheetId="57">#REF!</definedName>
    <definedName name="debt_rate" localSheetId="26">#REF!</definedName>
    <definedName name="debt_rate" localSheetId="11">#REF!</definedName>
    <definedName name="debt_rate" localSheetId="42">#REF!</definedName>
    <definedName name="debt_rate" localSheetId="84">#REF!</definedName>
    <definedName name="debt_rate" localSheetId="54">#REF!</definedName>
    <definedName name="debt_rate" localSheetId="23">#REF!</definedName>
    <definedName name="debt_rate" localSheetId="8">#REF!</definedName>
    <definedName name="debt_rate" localSheetId="99">#REF!</definedName>
    <definedName name="debt_rate" localSheetId="39">#REF!</definedName>
    <definedName name="debt_rate" localSheetId="96">#REF!</definedName>
    <definedName name="debt_rate" localSheetId="81">#REF!</definedName>
    <definedName name="debt_rate" localSheetId="36">#REF!</definedName>
    <definedName name="debt_rate" localSheetId="5">#REF!</definedName>
    <definedName name="debt_rate" localSheetId="138">#REF!</definedName>
    <definedName name="debt_rate" localSheetId="136">#REF!</definedName>
    <definedName name="debt_rate" localSheetId="134">#REF!</definedName>
    <definedName name="debt_rate" localSheetId="140">#REF!</definedName>
    <definedName name="debt_rate">#REF!</definedName>
    <definedName name="debt2" localSheetId="74">#REF!</definedName>
    <definedName name="debt2" localSheetId="71">#REF!</definedName>
    <definedName name="debt2" localSheetId="68">#REF!</definedName>
    <definedName name="debt2" localSheetId="65">#REF!</definedName>
    <definedName name="debt2" localSheetId="62">#REF!</definedName>
    <definedName name="debt2" localSheetId="28">#REF!</definedName>
    <definedName name="debt2" localSheetId="19">#REF!</definedName>
    <definedName name="debt2" localSheetId="77">#REF!</definedName>
    <definedName name="debt2" localSheetId="107">#REF!</definedName>
    <definedName name="debt2" localSheetId="32">#REF!</definedName>
    <definedName name="debt2" localSheetId="16">#REF!</definedName>
    <definedName name="debt2" localSheetId="131">#REF!</definedName>
    <definedName name="debt2" localSheetId="59">#REF!</definedName>
    <definedName name="debt2" localSheetId="47">#REF!</definedName>
    <definedName name="debt2" localSheetId="31">#REF!</definedName>
    <definedName name="debt2" localSheetId="13">#REF!</definedName>
    <definedName name="debt2" localSheetId="129">#REF!</definedName>
    <definedName name="debt2" localSheetId="119">#REF!</definedName>
    <definedName name="debt2" localSheetId="105">#REF!</definedName>
    <definedName name="debt2" localSheetId="92">#REF!</definedName>
    <definedName name="debt2" localSheetId="0">#REF!</definedName>
    <definedName name="debt2" localSheetId="1">#REF!</definedName>
    <definedName name="debt2" localSheetId="89">#REF!</definedName>
    <definedName name="debt2" localSheetId="44">#REF!</definedName>
    <definedName name="debt2" localSheetId="86">#REF!</definedName>
    <definedName name="debt2" localSheetId="56">#REF!</definedName>
    <definedName name="debt2" localSheetId="25">#REF!</definedName>
    <definedName name="debt2" localSheetId="117">#REF!</definedName>
    <definedName name="debt2" localSheetId="10">#REF!</definedName>
    <definedName name="debt2" localSheetId="127">#REF!</definedName>
    <definedName name="debt2" localSheetId="103">#REF!</definedName>
    <definedName name="debt2" localSheetId="41">#REF!</definedName>
    <definedName name="debt2" localSheetId="115">#REF!</definedName>
    <definedName name="debt2" localSheetId="101">#REF!</definedName>
    <definedName name="debt2" localSheetId="83">#REF!</definedName>
    <definedName name="debt2" localSheetId="53">#REF!</definedName>
    <definedName name="debt2" localSheetId="22">#REF!</definedName>
    <definedName name="debt2" localSheetId="125">#REF!</definedName>
    <definedName name="debt2" localSheetId="7">#REF!</definedName>
    <definedName name="debt2" localSheetId="98">#REF!</definedName>
    <definedName name="debt2" localSheetId="113">#REF!</definedName>
    <definedName name="debt2" localSheetId="111">#REF!</definedName>
    <definedName name="debt2" localSheetId="38">#REF!</definedName>
    <definedName name="debt2" localSheetId="123">#REF!</definedName>
    <definedName name="debt2" localSheetId="80">#REF!</definedName>
    <definedName name="debt2" localSheetId="50">#REF!</definedName>
    <definedName name="debt2" localSheetId="35">#REF!</definedName>
    <definedName name="debt2" localSheetId="121">#REF!</definedName>
    <definedName name="debt2" localSheetId="109">#REF!</definedName>
    <definedName name="debt2" localSheetId="95">#REF!</definedName>
    <definedName name="debt2" localSheetId="4">#REF!</definedName>
    <definedName name="debt2" localSheetId="137">#REF!</definedName>
    <definedName name="debt2" localSheetId="135">#REF!</definedName>
    <definedName name="debt2" localSheetId="141">#REF!</definedName>
    <definedName name="debt2" localSheetId="133">#REF!</definedName>
    <definedName name="debt2" localSheetId="139">#REF!</definedName>
    <definedName name="debt2" localSheetId="108">#REF!</definedName>
    <definedName name="debt2" localSheetId="132">#REF!</definedName>
    <definedName name="debt2" localSheetId="130">#REF!</definedName>
    <definedName name="debt2" localSheetId="120">#REF!</definedName>
    <definedName name="debt2" localSheetId="106">#REF!</definedName>
    <definedName name="debt2" localSheetId="118">#REF!</definedName>
    <definedName name="debt2" localSheetId="128">#REF!</definedName>
    <definedName name="debt2" localSheetId="104">#REF!</definedName>
    <definedName name="debt2" localSheetId="116">#REF!</definedName>
    <definedName name="debt2" localSheetId="102">#REF!</definedName>
    <definedName name="debt2" localSheetId="126">#REF!</definedName>
    <definedName name="debt2" localSheetId="114">#REF!</definedName>
    <definedName name="debt2" localSheetId="112">#REF!</definedName>
    <definedName name="debt2" localSheetId="124">#REF!</definedName>
    <definedName name="debt2" localSheetId="122">#REF!</definedName>
    <definedName name="debt2" localSheetId="110">#REF!</definedName>
    <definedName name="debt2" localSheetId="76">#REF!</definedName>
    <definedName name="debt2" localSheetId="73">#REF!</definedName>
    <definedName name="debt2" localSheetId="70">#REF!</definedName>
    <definedName name="debt2" localSheetId="67">#REF!</definedName>
    <definedName name="debt2" localSheetId="64">#REF!</definedName>
    <definedName name="debt2" localSheetId="30">#REF!</definedName>
    <definedName name="debt2" localSheetId="21">#REF!</definedName>
    <definedName name="debt2" localSheetId="79">#REF!</definedName>
    <definedName name="debt2" localSheetId="18">#REF!</definedName>
    <definedName name="debt2" localSheetId="94">#REF!</definedName>
    <definedName name="debt2" localSheetId="61">#REF!</definedName>
    <definedName name="debt2" localSheetId="49">#REF!</definedName>
    <definedName name="debt2" localSheetId="33">#REF!</definedName>
    <definedName name="debt2" localSheetId="15">#REF!</definedName>
    <definedName name="debt2" localSheetId="3">#REF!</definedName>
    <definedName name="debt2" localSheetId="91">#REF!</definedName>
    <definedName name="debt2" localSheetId="46">#REF!</definedName>
    <definedName name="debt2" localSheetId="88">#REF!</definedName>
    <definedName name="debt2" localSheetId="58">#REF!</definedName>
    <definedName name="debt2" localSheetId="27">#REF!</definedName>
    <definedName name="debt2" localSheetId="12">#REF!</definedName>
    <definedName name="debt2" localSheetId="43">#REF!</definedName>
    <definedName name="debt2" localSheetId="85">#REF!</definedName>
    <definedName name="debt2" localSheetId="55">#REF!</definedName>
    <definedName name="debt2" localSheetId="24">#REF!</definedName>
    <definedName name="debt2" localSheetId="9">#REF!</definedName>
    <definedName name="debt2" localSheetId="100">#REF!</definedName>
    <definedName name="debt2" localSheetId="40">#REF!</definedName>
    <definedName name="debt2" localSheetId="97">#REF!</definedName>
    <definedName name="debt2" localSheetId="82">#REF!</definedName>
    <definedName name="debt2" localSheetId="52">#REF!</definedName>
    <definedName name="debt2" localSheetId="37">#REF!</definedName>
    <definedName name="debt2" localSheetId="6">#REF!</definedName>
    <definedName name="debt2" localSheetId="75">#REF!</definedName>
    <definedName name="debt2" localSheetId="72">#REF!</definedName>
    <definedName name="debt2" localSheetId="69">#REF!</definedName>
    <definedName name="debt2" localSheetId="66">#REF!</definedName>
    <definedName name="debt2" localSheetId="63">#REF!</definedName>
    <definedName name="debt2" localSheetId="51">#REF!</definedName>
    <definedName name="debt2" localSheetId="29">#REF!</definedName>
    <definedName name="debt2" localSheetId="20">#REF!</definedName>
    <definedName name="debt2" localSheetId="78">#REF!</definedName>
    <definedName name="debt2" localSheetId="17">#REF!</definedName>
    <definedName name="debt2" localSheetId="93">#REF!</definedName>
    <definedName name="debt2" localSheetId="60">#REF!</definedName>
    <definedName name="debt2" localSheetId="48">#REF!</definedName>
    <definedName name="debt2" localSheetId="34">#REF!</definedName>
    <definedName name="debt2" localSheetId="14">#REF!</definedName>
    <definedName name="debt2" localSheetId="2">#REF!</definedName>
    <definedName name="debt2" localSheetId="90">#REF!</definedName>
    <definedName name="debt2" localSheetId="45">#REF!</definedName>
    <definedName name="debt2" localSheetId="87">#REF!</definedName>
    <definedName name="debt2" localSheetId="57">#REF!</definedName>
    <definedName name="debt2" localSheetId="26">#REF!</definedName>
    <definedName name="debt2" localSheetId="11">#REF!</definedName>
    <definedName name="debt2" localSheetId="42">#REF!</definedName>
    <definedName name="debt2" localSheetId="84">#REF!</definedName>
    <definedName name="debt2" localSheetId="54">#REF!</definedName>
    <definedName name="debt2" localSheetId="23">#REF!</definedName>
    <definedName name="debt2" localSheetId="8">#REF!</definedName>
    <definedName name="debt2" localSheetId="99">#REF!</definedName>
    <definedName name="debt2" localSheetId="39">#REF!</definedName>
    <definedName name="debt2" localSheetId="96">#REF!</definedName>
    <definedName name="debt2" localSheetId="81">#REF!</definedName>
    <definedName name="debt2" localSheetId="36">#REF!</definedName>
    <definedName name="debt2" localSheetId="5">#REF!</definedName>
    <definedName name="debt2" localSheetId="138">#REF!</definedName>
    <definedName name="debt2" localSheetId="136">#REF!</definedName>
    <definedName name="debt2" localSheetId="134">#REF!</definedName>
    <definedName name="debt2" localSheetId="140">#REF!</definedName>
    <definedName name="debt2">#REF!</definedName>
    <definedName name="Development_Budget">#REF!</definedName>
    <definedName name="Development_Contingency">#REF!</definedName>
    <definedName name="DICF" localSheetId="74">#REF!</definedName>
    <definedName name="DICF" localSheetId="71">#REF!</definedName>
    <definedName name="DICF" localSheetId="68">#REF!</definedName>
    <definedName name="DICF" localSheetId="65">#REF!</definedName>
    <definedName name="DICF" localSheetId="62">#REF!</definedName>
    <definedName name="DICF" localSheetId="28">#REF!</definedName>
    <definedName name="DICF" localSheetId="19">#REF!</definedName>
    <definedName name="DICF" localSheetId="77">#REF!</definedName>
    <definedName name="DICF" localSheetId="107">#REF!</definedName>
    <definedName name="DICF" localSheetId="32">#REF!</definedName>
    <definedName name="DICF" localSheetId="16">#REF!</definedName>
    <definedName name="DICF" localSheetId="131">#REF!</definedName>
    <definedName name="DICF" localSheetId="59">#REF!</definedName>
    <definedName name="DICF" localSheetId="47">#REF!</definedName>
    <definedName name="DICF" localSheetId="31">#REF!</definedName>
    <definedName name="DICF" localSheetId="13">#REF!</definedName>
    <definedName name="DICF" localSheetId="129">#REF!</definedName>
    <definedName name="DICF" localSheetId="119">#REF!</definedName>
    <definedName name="DICF" localSheetId="105">#REF!</definedName>
    <definedName name="DICF" localSheetId="92">#REF!</definedName>
    <definedName name="DICF" localSheetId="0">#REF!</definedName>
    <definedName name="DICF" localSheetId="1">#REF!</definedName>
    <definedName name="DICF" localSheetId="89">#REF!</definedName>
    <definedName name="DICF" localSheetId="44">#REF!</definedName>
    <definedName name="DICF" localSheetId="86">#REF!</definedName>
    <definedName name="DICF" localSheetId="56">#REF!</definedName>
    <definedName name="DICF" localSheetId="25">#REF!</definedName>
    <definedName name="DICF" localSheetId="117">#REF!</definedName>
    <definedName name="DICF" localSheetId="10">#REF!</definedName>
    <definedName name="DICF" localSheetId="127">#REF!</definedName>
    <definedName name="DICF" localSheetId="103">#REF!</definedName>
    <definedName name="DICF" localSheetId="41">#REF!</definedName>
    <definedName name="DICF" localSheetId="115">#REF!</definedName>
    <definedName name="DICF" localSheetId="101">#REF!</definedName>
    <definedName name="DICF" localSheetId="83">#REF!</definedName>
    <definedName name="DICF" localSheetId="53">#REF!</definedName>
    <definedName name="DICF" localSheetId="22">#REF!</definedName>
    <definedName name="DICF" localSheetId="125">#REF!</definedName>
    <definedName name="DICF" localSheetId="7">#REF!</definedName>
    <definedName name="DICF" localSheetId="98">#REF!</definedName>
    <definedName name="DICF" localSheetId="113">#REF!</definedName>
    <definedName name="DICF" localSheetId="111">#REF!</definedName>
    <definedName name="DICF" localSheetId="38">#REF!</definedName>
    <definedName name="DICF" localSheetId="123">#REF!</definedName>
    <definedName name="DICF" localSheetId="80">#REF!</definedName>
    <definedName name="DICF" localSheetId="50">#REF!</definedName>
    <definedName name="DICF" localSheetId="35">#REF!</definedName>
    <definedName name="DICF" localSheetId="121">#REF!</definedName>
    <definedName name="DICF" localSheetId="109">#REF!</definedName>
    <definedName name="DICF" localSheetId="95">#REF!</definedName>
    <definedName name="DICF" localSheetId="4">#REF!</definedName>
    <definedName name="DICF" localSheetId="137">#REF!</definedName>
    <definedName name="DICF" localSheetId="135">#REF!</definedName>
    <definedName name="DICF" localSheetId="141">#REF!</definedName>
    <definedName name="DICF" localSheetId="133">#REF!</definedName>
    <definedName name="DICF" localSheetId="139">#REF!</definedName>
    <definedName name="DICF" localSheetId="108">#REF!</definedName>
    <definedName name="DICF" localSheetId="132">#REF!</definedName>
    <definedName name="DICF" localSheetId="130">#REF!</definedName>
    <definedName name="DICF" localSheetId="120">#REF!</definedName>
    <definedName name="DICF" localSheetId="106">#REF!</definedName>
    <definedName name="DICF" localSheetId="118">#REF!</definedName>
    <definedName name="DICF" localSheetId="128">#REF!</definedName>
    <definedName name="DICF" localSheetId="104">#REF!</definedName>
    <definedName name="DICF" localSheetId="116">#REF!</definedName>
    <definedName name="DICF" localSheetId="102">#REF!</definedName>
    <definedName name="DICF" localSheetId="126">#REF!</definedName>
    <definedName name="DICF" localSheetId="114">#REF!</definedName>
    <definedName name="DICF" localSheetId="112">#REF!</definedName>
    <definedName name="DICF" localSheetId="124">#REF!</definedName>
    <definedName name="DICF" localSheetId="122">#REF!</definedName>
    <definedName name="DICF" localSheetId="110">#REF!</definedName>
    <definedName name="DICF" localSheetId="76">#REF!</definedName>
    <definedName name="DICF" localSheetId="73">#REF!</definedName>
    <definedName name="DICF" localSheetId="70">#REF!</definedName>
    <definedName name="DICF" localSheetId="67">#REF!</definedName>
    <definedName name="DICF" localSheetId="64">#REF!</definedName>
    <definedName name="DICF" localSheetId="30">#REF!</definedName>
    <definedName name="DICF" localSheetId="21">#REF!</definedName>
    <definedName name="DICF" localSheetId="79">#REF!</definedName>
    <definedName name="DICF" localSheetId="18">#REF!</definedName>
    <definedName name="DICF" localSheetId="94">#REF!</definedName>
    <definedName name="DICF" localSheetId="61">#REF!</definedName>
    <definedName name="DICF" localSheetId="49">#REF!</definedName>
    <definedName name="DICF" localSheetId="33">#REF!</definedName>
    <definedName name="DICF" localSheetId="15">#REF!</definedName>
    <definedName name="DICF" localSheetId="3">#REF!</definedName>
    <definedName name="DICF" localSheetId="91">#REF!</definedName>
    <definedName name="DICF" localSheetId="46">#REF!</definedName>
    <definedName name="DICF" localSheetId="88">#REF!</definedName>
    <definedName name="DICF" localSheetId="58">#REF!</definedName>
    <definedName name="DICF" localSheetId="27">#REF!</definedName>
    <definedName name="DICF" localSheetId="12">#REF!</definedName>
    <definedName name="DICF" localSheetId="43">#REF!</definedName>
    <definedName name="DICF" localSheetId="85">#REF!</definedName>
    <definedName name="DICF" localSheetId="55">#REF!</definedName>
    <definedName name="DICF" localSheetId="24">#REF!</definedName>
    <definedName name="DICF" localSheetId="9">#REF!</definedName>
    <definedName name="DICF" localSheetId="100">#REF!</definedName>
    <definedName name="DICF" localSheetId="40">#REF!</definedName>
    <definedName name="DICF" localSheetId="97">#REF!</definedName>
    <definedName name="DICF" localSheetId="82">#REF!</definedName>
    <definedName name="DICF" localSheetId="52">#REF!</definedName>
    <definedName name="DICF" localSheetId="37">#REF!</definedName>
    <definedName name="DICF" localSheetId="6">#REF!</definedName>
    <definedName name="DICF" localSheetId="75">#REF!</definedName>
    <definedName name="DICF" localSheetId="72">#REF!</definedName>
    <definedName name="DICF" localSheetId="69">#REF!</definedName>
    <definedName name="DICF" localSheetId="66">#REF!</definedName>
    <definedName name="DICF" localSheetId="63">#REF!</definedName>
    <definedName name="DICF" localSheetId="51">#REF!</definedName>
    <definedName name="DICF" localSheetId="29">#REF!</definedName>
    <definedName name="DICF" localSheetId="20">#REF!</definedName>
    <definedName name="DICF" localSheetId="78">#REF!</definedName>
    <definedName name="DICF" localSheetId="17">#REF!</definedName>
    <definedName name="DICF" localSheetId="93">#REF!</definedName>
    <definedName name="DICF" localSheetId="60">#REF!</definedName>
    <definedName name="DICF" localSheetId="48">#REF!</definedName>
    <definedName name="DICF" localSheetId="34">#REF!</definedName>
    <definedName name="DICF" localSheetId="14">#REF!</definedName>
    <definedName name="DICF" localSheetId="2">#REF!</definedName>
    <definedName name="DICF" localSheetId="90">#REF!</definedName>
    <definedName name="DICF" localSheetId="45">#REF!</definedName>
    <definedName name="DICF" localSheetId="87">#REF!</definedName>
    <definedName name="DICF" localSheetId="57">#REF!</definedName>
    <definedName name="DICF" localSheetId="26">#REF!</definedName>
    <definedName name="DICF" localSheetId="11">#REF!</definedName>
    <definedName name="DICF" localSheetId="42">#REF!</definedName>
    <definedName name="DICF" localSheetId="84">#REF!</definedName>
    <definedName name="DICF" localSheetId="54">#REF!</definedName>
    <definedName name="DICF" localSheetId="23">#REF!</definedName>
    <definedName name="DICF" localSheetId="8">#REF!</definedName>
    <definedName name="DICF" localSheetId="99">#REF!</definedName>
    <definedName name="DICF" localSheetId="39">#REF!</definedName>
    <definedName name="DICF" localSheetId="96">#REF!</definedName>
    <definedName name="DICF" localSheetId="81">#REF!</definedName>
    <definedName name="DICF" localSheetId="36">#REF!</definedName>
    <definedName name="DICF" localSheetId="5">#REF!</definedName>
    <definedName name="DICF" localSheetId="138">#REF!</definedName>
    <definedName name="DICF" localSheetId="136">#REF!</definedName>
    <definedName name="DICF" localSheetId="134">#REF!</definedName>
    <definedName name="DICF" localSheetId="140">#REF!</definedName>
    <definedName name="DICF">#REF!</definedName>
    <definedName name="DSCR2" localSheetId="74">#REF!</definedName>
    <definedName name="DSCR2" localSheetId="71">#REF!</definedName>
    <definedName name="DSCR2" localSheetId="68">#REF!</definedName>
    <definedName name="DSCR2" localSheetId="65">#REF!</definedName>
    <definedName name="DSCR2" localSheetId="62">#REF!</definedName>
    <definedName name="DSCR2" localSheetId="28">#REF!</definedName>
    <definedName name="DSCR2" localSheetId="19">#REF!</definedName>
    <definedName name="DSCR2" localSheetId="77">#REF!</definedName>
    <definedName name="DSCR2" localSheetId="107">#REF!</definedName>
    <definedName name="DSCR2" localSheetId="32">#REF!</definedName>
    <definedName name="DSCR2" localSheetId="16">#REF!</definedName>
    <definedName name="DSCR2" localSheetId="131">#REF!</definedName>
    <definedName name="DSCR2" localSheetId="59">#REF!</definedName>
    <definedName name="DSCR2" localSheetId="47">#REF!</definedName>
    <definedName name="DSCR2" localSheetId="31">#REF!</definedName>
    <definedName name="DSCR2" localSheetId="13">#REF!</definedName>
    <definedName name="DSCR2" localSheetId="129">#REF!</definedName>
    <definedName name="DSCR2" localSheetId="119">#REF!</definedName>
    <definedName name="DSCR2" localSheetId="105">#REF!</definedName>
    <definedName name="DSCR2" localSheetId="92">#REF!</definedName>
    <definedName name="DSCR2" localSheetId="0">#REF!</definedName>
    <definedName name="DSCR2" localSheetId="1">#REF!</definedName>
    <definedName name="DSCR2" localSheetId="89">#REF!</definedName>
    <definedName name="DSCR2" localSheetId="44">#REF!</definedName>
    <definedName name="DSCR2" localSheetId="86">#REF!</definedName>
    <definedName name="DSCR2" localSheetId="56">#REF!</definedName>
    <definedName name="DSCR2" localSheetId="25">#REF!</definedName>
    <definedName name="DSCR2" localSheetId="117">#REF!</definedName>
    <definedName name="DSCR2" localSheetId="10">#REF!</definedName>
    <definedName name="DSCR2" localSheetId="127">#REF!</definedName>
    <definedName name="DSCR2" localSheetId="103">#REF!</definedName>
    <definedName name="DSCR2" localSheetId="41">#REF!</definedName>
    <definedName name="DSCR2" localSheetId="115">#REF!</definedName>
    <definedName name="DSCR2" localSheetId="101">#REF!</definedName>
    <definedName name="DSCR2" localSheetId="83">#REF!</definedName>
    <definedName name="DSCR2" localSheetId="53">#REF!</definedName>
    <definedName name="DSCR2" localSheetId="22">#REF!</definedName>
    <definedName name="DSCR2" localSheetId="125">#REF!</definedName>
    <definedName name="DSCR2" localSheetId="7">#REF!</definedName>
    <definedName name="DSCR2" localSheetId="98">#REF!</definedName>
    <definedName name="DSCR2" localSheetId="113">#REF!</definedName>
    <definedName name="DSCR2" localSheetId="111">#REF!</definedName>
    <definedName name="DSCR2" localSheetId="38">#REF!</definedName>
    <definedName name="DSCR2" localSheetId="123">#REF!</definedName>
    <definedName name="DSCR2" localSheetId="80">#REF!</definedName>
    <definedName name="DSCR2" localSheetId="50">#REF!</definedName>
    <definedName name="DSCR2" localSheetId="35">#REF!</definedName>
    <definedName name="DSCR2" localSheetId="121">#REF!</definedName>
    <definedName name="DSCR2" localSheetId="109">#REF!</definedName>
    <definedName name="DSCR2" localSheetId="95">#REF!</definedName>
    <definedName name="DSCR2" localSheetId="4">#REF!</definedName>
    <definedName name="DSCR2" localSheetId="137">#REF!</definedName>
    <definedName name="DSCR2" localSheetId="135">#REF!</definedName>
    <definedName name="DSCR2" localSheetId="141">#REF!</definedName>
    <definedName name="DSCR2" localSheetId="133">#REF!</definedName>
    <definedName name="DSCR2" localSheetId="139">#REF!</definedName>
    <definedName name="DSCR2" localSheetId="108">#REF!</definedName>
    <definedName name="DSCR2" localSheetId="132">#REF!</definedName>
    <definedName name="DSCR2" localSheetId="130">#REF!</definedName>
    <definedName name="DSCR2" localSheetId="120">#REF!</definedName>
    <definedName name="DSCR2" localSheetId="106">#REF!</definedName>
    <definedName name="DSCR2" localSheetId="118">#REF!</definedName>
    <definedName name="DSCR2" localSheetId="128">#REF!</definedName>
    <definedName name="DSCR2" localSheetId="104">#REF!</definedName>
    <definedName name="DSCR2" localSheetId="116">#REF!</definedName>
    <definedName name="DSCR2" localSheetId="102">#REF!</definedName>
    <definedName name="DSCR2" localSheetId="126">#REF!</definedName>
    <definedName name="DSCR2" localSheetId="114">#REF!</definedName>
    <definedName name="DSCR2" localSheetId="112">#REF!</definedName>
    <definedName name="DSCR2" localSheetId="124">#REF!</definedName>
    <definedName name="DSCR2" localSheetId="122">#REF!</definedName>
    <definedName name="DSCR2" localSheetId="110">#REF!</definedName>
    <definedName name="DSCR2" localSheetId="76">#REF!</definedName>
    <definedName name="DSCR2" localSheetId="73">#REF!</definedName>
    <definedName name="DSCR2" localSheetId="70">#REF!</definedName>
    <definedName name="DSCR2" localSheetId="67">#REF!</definedName>
    <definedName name="DSCR2" localSheetId="64">#REF!</definedName>
    <definedName name="DSCR2" localSheetId="30">#REF!</definedName>
    <definedName name="DSCR2" localSheetId="21">#REF!</definedName>
    <definedName name="DSCR2" localSheetId="79">#REF!</definedName>
    <definedName name="DSCR2" localSheetId="18">#REF!</definedName>
    <definedName name="DSCR2" localSheetId="94">#REF!</definedName>
    <definedName name="DSCR2" localSheetId="61">#REF!</definedName>
    <definedName name="DSCR2" localSheetId="49">#REF!</definedName>
    <definedName name="DSCR2" localSheetId="33">#REF!</definedName>
    <definedName name="DSCR2" localSheetId="15">#REF!</definedName>
    <definedName name="DSCR2" localSheetId="3">#REF!</definedName>
    <definedName name="DSCR2" localSheetId="91">#REF!</definedName>
    <definedName name="DSCR2" localSheetId="46">#REF!</definedName>
    <definedName name="DSCR2" localSheetId="88">#REF!</definedName>
    <definedName name="DSCR2" localSheetId="58">#REF!</definedName>
    <definedName name="DSCR2" localSheetId="27">#REF!</definedName>
    <definedName name="DSCR2" localSheetId="12">#REF!</definedName>
    <definedName name="DSCR2" localSheetId="43">#REF!</definedName>
    <definedName name="DSCR2" localSheetId="85">#REF!</definedName>
    <definedName name="DSCR2" localSheetId="55">#REF!</definedName>
    <definedName name="DSCR2" localSheetId="24">#REF!</definedName>
    <definedName name="DSCR2" localSheetId="9">#REF!</definedName>
    <definedName name="DSCR2" localSheetId="100">#REF!</definedName>
    <definedName name="DSCR2" localSheetId="40">#REF!</definedName>
    <definedName name="DSCR2" localSheetId="97">#REF!</definedName>
    <definedName name="DSCR2" localSheetId="82">#REF!</definedName>
    <definedName name="DSCR2" localSheetId="52">#REF!</definedName>
    <definedName name="DSCR2" localSheetId="37">#REF!</definedName>
    <definedName name="DSCR2" localSheetId="6">#REF!</definedName>
    <definedName name="DSCR2" localSheetId="75">#REF!</definedName>
    <definedName name="DSCR2" localSheetId="72">#REF!</definedName>
    <definedName name="DSCR2" localSheetId="69">#REF!</definedName>
    <definedName name="DSCR2" localSheetId="66">#REF!</definedName>
    <definedName name="DSCR2" localSheetId="63">#REF!</definedName>
    <definedName name="DSCR2" localSheetId="51">#REF!</definedName>
    <definedName name="DSCR2" localSheetId="29">#REF!</definedName>
    <definedName name="DSCR2" localSheetId="20">#REF!</definedName>
    <definedName name="DSCR2" localSheetId="78">#REF!</definedName>
    <definedName name="DSCR2" localSheetId="17">#REF!</definedName>
    <definedName name="DSCR2" localSheetId="93">#REF!</definedName>
    <definedName name="DSCR2" localSheetId="60">#REF!</definedName>
    <definedName name="DSCR2" localSheetId="48">#REF!</definedName>
    <definedName name="DSCR2" localSheetId="34">#REF!</definedName>
    <definedName name="DSCR2" localSheetId="14">#REF!</definedName>
    <definedName name="DSCR2" localSheetId="2">#REF!</definedName>
    <definedName name="DSCR2" localSheetId="90">#REF!</definedName>
    <definedName name="DSCR2" localSheetId="45">#REF!</definedName>
    <definedName name="DSCR2" localSheetId="87">#REF!</definedName>
    <definedName name="DSCR2" localSheetId="57">#REF!</definedName>
    <definedName name="DSCR2" localSheetId="26">#REF!</definedName>
    <definedName name="DSCR2" localSheetId="11">#REF!</definedName>
    <definedName name="DSCR2" localSheetId="42">#REF!</definedName>
    <definedName name="DSCR2" localSheetId="84">#REF!</definedName>
    <definedName name="DSCR2" localSheetId="54">#REF!</definedName>
    <definedName name="DSCR2" localSheetId="23">#REF!</definedName>
    <definedName name="DSCR2" localSheetId="8">#REF!</definedName>
    <definedName name="DSCR2" localSheetId="99">#REF!</definedName>
    <definedName name="DSCR2" localSheetId="39">#REF!</definedName>
    <definedName name="DSCR2" localSheetId="96">#REF!</definedName>
    <definedName name="DSCR2" localSheetId="81">#REF!</definedName>
    <definedName name="DSCR2" localSheetId="36">#REF!</definedName>
    <definedName name="DSCR2" localSheetId="5">#REF!</definedName>
    <definedName name="DSCR2" localSheetId="138">#REF!</definedName>
    <definedName name="DSCR2" localSheetId="136">#REF!</definedName>
    <definedName name="DSCR2" localSheetId="134">#REF!</definedName>
    <definedName name="DSCR2" localSheetId="140">#REF!</definedName>
    <definedName name="DSCR2">#REF!</definedName>
    <definedName name="E" localSheetId="74">#REF!</definedName>
    <definedName name="E" localSheetId="71">#REF!</definedName>
    <definedName name="E" localSheetId="68">#REF!</definedName>
    <definedName name="E" localSheetId="65">#REF!</definedName>
    <definedName name="E" localSheetId="62">#REF!</definedName>
    <definedName name="E" localSheetId="28">#REF!</definedName>
    <definedName name="E" localSheetId="19">#REF!</definedName>
    <definedName name="E" localSheetId="77">#REF!</definedName>
    <definedName name="E" localSheetId="107">#REF!</definedName>
    <definedName name="E" localSheetId="32">#REF!</definedName>
    <definedName name="E" localSheetId="16">#REF!</definedName>
    <definedName name="E" localSheetId="131">#REF!</definedName>
    <definedName name="E" localSheetId="59">#REF!</definedName>
    <definedName name="E" localSheetId="47">#REF!</definedName>
    <definedName name="E" localSheetId="31">#REF!</definedName>
    <definedName name="E" localSheetId="13">#REF!</definedName>
    <definedName name="E" localSheetId="129">#REF!</definedName>
    <definedName name="E" localSheetId="119">#REF!</definedName>
    <definedName name="E" localSheetId="105">#REF!</definedName>
    <definedName name="E" localSheetId="92">#REF!</definedName>
    <definedName name="E" localSheetId="0">#REF!</definedName>
    <definedName name="E" localSheetId="1">#REF!</definedName>
    <definedName name="E" localSheetId="89">#REF!</definedName>
    <definedName name="E" localSheetId="44">#REF!</definedName>
    <definedName name="E" localSheetId="86">#REF!</definedName>
    <definedName name="E" localSheetId="56">#REF!</definedName>
    <definedName name="E" localSheetId="25">#REF!</definedName>
    <definedName name="E" localSheetId="117">#REF!</definedName>
    <definedName name="E" localSheetId="10">#REF!</definedName>
    <definedName name="E" localSheetId="127">#REF!</definedName>
    <definedName name="E" localSheetId="103">#REF!</definedName>
    <definedName name="E" localSheetId="41">#REF!</definedName>
    <definedName name="E" localSheetId="115">#REF!</definedName>
    <definedName name="E" localSheetId="101">#REF!</definedName>
    <definedName name="E" localSheetId="83">#REF!</definedName>
    <definedName name="E" localSheetId="53">#REF!</definedName>
    <definedName name="E" localSheetId="22">#REF!</definedName>
    <definedName name="E" localSheetId="125">#REF!</definedName>
    <definedName name="E" localSheetId="7">#REF!</definedName>
    <definedName name="E" localSheetId="98">#REF!</definedName>
    <definedName name="E" localSheetId="113">#REF!</definedName>
    <definedName name="E" localSheetId="111">#REF!</definedName>
    <definedName name="E" localSheetId="38">#REF!</definedName>
    <definedName name="E" localSheetId="123">#REF!</definedName>
    <definedName name="E" localSheetId="80">#REF!</definedName>
    <definedName name="E" localSheetId="50">#REF!</definedName>
    <definedName name="E" localSheetId="35">#REF!</definedName>
    <definedName name="E" localSheetId="121">#REF!</definedName>
    <definedName name="E" localSheetId="109">#REF!</definedName>
    <definedName name="E" localSheetId="95">#REF!</definedName>
    <definedName name="E" localSheetId="4">#REF!</definedName>
    <definedName name="E" localSheetId="137">#REF!</definedName>
    <definedName name="E" localSheetId="135">#REF!</definedName>
    <definedName name="E" localSheetId="141">#REF!</definedName>
    <definedName name="E" localSheetId="133">#REF!</definedName>
    <definedName name="E" localSheetId="139">#REF!</definedName>
    <definedName name="E" localSheetId="108">#REF!</definedName>
    <definedName name="E" localSheetId="132">#REF!</definedName>
    <definedName name="E" localSheetId="130">#REF!</definedName>
    <definedName name="E" localSheetId="120">#REF!</definedName>
    <definedName name="E" localSheetId="106">#REF!</definedName>
    <definedName name="E" localSheetId="118">#REF!</definedName>
    <definedName name="E" localSheetId="128">#REF!</definedName>
    <definedName name="E" localSheetId="104">#REF!</definedName>
    <definedName name="E" localSheetId="116">#REF!</definedName>
    <definedName name="E" localSheetId="102">#REF!</definedName>
    <definedName name="E" localSheetId="126">#REF!</definedName>
    <definedName name="E" localSheetId="114">#REF!</definedName>
    <definedName name="E" localSheetId="112">#REF!</definedName>
    <definedName name="E" localSheetId="124">#REF!</definedName>
    <definedName name="E" localSheetId="122">#REF!</definedName>
    <definedName name="E" localSheetId="110">#REF!</definedName>
    <definedName name="E" localSheetId="76">#REF!</definedName>
    <definedName name="E" localSheetId="73">#REF!</definedName>
    <definedName name="E" localSheetId="70">#REF!</definedName>
    <definedName name="E" localSheetId="67">#REF!</definedName>
    <definedName name="E" localSheetId="64">#REF!</definedName>
    <definedName name="E" localSheetId="30">#REF!</definedName>
    <definedName name="E" localSheetId="21">#REF!</definedName>
    <definedName name="E" localSheetId="79">#REF!</definedName>
    <definedName name="E" localSheetId="18">#REF!</definedName>
    <definedName name="E" localSheetId="94">#REF!</definedName>
    <definedName name="E" localSheetId="61">#REF!</definedName>
    <definedName name="E" localSheetId="49">#REF!</definedName>
    <definedName name="E" localSheetId="33">#REF!</definedName>
    <definedName name="E" localSheetId="15">#REF!</definedName>
    <definedName name="E" localSheetId="3">#REF!</definedName>
    <definedName name="E" localSheetId="91">#REF!</definedName>
    <definedName name="E" localSheetId="46">#REF!</definedName>
    <definedName name="E" localSheetId="88">#REF!</definedName>
    <definedName name="E" localSheetId="58">#REF!</definedName>
    <definedName name="E" localSheetId="27">#REF!</definedName>
    <definedName name="E" localSheetId="12">#REF!</definedName>
    <definedName name="E" localSheetId="43">#REF!</definedName>
    <definedName name="E" localSheetId="85">#REF!</definedName>
    <definedName name="E" localSheetId="55">#REF!</definedName>
    <definedName name="E" localSheetId="24">#REF!</definedName>
    <definedName name="E" localSheetId="9">#REF!</definedName>
    <definedName name="E" localSheetId="100">#REF!</definedName>
    <definedName name="E" localSheetId="40">#REF!</definedName>
    <definedName name="E" localSheetId="97">#REF!</definedName>
    <definedName name="E" localSheetId="82">#REF!</definedName>
    <definedName name="E" localSheetId="52">#REF!</definedName>
    <definedName name="E" localSheetId="37">#REF!</definedName>
    <definedName name="E" localSheetId="6">#REF!</definedName>
    <definedName name="E" localSheetId="75">#REF!</definedName>
    <definedName name="E" localSheetId="72">#REF!</definedName>
    <definedName name="E" localSheetId="69">#REF!</definedName>
    <definedName name="E" localSheetId="66">#REF!</definedName>
    <definedName name="E" localSheetId="63">#REF!</definedName>
    <definedName name="E" localSheetId="51">#REF!</definedName>
    <definedName name="E" localSheetId="29">#REF!</definedName>
    <definedName name="E" localSheetId="20">#REF!</definedName>
    <definedName name="E" localSheetId="78">#REF!</definedName>
    <definedName name="E" localSheetId="17">#REF!</definedName>
    <definedName name="E" localSheetId="93">#REF!</definedName>
    <definedName name="E" localSheetId="60">#REF!</definedName>
    <definedName name="E" localSheetId="48">#REF!</definedName>
    <definedName name="E" localSheetId="34">#REF!</definedName>
    <definedName name="E" localSheetId="14">#REF!</definedName>
    <definedName name="E" localSheetId="2">#REF!</definedName>
    <definedName name="E" localSheetId="90">#REF!</definedName>
    <definedName name="E" localSheetId="45">#REF!</definedName>
    <definedName name="E" localSheetId="87">#REF!</definedName>
    <definedName name="E" localSheetId="57">#REF!</definedName>
    <definedName name="E" localSheetId="26">#REF!</definedName>
    <definedName name="E" localSheetId="11">#REF!</definedName>
    <definedName name="E" localSheetId="42">#REF!</definedName>
    <definedName name="E" localSheetId="84">#REF!</definedName>
    <definedName name="E" localSheetId="54">#REF!</definedName>
    <definedName name="E" localSheetId="23">#REF!</definedName>
    <definedName name="E" localSheetId="8">#REF!</definedName>
    <definedName name="E" localSheetId="99">#REF!</definedName>
    <definedName name="E" localSheetId="39">#REF!</definedName>
    <definedName name="E" localSheetId="96">#REF!</definedName>
    <definedName name="E" localSheetId="81">#REF!</definedName>
    <definedName name="E" localSheetId="36">#REF!</definedName>
    <definedName name="E" localSheetId="5">#REF!</definedName>
    <definedName name="E" localSheetId="138">#REF!</definedName>
    <definedName name="E" localSheetId="136">#REF!</definedName>
    <definedName name="E" localSheetId="134">#REF!</definedName>
    <definedName name="E" localSheetId="140">#REF!</definedName>
    <definedName name="E">#REF!</definedName>
    <definedName name="Early_Construction_Completion">#REF!</definedName>
    <definedName name="EBITDA" localSheetId="74">#REF!</definedName>
    <definedName name="EBITDA" localSheetId="71">#REF!</definedName>
    <definedName name="EBITDA" localSheetId="68">#REF!</definedName>
    <definedName name="EBITDA" localSheetId="65">#REF!</definedName>
    <definedName name="EBITDA" localSheetId="62">#REF!</definedName>
    <definedName name="EBITDA" localSheetId="28">#REF!</definedName>
    <definedName name="EBITDA" localSheetId="19">#REF!</definedName>
    <definedName name="EBITDA" localSheetId="77">#REF!</definedName>
    <definedName name="EBITDA" localSheetId="107">#REF!</definedName>
    <definedName name="EBITDA" localSheetId="32">#REF!</definedName>
    <definedName name="EBITDA" localSheetId="16">#REF!</definedName>
    <definedName name="EBITDA" localSheetId="131">#REF!</definedName>
    <definedName name="EBITDA" localSheetId="59">#REF!</definedName>
    <definedName name="EBITDA" localSheetId="47">#REF!</definedName>
    <definedName name="EBITDA" localSheetId="31">#REF!</definedName>
    <definedName name="EBITDA" localSheetId="13">#REF!</definedName>
    <definedName name="EBITDA" localSheetId="129">#REF!</definedName>
    <definedName name="EBITDA" localSheetId="119">#REF!</definedName>
    <definedName name="EBITDA" localSheetId="105">#REF!</definedName>
    <definedName name="EBITDA" localSheetId="92">#REF!</definedName>
    <definedName name="EBITDA" localSheetId="0">#REF!</definedName>
    <definedName name="EBITDA" localSheetId="1">#REF!</definedName>
    <definedName name="EBITDA" localSheetId="89">#REF!</definedName>
    <definedName name="EBITDA" localSheetId="44">#REF!</definedName>
    <definedName name="EBITDA" localSheetId="86">#REF!</definedName>
    <definedName name="EBITDA" localSheetId="56">#REF!</definedName>
    <definedName name="EBITDA" localSheetId="25">#REF!</definedName>
    <definedName name="EBITDA" localSheetId="117">#REF!</definedName>
    <definedName name="EBITDA" localSheetId="10">#REF!</definedName>
    <definedName name="EBITDA" localSheetId="127">#REF!</definedName>
    <definedName name="EBITDA" localSheetId="103">#REF!</definedName>
    <definedName name="EBITDA" localSheetId="41">#REF!</definedName>
    <definedName name="EBITDA" localSheetId="115">#REF!</definedName>
    <definedName name="EBITDA" localSheetId="101">#REF!</definedName>
    <definedName name="EBITDA" localSheetId="83">#REF!</definedName>
    <definedName name="EBITDA" localSheetId="53">#REF!</definedName>
    <definedName name="EBITDA" localSheetId="22">#REF!</definedName>
    <definedName name="EBITDA" localSheetId="125">#REF!</definedName>
    <definedName name="EBITDA" localSheetId="7">#REF!</definedName>
    <definedName name="EBITDA" localSheetId="98">#REF!</definedName>
    <definedName name="EBITDA" localSheetId="113">#REF!</definedName>
    <definedName name="EBITDA" localSheetId="111">#REF!</definedName>
    <definedName name="EBITDA" localSheetId="38">#REF!</definedName>
    <definedName name="EBITDA" localSheetId="123">#REF!</definedName>
    <definedName name="EBITDA" localSheetId="80">#REF!</definedName>
    <definedName name="EBITDA" localSheetId="50">#REF!</definedName>
    <definedName name="EBITDA" localSheetId="35">#REF!</definedName>
    <definedName name="EBITDA" localSheetId="121">#REF!</definedName>
    <definedName name="EBITDA" localSheetId="109">#REF!</definedName>
    <definedName name="EBITDA" localSheetId="95">#REF!</definedName>
    <definedName name="EBITDA" localSheetId="4">#REF!</definedName>
    <definedName name="EBITDA" localSheetId="137">#REF!</definedName>
    <definedName name="EBITDA" localSheetId="135">#REF!</definedName>
    <definedName name="EBITDA" localSheetId="141">#REF!</definedName>
    <definedName name="EBITDA" localSheetId="133">#REF!</definedName>
    <definedName name="EBITDA" localSheetId="139">#REF!</definedName>
    <definedName name="EBITDA" localSheetId="108">#REF!</definedName>
    <definedName name="EBITDA" localSheetId="132">#REF!</definedName>
    <definedName name="EBITDA" localSheetId="130">#REF!</definedName>
    <definedName name="EBITDA" localSheetId="120">#REF!</definedName>
    <definedName name="EBITDA" localSheetId="106">#REF!</definedName>
    <definedName name="EBITDA" localSheetId="118">#REF!</definedName>
    <definedName name="EBITDA" localSheetId="128">#REF!</definedName>
    <definedName name="EBITDA" localSheetId="104">#REF!</definedName>
    <definedName name="EBITDA" localSheetId="116">#REF!</definedName>
    <definedName name="EBITDA" localSheetId="102">#REF!</definedName>
    <definedName name="EBITDA" localSheetId="126">#REF!</definedName>
    <definedName name="EBITDA" localSheetId="114">#REF!</definedName>
    <definedName name="EBITDA" localSheetId="112">#REF!</definedName>
    <definedName name="EBITDA" localSheetId="124">#REF!</definedName>
    <definedName name="EBITDA" localSheetId="122">#REF!</definedName>
    <definedName name="EBITDA" localSheetId="110">#REF!</definedName>
    <definedName name="EBITDA" localSheetId="76">#REF!</definedName>
    <definedName name="EBITDA" localSheetId="73">#REF!</definedName>
    <definedName name="EBITDA" localSheetId="70">#REF!</definedName>
    <definedName name="EBITDA" localSheetId="67">#REF!</definedName>
    <definedName name="EBITDA" localSheetId="64">#REF!</definedName>
    <definedName name="EBITDA" localSheetId="30">#REF!</definedName>
    <definedName name="EBITDA" localSheetId="21">#REF!</definedName>
    <definedName name="EBITDA" localSheetId="79">#REF!</definedName>
    <definedName name="EBITDA" localSheetId="18">#REF!</definedName>
    <definedName name="EBITDA" localSheetId="94">#REF!</definedName>
    <definedName name="EBITDA" localSheetId="61">#REF!</definedName>
    <definedName name="EBITDA" localSheetId="49">#REF!</definedName>
    <definedName name="EBITDA" localSheetId="33">#REF!</definedName>
    <definedName name="EBITDA" localSheetId="15">#REF!</definedName>
    <definedName name="EBITDA" localSheetId="3">#REF!</definedName>
    <definedName name="EBITDA" localSheetId="91">#REF!</definedName>
    <definedName name="EBITDA" localSheetId="46">#REF!</definedName>
    <definedName name="EBITDA" localSheetId="88">#REF!</definedName>
    <definedName name="EBITDA" localSheetId="58">#REF!</definedName>
    <definedName name="EBITDA" localSheetId="27">#REF!</definedName>
    <definedName name="EBITDA" localSheetId="12">#REF!</definedName>
    <definedName name="EBITDA" localSheetId="43">#REF!</definedName>
    <definedName name="EBITDA" localSheetId="85">#REF!</definedName>
    <definedName name="EBITDA" localSheetId="55">#REF!</definedName>
    <definedName name="EBITDA" localSheetId="24">#REF!</definedName>
    <definedName name="EBITDA" localSheetId="9">#REF!</definedName>
    <definedName name="EBITDA" localSheetId="100">#REF!</definedName>
    <definedName name="EBITDA" localSheetId="40">#REF!</definedName>
    <definedName name="EBITDA" localSheetId="97">#REF!</definedName>
    <definedName name="EBITDA" localSheetId="82">#REF!</definedName>
    <definedName name="EBITDA" localSheetId="52">#REF!</definedName>
    <definedName name="EBITDA" localSheetId="37">#REF!</definedName>
    <definedName name="EBITDA" localSheetId="6">#REF!</definedName>
    <definedName name="EBITDA" localSheetId="75">#REF!</definedName>
    <definedName name="EBITDA" localSheetId="72">#REF!</definedName>
    <definedName name="EBITDA" localSheetId="69">#REF!</definedName>
    <definedName name="EBITDA" localSheetId="66">#REF!</definedName>
    <definedName name="EBITDA" localSheetId="63">#REF!</definedName>
    <definedName name="EBITDA" localSheetId="51">#REF!</definedName>
    <definedName name="EBITDA" localSheetId="29">#REF!</definedName>
    <definedName name="EBITDA" localSheetId="20">#REF!</definedName>
    <definedName name="EBITDA" localSheetId="78">#REF!</definedName>
    <definedName name="EBITDA" localSheetId="17">#REF!</definedName>
    <definedName name="EBITDA" localSheetId="93">#REF!</definedName>
    <definedName name="EBITDA" localSheetId="60">#REF!</definedName>
    <definedName name="EBITDA" localSheetId="48">#REF!</definedName>
    <definedName name="EBITDA" localSheetId="34">#REF!</definedName>
    <definedName name="EBITDA" localSheetId="14">#REF!</definedName>
    <definedName name="EBITDA" localSheetId="2">#REF!</definedName>
    <definedName name="EBITDA" localSheetId="90">#REF!</definedName>
    <definedName name="EBITDA" localSheetId="45">#REF!</definedName>
    <definedName name="EBITDA" localSheetId="87">#REF!</definedName>
    <definedName name="EBITDA" localSheetId="57">#REF!</definedName>
    <definedName name="EBITDA" localSheetId="26">#REF!</definedName>
    <definedName name="EBITDA" localSheetId="11">#REF!</definedName>
    <definedName name="EBITDA" localSheetId="42">#REF!</definedName>
    <definedName name="EBITDA" localSheetId="84">#REF!</definedName>
    <definedName name="EBITDA" localSheetId="54">#REF!</definedName>
    <definedName name="EBITDA" localSheetId="23">#REF!</definedName>
    <definedName name="EBITDA" localSheetId="8">#REF!</definedName>
    <definedName name="EBITDA" localSheetId="99">#REF!</definedName>
    <definedName name="EBITDA" localSheetId="39">#REF!</definedName>
    <definedName name="EBITDA" localSheetId="96">#REF!</definedName>
    <definedName name="EBITDA" localSheetId="81">#REF!</definedName>
    <definedName name="EBITDA" localSheetId="36">#REF!</definedName>
    <definedName name="EBITDA" localSheetId="5">#REF!</definedName>
    <definedName name="EBITDA" localSheetId="138">#REF!</definedName>
    <definedName name="EBITDA" localSheetId="136">#REF!</definedName>
    <definedName name="EBITDA" localSheetId="134">#REF!</definedName>
    <definedName name="EBITDA" localSheetId="140">#REF!</definedName>
    <definedName name="EBITDA">#REF!</definedName>
    <definedName name="Eff_Dt" localSheetId="74">#REF!</definedName>
    <definedName name="Eff_Dt" localSheetId="71">#REF!</definedName>
    <definedName name="Eff_Dt" localSheetId="68">#REF!</definedName>
    <definedName name="Eff_Dt" localSheetId="65">#REF!</definedName>
    <definedName name="Eff_Dt" localSheetId="62">#REF!</definedName>
    <definedName name="Eff_Dt" localSheetId="28">#REF!</definedName>
    <definedName name="Eff_Dt" localSheetId="19">#REF!</definedName>
    <definedName name="Eff_Dt" localSheetId="77">#REF!</definedName>
    <definedName name="Eff_Dt" localSheetId="107">#REF!</definedName>
    <definedName name="Eff_Dt" localSheetId="32">#REF!</definedName>
    <definedName name="Eff_Dt" localSheetId="16">#REF!</definedName>
    <definedName name="Eff_Dt" localSheetId="131">#REF!</definedName>
    <definedName name="Eff_Dt" localSheetId="59">#REF!</definedName>
    <definedName name="Eff_Dt" localSheetId="47">#REF!</definedName>
    <definedName name="Eff_Dt" localSheetId="31">#REF!</definedName>
    <definedName name="Eff_Dt" localSheetId="13">#REF!</definedName>
    <definedName name="Eff_Dt" localSheetId="129">#REF!</definedName>
    <definedName name="Eff_Dt" localSheetId="119">#REF!</definedName>
    <definedName name="Eff_Dt" localSheetId="105">#REF!</definedName>
    <definedName name="Eff_Dt" localSheetId="92">#REF!</definedName>
    <definedName name="Eff_Dt" localSheetId="0">#REF!</definedName>
    <definedName name="Eff_Dt" localSheetId="1">#REF!</definedName>
    <definedName name="Eff_Dt" localSheetId="89">#REF!</definedName>
    <definedName name="Eff_Dt" localSheetId="44">#REF!</definedName>
    <definedName name="Eff_Dt" localSheetId="86">#REF!</definedName>
    <definedName name="Eff_Dt" localSheetId="56">#REF!</definedName>
    <definedName name="Eff_Dt" localSheetId="25">#REF!</definedName>
    <definedName name="Eff_Dt" localSheetId="117">#REF!</definedName>
    <definedName name="Eff_Dt" localSheetId="10">#REF!</definedName>
    <definedName name="Eff_Dt" localSheetId="127">#REF!</definedName>
    <definedName name="Eff_Dt" localSheetId="103">#REF!</definedName>
    <definedName name="Eff_Dt" localSheetId="41">#REF!</definedName>
    <definedName name="Eff_Dt" localSheetId="115">#REF!</definedName>
    <definedName name="Eff_Dt" localSheetId="101">#REF!</definedName>
    <definedName name="Eff_Dt" localSheetId="83">#REF!</definedName>
    <definedName name="Eff_Dt" localSheetId="53">#REF!</definedName>
    <definedName name="Eff_Dt" localSheetId="22">#REF!</definedName>
    <definedName name="Eff_Dt" localSheetId="125">#REF!</definedName>
    <definedName name="Eff_Dt" localSheetId="7">#REF!</definedName>
    <definedName name="Eff_Dt" localSheetId="98">#REF!</definedName>
    <definedName name="Eff_Dt" localSheetId="113">#REF!</definedName>
    <definedName name="Eff_Dt" localSheetId="111">#REF!</definedName>
    <definedName name="Eff_Dt" localSheetId="38">#REF!</definedName>
    <definedName name="Eff_Dt" localSheetId="123">#REF!</definedName>
    <definedName name="Eff_Dt" localSheetId="80">#REF!</definedName>
    <definedName name="Eff_Dt" localSheetId="50">#REF!</definedName>
    <definedName name="Eff_Dt" localSheetId="35">#REF!</definedName>
    <definedName name="Eff_Dt" localSheetId="121">#REF!</definedName>
    <definedName name="Eff_Dt" localSheetId="109">#REF!</definedName>
    <definedName name="Eff_Dt" localSheetId="95">#REF!</definedName>
    <definedName name="Eff_Dt" localSheetId="4">#REF!</definedName>
    <definedName name="Eff_Dt" localSheetId="137">#REF!</definedName>
    <definedName name="Eff_Dt" localSheetId="135">#REF!</definedName>
    <definedName name="Eff_Dt" localSheetId="141">#REF!</definedName>
    <definedName name="Eff_Dt" localSheetId="133">#REF!</definedName>
    <definedName name="Eff_Dt" localSheetId="139">#REF!</definedName>
    <definedName name="Eff_Dt" localSheetId="108">#REF!</definedName>
    <definedName name="Eff_Dt" localSheetId="132">#REF!</definedName>
    <definedName name="Eff_Dt" localSheetId="130">#REF!</definedName>
    <definedName name="Eff_Dt" localSheetId="120">#REF!</definedName>
    <definedName name="Eff_Dt" localSheetId="106">#REF!</definedName>
    <definedName name="Eff_Dt" localSheetId="118">#REF!</definedName>
    <definedName name="Eff_Dt" localSheetId="128">#REF!</definedName>
    <definedName name="Eff_Dt" localSheetId="104">#REF!</definedName>
    <definedName name="Eff_Dt" localSheetId="116">#REF!</definedName>
    <definedName name="Eff_Dt" localSheetId="102">#REF!</definedName>
    <definedName name="Eff_Dt" localSheetId="126">#REF!</definedName>
    <definedName name="Eff_Dt" localSheetId="114">#REF!</definedName>
    <definedName name="Eff_Dt" localSheetId="112">#REF!</definedName>
    <definedName name="Eff_Dt" localSheetId="124">#REF!</definedName>
    <definedName name="Eff_Dt" localSheetId="122">#REF!</definedName>
    <definedName name="Eff_Dt" localSheetId="110">#REF!</definedName>
    <definedName name="Eff_Dt" localSheetId="76">#REF!</definedName>
    <definedName name="Eff_Dt" localSheetId="73">#REF!</definedName>
    <definedName name="Eff_Dt" localSheetId="70">#REF!</definedName>
    <definedName name="Eff_Dt" localSheetId="67">#REF!</definedName>
    <definedName name="Eff_Dt" localSheetId="64">#REF!</definedName>
    <definedName name="Eff_Dt" localSheetId="30">#REF!</definedName>
    <definedName name="Eff_Dt" localSheetId="21">#REF!</definedName>
    <definedName name="Eff_Dt" localSheetId="79">#REF!</definedName>
    <definedName name="Eff_Dt" localSheetId="18">#REF!</definedName>
    <definedName name="Eff_Dt" localSheetId="94">#REF!</definedName>
    <definedName name="Eff_Dt" localSheetId="61">#REF!</definedName>
    <definedName name="Eff_Dt" localSheetId="49">#REF!</definedName>
    <definedName name="Eff_Dt" localSheetId="33">#REF!</definedName>
    <definedName name="Eff_Dt" localSheetId="15">#REF!</definedName>
    <definedName name="Eff_Dt" localSheetId="3">#REF!</definedName>
    <definedName name="Eff_Dt" localSheetId="91">#REF!</definedName>
    <definedName name="Eff_Dt" localSheetId="46">#REF!</definedName>
    <definedName name="Eff_Dt" localSheetId="88">#REF!</definedName>
    <definedName name="Eff_Dt" localSheetId="58">#REF!</definedName>
    <definedName name="Eff_Dt" localSheetId="27">#REF!</definedName>
    <definedName name="Eff_Dt" localSheetId="12">#REF!</definedName>
    <definedName name="Eff_Dt" localSheetId="43">#REF!</definedName>
    <definedName name="Eff_Dt" localSheetId="85">#REF!</definedName>
    <definedName name="Eff_Dt" localSheetId="55">#REF!</definedName>
    <definedName name="Eff_Dt" localSheetId="24">#REF!</definedName>
    <definedName name="Eff_Dt" localSheetId="9">#REF!</definedName>
    <definedName name="Eff_Dt" localSheetId="100">#REF!</definedName>
    <definedName name="Eff_Dt" localSheetId="40">#REF!</definedName>
    <definedName name="Eff_Dt" localSheetId="97">#REF!</definedName>
    <definedName name="Eff_Dt" localSheetId="82">#REF!</definedName>
    <definedName name="Eff_Dt" localSheetId="52">#REF!</definedName>
    <definedName name="Eff_Dt" localSheetId="37">#REF!</definedName>
    <definedName name="Eff_Dt" localSheetId="6">#REF!</definedName>
    <definedName name="Eff_Dt" localSheetId="75">#REF!</definedName>
    <definedName name="Eff_Dt" localSheetId="72">#REF!</definedName>
    <definedName name="Eff_Dt" localSheetId="69">#REF!</definedName>
    <definedName name="Eff_Dt" localSheetId="66">#REF!</definedName>
    <definedName name="Eff_Dt" localSheetId="63">#REF!</definedName>
    <definedName name="Eff_Dt" localSheetId="51">#REF!</definedName>
    <definedName name="Eff_Dt" localSheetId="29">#REF!</definedName>
    <definedName name="Eff_Dt" localSheetId="20">#REF!</definedName>
    <definedName name="Eff_Dt" localSheetId="78">#REF!</definedName>
    <definedName name="Eff_Dt" localSheetId="17">#REF!</definedName>
    <definedName name="Eff_Dt" localSheetId="93">#REF!</definedName>
    <definedName name="Eff_Dt" localSheetId="60">#REF!</definedName>
    <definedName name="Eff_Dt" localSheetId="48">#REF!</definedName>
    <definedName name="Eff_Dt" localSheetId="34">#REF!</definedName>
    <definedName name="Eff_Dt" localSheetId="14">#REF!</definedName>
    <definedName name="Eff_Dt" localSheetId="2">#REF!</definedName>
    <definedName name="Eff_Dt" localSheetId="90">#REF!</definedName>
    <definedName name="Eff_Dt" localSheetId="45">#REF!</definedName>
    <definedName name="Eff_Dt" localSheetId="87">#REF!</definedName>
    <definedName name="Eff_Dt" localSheetId="57">#REF!</definedName>
    <definedName name="Eff_Dt" localSheetId="26">#REF!</definedName>
    <definedName name="Eff_Dt" localSheetId="11">#REF!</definedName>
    <definedName name="Eff_Dt" localSheetId="42">#REF!</definedName>
    <definedName name="Eff_Dt" localSheetId="84">#REF!</definedName>
    <definedName name="Eff_Dt" localSheetId="54">#REF!</definedName>
    <definedName name="Eff_Dt" localSheetId="23">#REF!</definedName>
    <definedName name="Eff_Dt" localSheetId="8">#REF!</definedName>
    <definedName name="Eff_Dt" localSheetId="99">#REF!</definedName>
    <definedName name="Eff_Dt" localSheetId="39">#REF!</definedName>
    <definedName name="Eff_Dt" localSheetId="96">#REF!</definedName>
    <definedName name="Eff_Dt" localSheetId="81">#REF!</definedName>
    <definedName name="Eff_Dt" localSheetId="36">#REF!</definedName>
    <definedName name="Eff_Dt" localSheetId="5">#REF!</definedName>
    <definedName name="Eff_Dt" localSheetId="138">#REF!</definedName>
    <definedName name="Eff_Dt" localSheetId="136">#REF!</definedName>
    <definedName name="Eff_Dt" localSheetId="134">#REF!</definedName>
    <definedName name="Eff_Dt" localSheetId="140">#REF!</definedName>
    <definedName name="Eff_Dt">#REF!</definedName>
    <definedName name="EffDTs">#REF!</definedName>
    <definedName name="Electric_Interconnect___Consumers_Direct">#REF!</definedName>
    <definedName name="Electrical_Interconnect_Tax_Gross_up">#REF!</definedName>
    <definedName name="elife" localSheetId="74">#REF!</definedName>
    <definedName name="elife" localSheetId="71">#REF!</definedName>
    <definedName name="elife" localSheetId="68">#REF!</definedName>
    <definedName name="elife" localSheetId="65">#REF!</definedName>
    <definedName name="elife" localSheetId="62">#REF!</definedName>
    <definedName name="elife" localSheetId="28">#REF!</definedName>
    <definedName name="elife" localSheetId="19">#REF!</definedName>
    <definedName name="elife" localSheetId="77">#REF!</definedName>
    <definedName name="elife" localSheetId="107">#REF!</definedName>
    <definedName name="elife" localSheetId="32">#REF!</definedName>
    <definedName name="elife" localSheetId="16">#REF!</definedName>
    <definedName name="elife" localSheetId="131">#REF!</definedName>
    <definedName name="elife" localSheetId="59">#REF!</definedName>
    <definedName name="elife" localSheetId="47">#REF!</definedName>
    <definedName name="elife" localSheetId="31">#REF!</definedName>
    <definedName name="elife" localSheetId="13">#REF!</definedName>
    <definedName name="elife" localSheetId="129">#REF!</definedName>
    <definedName name="elife" localSheetId="119">#REF!</definedName>
    <definedName name="elife" localSheetId="105">#REF!</definedName>
    <definedName name="elife" localSheetId="92">#REF!</definedName>
    <definedName name="elife" localSheetId="0">#REF!</definedName>
    <definedName name="elife" localSheetId="1">#REF!</definedName>
    <definedName name="elife" localSheetId="89">#REF!</definedName>
    <definedName name="elife" localSheetId="44">#REF!</definedName>
    <definedName name="elife" localSheetId="86">#REF!</definedName>
    <definedName name="elife" localSheetId="56">#REF!</definedName>
    <definedName name="elife" localSheetId="25">#REF!</definedName>
    <definedName name="elife" localSheetId="117">#REF!</definedName>
    <definedName name="elife" localSheetId="10">#REF!</definedName>
    <definedName name="elife" localSheetId="127">#REF!</definedName>
    <definedName name="elife" localSheetId="103">#REF!</definedName>
    <definedName name="elife" localSheetId="41">#REF!</definedName>
    <definedName name="elife" localSheetId="115">#REF!</definedName>
    <definedName name="elife" localSheetId="101">#REF!</definedName>
    <definedName name="elife" localSheetId="83">#REF!</definedName>
    <definedName name="elife" localSheetId="53">#REF!</definedName>
    <definedName name="elife" localSheetId="22">#REF!</definedName>
    <definedName name="elife" localSheetId="125">#REF!</definedName>
    <definedName name="elife" localSheetId="7">#REF!</definedName>
    <definedName name="elife" localSheetId="98">#REF!</definedName>
    <definedName name="elife" localSheetId="113">#REF!</definedName>
    <definedName name="elife" localSheetId="111">#REF!</definedName>
    <definedName name="elife" localSheetId="38">#REF!</definedName>
    <definedName name="elife" localSheetId="123">#REF!</definedName>
    <definedName name="elife" localSheetId="80">#REF!</definedName>
    <definedName name="elife" localSheetId="50">#REF!</definedName>
    <definedName name="elife" localSheetId="35">#REF!</definedName>
    <definedName name="elife" localSheetId="121">#REF!</definedName>
    <definedName name="elife" localSheetId="109">#REF!</definedName>
    <definedName name="elife" localSheetId="95">#REF!</definedName>
    <definedName name="elife" localSheetId="4">#REF!</definedName>
    <definedName name="elife" localSheetId="137">#REF!</definedName>
    <definedName name="elife" localSheetId="135">#REF!</definedName>
    <definedName name="elife" localSheetId="141">#REF!</definedName>
    <definedName name="elife" localSheetId="133">#REF!</definedName>
    <definedName name="elife" localSheetId="139">#REF!</definedName>
    <definedName name="elife" localSheetId="108">#REF!</definedName>
    <definedName name="elife" localSheetId="132">#REF!</definedName>
    <definedName name="elife" localSheetId="130">#REF!</definedName>
    <definedName name="elife" localSheetId="120">#REF!</definedName>
    <definedName name="elife" localSheetId="106">#REF!</definedName>
    <definedName name="elife" localSheetId="118">#REF!</definedName>
    <definedName name="elife" localSheetId="128">#REF!</definedName>
    <definedName name="elife" localSheetId="104">#REF!</definedName>
    <definedName name="elife" localSheetId="116">#REF!</definedName>
    <definedName name="elife" localSheetId="102">#REF!</definedName>
    <definedName name="elife" localSheetId="126">#REF!</definedName>
    <definedName name="elife" localSheetId="114">#REF!</definedName>
    <definedName name="elife" localSheetId="112">#REF!</definedName>
    <definedName name="elife" localSheetId="124">#REF!</definedName>
    <definedName name="elife" localSheetId="122">#REF!</definedName>
    <definedName name="elife" localSheetId="110">#REF!</definedName>
    <definedName name="elife" localSheetId="76">#REF!</definedName>
    <definedName name="elife" localSheetId="73">#REF!</definedName>
    <definedName name="elife" localSheetId="70">#REF!</definedName>
    <definedName name="elife" localSheetId="67">#REF!</definedName>
    <definedName name="elife" localSheetId="64">#REF!</definedName>
    <definedName name="elife" localSheetId="30">#REF!</definedName>
    <definedName name="elife" localSheetId="21">#REF!</definedName>
    <definedName name="elife" localSheetId="79">#REF!</definedName>
    <definedName name="elife" localSheetId="18">#REF!</definedName>
    <definedName name="elife" localSheetId="94">#REF!</definedName>
    <definedName name="elife" localSheetId="61">#REF!</definedName>
    <definedName name="elife" localSheetId="49">#REF!</definedName>
    <definedName name="elife" localSheetId="33">#REF!</definedName>
    <definedName name="elife" localSheetId="15">#REF!</definedName>
    <definedName name="elife" localSheetId="3">#REF!</definedName>
    <definedName name="elife" localSheetId="91">#REF!</definedName>
    <definedName name="elife" localSheetId="46">#REF!</definedName>
    <definedName name="elife" localSheetId="88">#REF!</definedName>
    <definedName name="elife" localSheetId="58">#REF!</definedName>
    <definedName name="elife" localSheetId="27">#REF!</definedName>
    <definedName name="elife" localSheetId="12">#REF!</definedName>
    <definedName name="elife" localSheetId="43">#REF!</definedName>
    <definedName name="elife" localSheetId="85">#REF!</definedName>
    <definedName name="elife" localSheetId="55">#REF!</definedName>
    <definedName name="elife" localSheetId="24">#REF!</definedName>
    <definedName name="elife" localSheetId="9">#REF!</definedName>
    <definedName name="elife" localSheetId="100">#REF!</definedName>
    <definedName name="elife" localSheetId="40">#REF!</definedName>
    <definedName name="elife" localSheetId="97">#REF!</definedName>
    <definedName name="elife" localSheetId="82">#REF!</definedName>
    <definedName name="elife" localSheetId="52">#REF!</definedName>
    <definedName name="elife" localSheetId="37">#REF!</definedName>
    <definedName name="elife" localSheetId="6">#REF!</definedName>
    <definedName name="elife" localSheetId="75">#REF!</definedName>
    <definedName name="elife" localSheetId="72">#REF!</definedName>
    <definedName name="elife" localSheetId="69">#REF!</definedName>
    <definedName name="elife" localSheetId="66">#REF!</definedName>
    <definedName name="elife" localSheetId="63">#REF!</definedName>
    <definedName name="elife" localSheetId="51">#REF!</definedName>
    <definedName name="elife" localSheetId="29">#REF!</definedName>
    <definedName name="elife" localSheetId="20">#REF!</definedName>
    <definedName name="elife" localSheetId="78">#REF!</definedName>
    <definedName name="elife" localSheetId="17">#REF!</definedName>
    <definedName name="elife" localSheetId="93">#REF!</definedName>
    <definedName name="elife" localSheetId="60">#REF!</definedName>
    <definedName name="elife" localSheetId="48">#REF!</definedName>
    <definedName name="elife" localSheetId="34">#REF!</definedName>
    <definedName name="elife" localSheetId="14">#REF!</definedName>
    <definedName name="elife" localSheetId="2">#REF!</definedName>
    <definedName name="elife" localSheetId="90">#REF!</definedName>
    <definedName name="elife" localSheetId="45">#REF!</definedName>
    <definedName name="elife" localSheetId="87">#REF!</definedName>
    <definedName name="elife" localSheetId="57">#REF!</definedName>
    <definedName name="elife" localSheetId="26">#REF!</definedName>
    <definedName name="elife" localSheetId="11">#REF!</definedName>
    <definedName name="elife" localSheetId="42">#REF!</definedName>
    <definedName name="elife" localSheetId="84">#REF!</definedName>
    <definedName name="elife" localSheetId="54">#REF!</definedName>
    <definedName name="elife" localSheetId="23">#REF!</definedName>
    <definedName name="elife" localSheetId="8">#REF!</definedName>
    <definedName name="elife" localSheetId="99">#REF!</definedName>
    <definedName name="elife" localSheetId="39">#REF!</definedName>
    <definedName name="elife" localSheetId="96">#REF!</definedName>
    <definedName name="elife" localSheetId="81">#REF!</definedName>
    <definedName name="elife" localSheetId="36">#REF!</definedName>
    <definedName name="elife" localSheetId="5">#REF!</definedName>
    <definedName name="elife" localSheetId="138">#REF!</definedName>
    <definedName name="elife" localSheetId="136">#REF!</definedName>
    <definedName name="elife" localSheetId="134">#REF!</definedName>
    <definedName name="elife" localSheetId="140">#REF!</definedName>
    <definedName name="elife">#REF!</definedName>
    <definedName name="Energy_Revenues_Out" localSheetId="74">#REF!</definedName>
    <definedName name="Energy_Revenues_Out" localSheetId="71">#REF!</definedName>
    <definedName name="Energy_Revenues_Out" localSheetId="68">#REF!</definedName>
    <definedName name="Energy_Revenues_Out" localSheetId="65">#REF!</definedName>
    <definedName name="Energy_Revenues_Out" localSheetId="62">#REF!</definedName>
    <definedName name="Energy_Revenues_Out" localSheetId="28">#REF!</definedName>
    <definedName name="Energy_Revenues_Out" localSheetId="19">#REF!</definedName>
    <definedName name="Energy_Revenues_Out" localSheetId="77">#REF!</definedName>
    <definedName name="Energy_Revenues_Out" localSheetId="107">#REF!</definedName>
    <definedName name="Energy_Revenues_Out" localSheetId="32">#REF!</definedName>
    <definedName name="Energy_Revenues_Out" localSheetId="16">#REF!</definedName>
    <definedName name="Energy_Revenues_Out" localSheetId="131">#REF!</definedName>
    <definedName name="Energy_Revenues_Out" localSheetId="59">#REF!</definedName>
    <definedName name="Energy_Revenues_Out" localSheetId="47">#REF!</definedName>
    <definedName name="Energy_Revenues_Out" localSheetId="31">#REF!</definedName>
    <definedName name="Energy_Revenues_Out" localSheetId="13">#REF!</definedName>
    <definedName name="Energy_Revenues_Out" localSheetId="129">#REF!</definedName>
    <definedName name="Energy_Revenues_Out" localSheetId="119">#REF!</definedName>
    <definedName name="Energy_Revenues_Out" localSheetId="105">#REF!</definedName>
    <definedName name="Energy_Revenues_Out" localSheetId="92">#REF!</definedName>
    <definedName name="Energy_Revenues_Out" localSheetId="0">#REF!</definedName>
    <definedName name="Energy_Revenues_Out" localSheetId="1">#REF!</definedName>
    <definedName name="Energy_Revenues_Out" localSheetId="89">#REF!</definedName>
    <definedName name="Energy_Revenues_Out" localSheetId="44">#REF!</definedName>
    <definedName name="Energy_Revenues_Out" localSheetId="86">#REF!</definedName>
    <definedName name="Energy_Revenues_Out" localSheetId="56">#REF!</definedName>
    <definedName name="Energy_Revenues_Out" localSheetId="25">#REF!</definedName>
    <definedName name="Energy_Revenues_Out" localSheetId="117">#REF!</definedName>
    <definedName name="Energy_Revenues_Out" localSheetId="10">#REF!</definedName>
    <definedName name="Energy_Revenues_Out" localSheetId="127">#REF!</definedName>
    <definedName name="Energy_Revenues_Out" localSheetId="103">#REF!</definedName>
    <definedName name="Energy_Revenues_Out" localSheetId="41">#REF!</definedName>
    <definedName name="Energy_Revenues_Out" localSheetId="115">#REF!</definedName>
    <definedName name="Energy_Revenues_Out" localSheetId="101">#REF!</definedName>
    <definedName name="Energy_Revenues_Out" localSheetId="83">#REF!</definedName>
    <definedName name="Energy_Revenues_Out" localSheetId="53">#REF!</definedName>
    <definedName name="Energy_Revenues_Out" localSheetId="22">#REF!</definedName>
    <definedName name="Energy_Revenues_Out" localSheetId="125">#REF!</definedName>
    <definedName name="Energy_Revenues_Out" localSheetId="7">#REF!</definedName>
    <definedName name="Energy_Revenues_Out" localSheetId="98">#REF!</definedName>
    <definedName name="Energy_Revenues_Out" localSheetId="113">#REF!</definedName>
    <definedName name="Energy_Revenues_Out" localSheetId="111">#REF!</definedName>
    <definedName name="Energy_Revenues_Out" localSheetId="38">#REF!</definedName>
    <definedName name="Energy_Revenues_Out" localSheetId="123">#REF!</definedName>
    <definedName name="Energy_Revenues_Out" localSheetId="80">#REF!</definedName>
    <definedName name="Energy_Revenues_Out" localSheetId="50">#REF!</definedName>
    <definedName name="Energy_Revenues_Out" localSheetId="35">#REF!</definedName>
    <definedName name="Energy_Revenues_Out" localSheetId="121">#REF!</definedName>
    <definedName name="Energy_Revenues_Out" localSheetId="109">#REF!</definedName>
    <definedName name="Energy_Revenues_Out" localSheetId="95">#REF!</definedName>
    <definedName name="Energy_Revenues_Out" localSheetId="4">#REF!</definedName>
    <definedName name="Energy_Revenues_Out" localSheetId="137">#REF!</definedName>
    <definedName name="Energy_Revenues_Out" localSheetId="135">#REF!</definedName>
    <definedName name="Energy_Revenues_Out" localSheetId="141">#REF!</definedName>
    <definedName name="Energy_Revenues_Out" localSheetId="133">#REF!</definedName>
    <definedName name="Energy_Revenues_Out" localSheetId="139">#REF!</definedName>
    <definedName name="Energy_Revenues_Out" localSheetId="108">#REF!</definedName>
    <definedName name="Energy_Revenues_Out" localSheetId="132">#REF!</definedName>
    <definedName name="Energy_Revenues_Out" localSheetId="130">#REF!</definedName>
    <definedName name="Energy_Revenues_Out" localSheetId="120">#REF!</definedName>
    <definedName name="Energy_Revenues_Out" localSheetId="106">#REF!</definedName>
    <definedName name="Energy_Revenues_Out" localSheetId="118">#REF!</definedName>
    <definedName name="Energy_Revenues_Out" localSheetId="128">#REF!</definedName>
    <definedName name="Energy_Revenues_Out" localSheetId="104">#REF!</definedName>
    <definedName name="Energy_Revenues_Out" localSheetId="116">#REF!</definedName>
    <definedName name="Energy_Revenues_Out" localSheetId="102">#REF!</definedName>
    <definedName name="Energy_Revenues_Out" localSheetId="126">#REF!</definedName>
    <definedName name="Energy_Revenues_Out" localSheetId="114">#REF!</definedName>
    <definedName name="Energy_Revenues_Out" localSheetId="112">#REF!</definedName>
    <definedName name="Energy_Revenues_Out" localSheetId="124">#REF!</definedName>
    <definedName name="Energy_Revenues_Out" localSheetId="122">#REF!</definedName>
    <definedName name="Energy_Revenues_Out" localSheetId="110">#REF!</definedName>
    <definedName name="Energy_Revenues_Out" localSheetId="76">#REF!</definedName>
    <definedName name="Energy_Revenues_Out" localSheetId="73">#REF!</definedName>
    <definedName name="Energy_Revenues_Out" localSheetId="70">#REF!</definedName>
    <definedName name="Energy_Revenues_Out" localSheetId="67">#REF!</definedName>
    <definedName name="Energy_Revenues_Out" localSheetId="64">#REF!</definedName>
    <definedName name="Energy_Revenues_Out" localSheetId="30">#REF!</definedName>
    <definedName name="Energy_Revenues_Out" localSheetId="21">#REF!</definedName>
    <definedName name="Energy_Revenues_Out" localSheetId="79">#REF!</definedName>
    <definedName name="Energy_Revenues_Out" localSheetId="18">#REF!</definedName>
    <definedName name="Energy_Revenues_Out" localSheetId="94">#REF!</definedName>
    <definedName name="Energy_Revenues_Out" localSheetId="61">#REF!</definedName>
    <definedName name="Energy_Revenues_Out" localSheetId="49">#REF!</definedName>
    <definedName name="Energy_Revenues_Out" localSheetId="33">#REF!</definedName>
    <definedName name="Energy_Revenues_Out" localSheetId="15">#REF!</definedName>
    <definedName name="Energy_Revenues_Out" localSheetId="3">#REF!</definedName>
    <definedName name="Energy_Revenues_Out" localSheetId="91">#REF!</definedName>
    <definedName name="Energy_Revenues_Out" localSheetId="46">#REF!</definedName>
    <definedName name="Energy_Revenues_Out" localSheetId="88">#REF!</definedName>
    <definedName name="Energy_Revenues_Out" localSheetId="58">#REF!</definedName>
    <definedName name="Energy_Revenues_Out" localSheetId="27">#REF!</definedName>
    <definedName name="Energy_Revenues_Out" localSheetId="12">#REF!</definedName>
    <definedName name="Energy_Revenues_Out" localSheetId="43">#REF!</definedName>
    <definedName name="Energy_Revenues_Out" localSheetId="85">#REF!</definedName>
    <definedName name="Energy_Revenues_Out" localSheetId="55">#REF!</definedName>
    <definedName name="Energy_Revenues_Out" localSheetId="24">#REF!</definedName>
    <definedName name="Energy_Revenues_Out" localSheetId="9">#REF!</definedName>
    <definedName name="Energy_Revenues_Out" localSheetId="100">#REF!</definedName>
    <definedName name="Energy_Revenues_Out" localSheetId="40">#REF!</definedName>
    <definedName name="Energy_Revenues_Out" localSheetId="97">#REF!</definedName>
    <definedName name="Energy_Revenues_Out" localSheetId="82">#REF!</definedName>
    <definedName name="Energy_Revenues_Out" localSheetId="52">#REF!</definedName>
    <definedName name="Energy_Revenues_Out" localSheetId="37">#REF!</definedName>
    <definedName name="Energy_Revenues_Out" localSheetId="6">#REF!</definedName>
    <definedName name="Energy_Revenues_Out" localSheetId="75">#REF!</definedName>
    <definedName name="Energy_Revenues_Out" localSheetId="72">#REF!</definedName>
    <definedName name="Energy_Revenues_Out" localSheetId="69">#REF!</definedName>
    <definedName name="Energy_Revenues_Out" localSheetId="66">#REF!</definedName>
    <definedName name="Energy_Revenues_Out" localSheetId="63">#REF!</definedName>
    <definedName name="Energy_Revenues_Out" localSheetId="51">#REF!</definedName>
    <definedName name="Energy_Revenues_Out" localSheetId="29">#REF!</definedName>
    <definedName name="Energy_Revenues_Out" localSheetId="20">#REF!</definedName>
    <definedName name="Energy_Revenues_Out" localSheetId="78">#REF!</definedName>
    <definedName name="Energy_Revenues_Out" localSheetId="17">#REF!</definedName>
    <definedName name="Energy_Revenues_Out" localSheetId="93">#REF!</definedName>
    <definedName name="Energy_Revenues_Out" localSheetId="60">#REF!</definedName>
    <definedName name="Energy_Revenues_Out" localSheetId="48">#REF!</definedName>
    <definedName name="Energy_Revenues_Out" localSheetId="34">#REF!</definedName>
    <definedName name="Energy_Revenues_Out" localSheetId="14">#REF!</definedName>
    <definedName name="Energy_Revenues_Out" localSheetId="2">#REF!</definedName>
    <definedName name="Energy_Revenues_Out" localSheetId="90">#REF!</definedName>
    <definedName name="Energy_Revenues_Out" localSheetId="45">#REF!</definedName>
    <definedName name="Energy_Revenues_Out" localSheetId="87">#REF!</definedName>
    <definedName name="Energy_Revenues_Out" localSheetId="57">#REF!</definedName>
    <definedName name="Energy_Revenues_Out" localSheetId="26">#REF!</definedName>
    <definedName name="Energy_Revenues_Out" localSheetId="11">#REF!</definedName>
    <definedName name="Energy_Revenues_Out" localSheetId="42">#REF!</definedName>
    <definedName name="Energy_Revenues_Out" localSheetId="84">#REF!</definedName>
    <definedName name="Energy_Revenues_Out" localSheetId="54">#REF!</definedName>
    <definedName name="Energy_Revenues_Out" localSheetId="23">#REF!</definedName>
    <definedName name="Energy_Revenues_Out" localSheetId="8">#REF!</definedName>
    <definedName name="Energy_Revenues_Out" localSheetId="99">#REF!</definedName>
    <definedName name="Energy_Revenues_Out" localSheetId="39">#REF!</definedName>
    <definedName name="Energy_Revenues_Out" localSheetId="96">#REF!</definedName>
    <definedName name="Energy_Revenues_Out" localSheetId="81">#REF!</definedName>
    <definedName name="Energy_Revenues_Out" localSheetId="36">#REF!</definedName>
    <definedName name="Energy_Revenues_Out" localSheetId="5">#REF!</definedName>
    <definedName name="Energy_Revenues_Out" localSheetId="138">#REF!</definedName>
    <definedName name="Energy_Revenues_Out" localSheetId="136">#REF!</definedName>
    <definedName name="Energy_Revenues_Out" localSheetId="134">#REF!</definedName>
    <definedName name="Energy_Revenues_Out" localSheetId="140">#REF!</definedName>
    <definedName name="Energy_Revenues_Out">#REF!</definedName>
    <definedName name="EnergyRevenue">#REF!</definedName>
    <definedName name="EOH" localSheetId="74">#REF!</definedName>
    <definedName name="EOH" localSheetId="71">#REF!</definedName>
    <definedName name="EOH" localSheetId="68">#REF!</definedName>
    <definedName name="EOH" localSheetId="65">#REF!</definedName>
    <definedName name="EOH" localSheetId="62">#REF!</definedName>
    <definedName name="EOH" localSheetId="28">#REF!</definedName>
    <definedName name="EOH" localSheetId="19">#REF!</definedName>
    <definedName name="EOH" localSheetId="77">#REF!</definedName>
    <definedName name="EOH" localSheetId="107">#REF!</definedName>
    <definedName name="EOH" localSheetId="32">#REF!</definedName>
    <definedName name="EOH" localSheetId="16">#REF!</definedName>
    <definedName name="EOH" localSheetId="131">#REF!</definedName>
    <definedName name="EOH" localSheetId="59">#REF!</definedName>
    <definedName name="EOH" localSheetId="47">#REF!</definedName>
    <definedName name="EOH" localSheetId="31">#REF!</definedName>
    <definedName name="EOH" localSheetId="13">#REF!</definedName>
    <definedName name="EOH" localSheetId="129">#REF!</definedName>
    <definedName name="EOH" localSheetId="119">#REF!</definedName>
    <definedName name="EOH" localSheetId="105">#REF!</definedName>
    <definedName name="EOH" localSheetId="92">#REF!</definedName>
    <definedName name="EOH" localSheetId="0">#REF!</definedName>
    <definedName name="EOH" localSheetId="1">#REF!</definedName>
    <definedName name="EOH" localSheetId="89">#REF!</definedName>
    <definedName name="EOH" localSheetId="44">#REF!</definedName>
    <definedName name="EOH" localSheetId="86">#REF!</definedName>
    <definedName name="EOH" localSheetId="56">#REF!</definedName>
    <definedName name="EOH" localSheetId="25">#REF!</definedName>
    <definedName name="EOH" localSheetId="117">#REF!</definedName>
    <definedName name="EOH" localSheetId="10">#REF!</definedName>
    <definedName name="EOH" localSheetId="127">#REF!</definedName>
    <definedName name="EOH" localSheetId="103">#REF!</definedName>
    <definedName name="EOH" localSheetId="41">#REF!</definedName>
    <definedName name="EOH" localSheetId="115">#REF!</definedName>
    <definedName name="EOH" localSheetId="101">#REF!</definedName>
    <definedName name="EOH" localSheetId="83">#REF!</definedName>
    <definedName name="EOH" localSheetId="53">#REF!</definedName>
    <definedName name="EOH" localSheetId="22">#REF!</definedName>
    <definedName name="EOH" localSheetId="125">#REF!</definedName>
    <definedName name="EOH" localSheetId="7">#REF!</definedName>
    <definedName name="EOH" localSheetId="98">#REF!</definedName>
    <definedName name="EOH" localSheetId="113">#REF!</definedName>
    <definedName name="EOH" localSheetId="111">#REF!</definedName>
    <definedName name="EOH" localSheetId="38">#REF!</definedName>
    <definedName name="EOH" localSheetId="123">#REF!</definedName>
    <definedName name="EOH" localSheetId="80">#REF!</definedName>
    <definedName name="EOH" localSheetId="50">#REF!</definedName>
    <definedName name="EOH" localSheetId="35">#REF!</definedName>
    <definedName name="EOH" localSheetId="121">#REF!</definedName>
    <definedName name="EOH" localSheetId="109">#REF!</definedName>
    <definedName name="EOH" localSheetId="95">#REF!</definedName>
    <definedName name="EOH" localSheetId="4">#REF!</definedName>
    <definedName name="EOH" localSheetId="137">#REF!</definedName>
    <definedName name="EOH" localSheetId="135">#REF!</definedName>
    <definedName name="EOH" localSheetId="141">#REF!</definedName>
    <definedName name="EOH" localSheetId="133">#REF!</definedName>
    <definedName name="EOH" localSheetId="139">#REF!</definedName>
    <definedName name="EOH" localSheetId="108">#REF!</definedName>
    <definedName name="EOH" localSheetId="132">#REF!</definedName>
    <definedName name="EOH" localSheetId="130">#REF!</definedName>
    <definedName name="EOH" localSheetId="120">#REF!</definedName>
    <definedName name="EOH" localSheetId="106">#REF!</definedName>
    <definedName name="EOH" localSheetId="118">#REF!</definedName>
    <definedName name="EOH" localSheetId="128">#REF!</definedName>
    <definedName name="EOH" localSheetId="104">#REF!</definedName>
    <definedName name="EOH" localSheetId="116">#REF!</definedName>
    <definedName name="EOH" localSheetId="102">#REF!</definedName>
    <definedName name="EOH" localSheetId="126">#REF!</definedName>
    <definedName name="EOH" localSheetId="114">#REF!</definedName>
    <definedName name="EOH" localSheetId="112">#REF!</definedName>
    <definedName name="EOH" localSheetId="124">#REF!</definedName>
    <definedName name="EOH" localSheetId="122">#REF!</definedName>
    <definedName name="EOH" localSheetId="110">#REF!</definedName>
    <definedName name="EOH" localSheetId="76">#REF!</definedName>
    <definedName name="EOH" localSheetId="73">#REF!</definedName>
    <definedName name="EOH" localSheetId="70">#REF!</definedName>
    <definedName name="EOH" localSheetId="67">#REF!</definedName>
    <definedName name="EOH" localSheetId="64">#REF!</definedName>
    <definedName name="EOH" localSheetId="30">#REF!</definedName>
    <definedName name="EOH" localSheetId="21">#REF!</definedName>
    <definedName name="EOH" localSheetId="79">#REF!</definedName>
    <definedName name="EOH" localSheetId="18">#REF!</definedName>
    <definedName name="EOH" localSheetId="94">#REF!</definedName>
    <definedName name="EOH" localSheetId="61">#REF!</definedName>
    <definedName name="EOH" localSheetId="49">#REF!</definedName>
    <definedName name="EOH" localSheetId="33">#REF!</definedName>
    <definedName name="EOH" localSheetId="15">#REF!</definedName>
    <definedName name="EOH" localSheetId="3">#REF!</definedName>
    <definedName name="EOH" localSheetId="91">#REF!</definedName>
    <definedName name="EOH" localSheetId="46">#REF!</definedName>
    <definedName name="EOH" localSheetId="88">#REF!</definedName>
    <definedName name="EOH" localSheetId="58">#REF!</definedName>
    <definedName name="EOH" localSheetId="27">#REF!</definedName>
    <definedName name="EOH" localSheetId="12">#REF!</definedName>
    <definedName name="EOH" localSheetId="43">#REF!</definedName>
    <definedName name="EOH" localSheetId="85">#REF!</definedName>
    <definedName name="EOH" localSheetId="55">#REF!</definedName>
    <definedName name="EOH" localSheetId="24">#REF!</definedName>
    <definedName name="EOH" localSheetId="9">#REF!</definedName>
    <definedName name="EOH" localSheetId="100">#REF!</definedName>
    <definedName name="EOH" localSheetId="40">#REF!</definedName>
    <definedName name="EOH" localSheetId="97">#REF!</definedName>
    <definedName name="EOH" localSheetId="82">#REF!</definedName>
    <definedName name="EOH" localSheetId="52">#REF!</definedName>
    <definedName name="EOH" localSheetId="37">#REF!</definedName>
    <definedName name="EOH" localSheetId="6">#REF!</definedName>
    <definedName name="EOH" localSheetId="75">#REF!</definedName>
    <definedName name="EOH" localSheetId="72">#REF!</definedName>
    <definedName name="EOH" localSheetId="69">#REF!</definedName>
    <definedName name="EOH" localSheetId="66">#REF!</definedName>
    <definedName name="EOH" localSheetId="63">#REF!</definedName>
    <definedName name="EOH" localSheetId="51">#REF!</definedName>
    <definedName name="EOH" localSheetId="29">#REF!</definedName>
    <definedName name="EOH" localSheetId="20">#REF!</definedName>
    <definedName name="EOH" localSheetId="78">#REF!</definedName>
    <definedName name="EOH" localSheetId="17">#REF!</definedName>
    <definedName name="EOH" localSheetId="93">#REF!</definedName>
    <definedName name="EOH" localSheetId="60">#REF!</definedName>
    <definedName name="EOH" localSheetId="48">#REF!</definedName>
    <definedName name="EOH" localSheetId="34">#REF!</definedName>
    <definedName name="EOH" localSheetId="14">#REF!</definedName>
    <definedName name="EOH" localSheetId="2">#REF!</definedName>
    <definedName name="EOH" localSheetId="90">#REF!</definedName>
    <definedName name="EOH" localSheetId="45">#REF!</definedName>
    <definedName name="EOH" localSheetId="87">#REF!</definedName>
    <definedName name="EOH" localSheetId="57">#REF!</definedName>
    <definedName name="EOH" localSheetId="26">#REF!</definedName>
    <definedName name="EOH" localSheetId="11">#REF!</definedName>
    <definedName name="EOH" localSheetId="42">#REF!</definedName>
    <definedName name="EOH" localSheetId="84">#REF!</definedName>
    <definedName name="EOH" localSheetId="54">#REF!</definedName>
    <definedName name="EOH" localSheetId="23">#REF!</definedName>
    <definedName name="EOH" localSheetId="8">#REF!</definedName>
    <definedName name="EOH" localSheetId="99">#REF!</definedName>
    <definedName name="EOH" localSheetId="39">#REF!</definedName>
    <definedName name="EOH" localSheetId="96">#REF!</definedName>
    <definedName name="EOH" localSheetId="81">#REF!</definedName>
    <definedName name="EOH" localSheetId="36">#REF!</definedName>
    <definedName name="EOH" localSheetId="5">#REF!</definedName>
    <definedName name="EOH" localSheetId="138">#REF!</definedName>
    <definedName name="EOH" localSheetId="136">#REF!</definedName>
    <definedName name="EOH" localSheetId="134">#REF!</definedName>
    <definedName name="EOH" localSheetId="140">#REF!</definedName>
    <definedName name="EOH">#REF!</definedName>
    <definedName name="EPC_Scope_Items_Other">#REF!</definedName>
    <definedName name="Eq_Starts" localSheetId="74">#REF!</definedName>
    <definedName name="Eq_Starts" localSheetId="71">#REF!</definedName>
    <definedName name="Eq_Starts" localSheetId="68">#REF!</definedName>
    <definedName name="Eq_Starts" localSheetId="65">#REF!</definedName>
    <definedName name="Eq_Starts" localSheetId="62">#REF!</definedName>
    <definedName name="Eq_Starts" localSheetId="28">#REF!</definedName>
    <definedName name="Eq_Starts" localSheetId="19">#REF!</definedName>
    <definedName name="Eq_Starts" localSheetId="77">#REF!</definedName>
    <definedName name="Eq_Starts" localSheetId="107">#REF!</definedName>
    <definedName name="Eq_Starts" localSheetId="32">#REF!</definedName>
    <definedName name="Eq_Starts" localSheetId="16">#REF!</definedName>
    <definedName name="Eq_Starts" localSheetId="131">#REF!</definedName>
    <definedName name="Eq_Starts" localSheetId="59">#REF!</definedName>
    <definedName name="Eq_Starts" localSheetId="47">#REF!</definedName>
    <definedName name="Eq_Starts" localSheetId="31">#REF!</definedName>
    <definedName name="Eq_Starts" localSheetId="13">#REF!</definedName>
    <definedName name="Eq_Starts" localSheetId="129">#REF!</definedName>
    <definedName name="Eq_Starts" localSheetId="119">#REF!</definedName>
    <definedName name="Eq_Starts" localSheetId="105">#REF!</definedName>
    <definedName name="Eq_Starts" localSheetId="92">#REF!</definedName>
    <definedName name="Eq_Starts" localSheetId="0">#REF!</definedName>
    <definedName name="Eq_Starts" localSheetId="1">#REF!</definedName>
    <definedName name="Eq_Starts" localSheetId="89">#REF!</definedName>
    <definedName name="Eq_Starts" localSheetId="44">#REF!</definedName>
    <definedName name="Eq_Starts" localSheetId="86">#REF!</definedName>
    <definedName name="Eq_Starts" localSheetId="56">#REF!</definedName>
    <definedName name="Eq_Starts" localSheetId="25">#REF!</definedName>
    <definedName name="Eq_Starts" localSheetId="117">#REF!</definedName>
    <definedName name="Eq_Starts" localSheetId="10">#REF!</definedName>
    <definedName name="Eq_Starts" localSheetId="127">#REF!</definedName>
    <definedName name="Eq_Starts" localSheetId="103">#REF!</definedName>
    <definedName name="Eq_Starts" localSheetId="41">#REF!</definedName>
    <definedName name="Eq_Starts" localSheetId="115">#REF!</definedName>
    <definedName name="Eq_Starts" localSheetId="101">#REF!</definedName>
    <definedName name="Eq_Starts" localSheetId="83">#REF!</definedName>
    <definedName name="Eq_Starts" localSheetId="53">#REF!</definedName>
    <definedName name="Eq_Starts" localSheetId="22">#REF!</definedName>
    <definedName name="Eq_Starts" localSheetId="125">#REF!</definedName>
    <definedName name="Eq_Starts" localSheetId="7">#REF!</definedName>
    <definedName name="Eq_Starts" localSheetId="98">#REF!</definedName>
    <definedName name="Eq_Starts" localSheetId="113">#REF!</definedName>
    <definedName name="Eq_Starts" localSheetId="111">#REF!</definedName>
    <definedName name="Eq_Starts" localSheetId="38">#REF!</definedName>
    <definedName name="Eq_Starts" localSheetId="123">#REF!</definedName>
    <definedName name="Eq_Starts" localSheetId="80">#REF!</definedName>
    <definedName name="Eq_Starts" localSheetId="50">#REF!</definedName>
    <definedName name="Eq_Starts" localSheetId="35">#REF!</definedName>
    <definedName name="Eq_Starts" localSheetId="121">#REF!</definedName>
    <definedName name="Eq_Starts" localSheetId="109">#REF!</definedName>
    <definedName name="Eq_Starts" localSheetId="95">#REF!</definedName>
    <definedName name="Eq_Starts" localSheetId="4">#REF!</definedName>
    <definedName name="Eq_Starts" localSheetId="137">#REF!</definedName>
    <definedName name="Eq_Starts" localSheetId="135">#REF!</definedName>
    <definedName name="Eq_Starts" localSheetId="141">#REF!</definedName>
    <definedName name="Eq_Starts" localSheetId="133">#REF!</definedName>
    <definedName name="Eq_Starts" localSheetId="139">#REF!</definedName>
    <definedName name="Eq_Starts" localSheetId="108">#REF!</definedName>
    <definedName name="Eq_Starts" localSheetId="132">#REF!</definedName>
    <definedName name="Eq_Starts" localSheetId="130">#REF!</definedName>
    <definedName name="Eq_Starts" localSheetId="120">#REF!</definedName>
    <definedName name="Eq_Starts" localSheetId="106">#REF!</definedName>
    <definedName name="Eq_Starts" localSheetId="118">#REF!</definedName>
    <definedName name="Eq_Starts" localSheetId="128">#REF!</definedName>
    <definedName name="Eq_Starts" localSheetId="104">#REF!</definedName>
    <definedName name="Eq_Starts" localSheetId="116">#REF!</definedName>
    <definedName name="Eq_Starts" localSheetId="102">#REF!</definedName>
    <definedName name="Eq_Starts" localSheetId="126">#REF!</definedName>
    <definedName name="Eq_Starts" localSheetId="114">#REF!</definedName>
    <definedName name="Eq_Starts" localSheetId="112">#REF!</definedName>
    <definedName name="Eq_Starts" localSheetId="124">#REF!</definedName>
    <definedName name="Eq_Starts" localSheetId="122">#REF!</definedName>
    <definedName name="Eq_Starts" localSheetId="110">#REF!</definedName>
    <definedName name="Eq_Starts" localSheetId="76">#REF!</definedName>
    <definedName name="Eq_Starts" localSheetId="73">#REF!</definedName>
    <definedName name="Eq_Starts" localSheetId="70">#REF!</definedName>
    <definedName name="Eq_Starts" localSheetId="67">#REF!</definedName>
    <definedName name="Eq_Starts" localSheetId="64">#REF!</definedName>
    <definedName name="Eq_Starts" localSheetId="30">#REF!</definedName>
    <definedName name="Eq_Starts" localSheetId="21">#REF!</definedName>
    <definedName name="Eq_Starts" localSheetId="79">#REF!</definedName>
    <definedName name="Eq_Starts" localSheetId="18">#REF!</definedName>
    <definedName name="Eq_Starts" localSheetId="94">#REF!</definedName>
    <definedName name="Eq_Starts" localSheetId="61">#REF!</definedName>
    <definedName name="Eq_Starts" localSheetId="49">#REF!</definedName>
    <definedName name="Eq_Starts" localSheetId="33">#REF!</definedName>
    <definedName name="Eq_Starts" localSheetId="15">#REF!</definedName>
    <definedName name="Eq_Starts" localSheetId="3">#REF!</definedName>
    <definedName name="Eq_Starts" localSheetId="91">#REF!</definedName>
    <definedName name="Eq_Starts" localSheetId="46">#REF!</definedName>
    <definedName name="Eq_Starts" localSheetId="88">#REF!</definedName>
    <definedName name="Eq_Starts" localSheetId="58">#REF!</definedName>
    <definedName name="Eq_Starts" localSheetId="27">#REF!</definedName>
    <definedName name="Eq_Starts" localSheetId="12">#REF!</definedName>
    <definedName name="Eq_Starts" localSheetId="43">#REF!</definedName>
    <definedName name="Eq_Starts" localSheetId="85">#REF!</definedName>
    <definedName name="Eq_Starts" localSheetId="55">#REF!</definedName>
    <definedName name="Eq_Starts" localSheetId="24">#REF!</definedName>
    <definedName name="Eq_Starts" localSheetId="9">#REF!</definedName>
    <definedName name="Eq_Starts" localSheetId="100">#REF!</definedName>
    <definedName name="Eq_Starts" localSheetId="40">#REF!</definedName>
    <definedName name="Eq_Starts" localSheetId="97">#REF!</definedName>
    <definedName name="Eq_Starts" localSheetId="82">#REF!</definedName>
    <definedName name="Eq_Starts" localSheetId="52">#REF!</definedName>
    <definedName name="Eq_Starts" localSheetId="37">#REF!</definedName>
    <definedName name="Eq_Starts" localSheetId="6">#REF!</definedName>
    <definedName name="Eq_Starts" localSheetId="75">#REF!</definedName>
    <definedName name="Eq_Starts" localSheetId="72">#REF!</definedName>
    <definedName name="Eq_Starts" localSheetId="69">#REF!</definedName>
    <definedName name="Eq_Starts" localSheetId="66">#REF!</definedName>
    <definedName name="Eq_Starts" localSheetId="63">#REF!</definedName>
    <definedName name="Eq_Starts" localSheetId="51">#REF!</definedName>
    <definedName name="Eq_Starts" localSheetId="29">#REF!</definedName>
    <definedName name="Eq_Starts" localSheetId="20">#REF!</definedName>
    <definedName name="Eq_Starts" localSheetId="78">#REF!</definedName>
    <definedName name="Eq_Starts" localSheetId="17">#REF!</definedName>
    <definedName name="Eq_Starts" localSheetId="93">#REF!</definedName>
    <definedName name="Eq_Starts" localSheetId="60">#REF!</definedName>
    <definedName name="Eq_Starts" localSheetId="48">#REF!</definedName>
    <definedName name="Eq_Starts" localSheetId="34">#REF!</definedName>
    <definedName name="Eq_Starts" localSheetId="14">#REF!</definedName>
    <definedName name="Eq_Starts" localSheetId="2">#REF!</definedName>
    <definedName name="Eq_Starts" localSheetId="90">#REF!</definedName>
    <definedName name="Eq_Starts" localSheetId="45">#REF!</definedName>
    <definedName name="Eq_Starts" localSheetId="87">#REF!</definedName>
    <definedName name="Eq_Starts" localSheetId="57">#REF!</definedName>
    <definedName name="Eq_Starts" localSheetId="26">#REF!</definedName>
    <definedName name="Eq_Starts" localSheetId="11">#REF!</definedName>
    <definedName name="Eq_Starts" localSheetId="42">#REF!</definedName>
    <definedName name="Eq_Starts" localSheetId="84">#REF!</definedName>
    <definedName name="Eq_Starts" localSheetId="54">#REF!</definedName>
    <definedName name="Eq_Starts" localSheetId="23">#REF!</definedName>
    <definedName name="Eq_Starts" localSheetId="8">#REF!</definedName>
    <definedName name="Eq_Starts" localSheetId="99">#REF!</definedName>
    <definedName name="Eq_Starts" localSheetId="39">#REF!</definedName>
    <definedName name="Eq_Starts" localSheetId="96">#REF!</definedName>
    <definedName name="Eq_Starts" localSheetId="81">#REF!</definedName>
    <definedName name="Eq_Starts" localSheetId="36">#REF!</definedName>
    <definedName name="Eq_Starts" localSheetId="5">#REF!</definedName>
    <definedName name="Eq_Starts" localSheetId="138">#REF!</definedName>
    <definedName name="Eq_Starts" localSheetId="136">#REF!</definedName>
    <definedName name="Eq_Starts" localSheetId="134">#REF!</definedName>
    <definedName name="Eq_Starts" localSheetId="140">#REF!</definedName>
    <definedName name="Eq_Starts">#REF!</definedName>
    <definedName name="escalation_2003">#REF!</definedName>
    <definedName name="EVASWPC" localSheetId="74">#REF!</definedName>
    <definedName name="EVASWPC" localSheetId="71">#REF!</definedName>
    <definedName name="EVASWPC" localSheetId="68">#REF!</definedName>
    <definedName name="EVASWPC" localSheetId="65">#REF!</definedName>
    <definedName name="EVASWPC" localSheetId="62">#REF!</definedName>
    <definedName name="EVASWPC" localSheetId="28">#REF!</definedName>
    <definedName name="EVASWPC" localSheetId="19">#REF!</definedName>
    <definedName name="EVASWPC" localSheetId="77">#REF!</definedName>
    <definedName name="EVASWPC" localSheetId="107">#REF!</definedName>
    <definedName name="EVASWPC" localSheetId="32">#REF!</definedName>
    <definedName name="EVASWPC" localSheetId="16">#REF!</definedName>
    <definedName name="EVASWPC" localSheetId="131">#REF!</definedName>
    <definedName name="EVASWPC" localSheetId="59">#REF!</definedName>
    <definedName name="EVASWPC" localSheetId="47">#REF!</definedName>
    <definedName name="EVASWPC" localSheetId="31">#REF!</definedName>
    <definedName name="EVASWPC" localSheetId="13">#REF!</definedName>
    <definedName name="EVASWPC" localSheetId="129">#REF!</definedName>
    <definedName name="EVASWPC" localSheetId="119">#REF!</definedName>
    <definedName name="EVASWPC" localSheetId="105">#REF!</definedName>
    <definedName name="EVASWPC" localSheetId="92">#REF!</definedName>
    <definedName name="EVASWPC" localSheetId="0">#REF!</definedName>
    <definedName name="EVASWPC" localSheetId="1">#REF!</definedName>
    <definedName name="EVASWPC" localSheetId="89">#REF!</definedName>
    <definedName name="EVASWPC" localSheetId="44">#REF!</definedName>
    <definedName name="EVASWPC" localSheetId="86">#REF!</definedName>
    <definedName name="EVASWPC" localSheetId="56">#REF!</definedName>
    <definedName name="EVASWPC" localSheetId="25">#REF!</definedName>
    <definedName name="EVASWPC" localSheetId="117">#REF!</definedName>
    <definedName name="EVASWPC" localSheetId="10">#REF!</definedName>
    <definedName name="EVASWPC" localSheetId="127">#REF!</definedName>
    <definedName name="EVASWPC" localSheetId="103">#REF!</definedName>
    <definedName name="EVASWPC" localSheetId="41">#REF!</definedName>
    <definedName name="EVASWPC" localSheetId="115">#REF!</definedName>
    <definedName name="EVASWPC" localSheetId="101">#REF!</definedName>
    <definedName name="EVASWPC" localSheetId="83">#REF!</definedName>
    <definedName name="EVASWPC" localSheetId="53">#REF!</definedName>
    <definedName name="EVASWPC" localSheetId="22">#REF!</definedName>
    <definedName name="EVASWPC" localSheetId="125">#REF!</definedName>
    <definedName name="EVASWPC" localSheetId="7">#REF!</definedName>
    <definedName name="EVASWPC" localSheetId="98">#REF!</definedName>
    <definedName name="EVASWPC" localSheetId="113">#REF!</definedName>
    <definedName name="EVASWPC" localSheetId="111">#REF!</definedName>
    <definedName name="EVASWPC" localSheetId="38">#REF!</definedName>
    <definedName name="EVASWPC" localSheetId="123">#REF!</definedName>
    <definedName name="EVASWPC" localSheetId="80">#REF!</definedName>
    <definedName name="EVASWPC" localSheetId="50">#REF!</definedName>
    <definedName name="EVASWPC" localSheetId="35">#REF!</definedName>
    <definedName name="EVASWPC" localSheetId="121">#REF!</definedName>
    <definedName name="EVASWPC" localSheetId="109">#REF!</definedName>
    <definedName name="EVASWPC" localSheetId="95">#REF!</definedName>
    <definedName name="EVASWPC" localSheetId="4">#REF!</definedName>
    <definedName name="EVASWPC" localSheetId="137">#REF!</definedName>
    <definedName name="EVASWPC" localSheetId="135">#REF!</definedName>
    <definedName name="EVASWPC" localSheetId="141">#REF!</definedName>
    <definedName name="EVASWPC" localSheetId="133">#REF!</definedName>
    <definedName name="EVASWPC" localSheetId="139">#REF!</definedName>
    <definedName name="EVASWPC" localSheetId="108">#REF!</definedName>
    <definedName name="EVASWPC" localSheetId="132">#REF!</definedName>
    <definedName name="EVASWPC" localSheetId="130">#REF!</definedName>
    <definedName name="EVASWPC" localSheetId="120">#REF!</definedName>
    <definedName name="EVASWPC" localSheetId="106">#REF!</definedName>
    <definedName name="EVASWPC" localSheetId="118">#REF!</definedName>
    <definedName name="EVASWPC" localSheetId="128">#REF!</definedName>
    <definedName name="EVASWPC" localSheetId="104">#REF!</definedName>
    <definedName name="EVASWPC" localSheetId="116">#REF!</definedName>
    <definedName name="EVASWPC" localSheetId="102">#REF!</definedName>
    <definedName name="EVASWPC" localSheetId="126">#REF!</definedName>
    <definedName name="EVASWPC" localSheetId="114">#REF!</definedName>
    <definedName name="EVASWPC" localSheetId="112">#REF!</definedName>
    <definedName name="EVASWPC" localSheetId="124">#REF!</definedName>
    <definedName name="EVASWPC" localSheetId="122">#REF!</definedName>
    <definedName name="EVASWPC" localSheetId="110">#REF!</definedName>
    <definedName name="EVASWPC" localSheetId="76">#REF!</definedName>
    <definedName name="EVASWPC" localSheetId="73">#REF!</definedName>
    <definedName name="EVASWPC" localSheetId="70">#REF!</definedName>
    <definedName name="EVASWPC" localSheetId="67">#REF!</definedName>
    <definedName name="EVASWPC" localSheetId="64">#REF!</definedName>
    <definedName name="EVASWPC" localSheetId="30">#REF!</definedName>
    <definedName name="EVASWPC" localSheetId="21">#REF!</definedName>
    <definedName name="EVASWPC" localSheetId="79">#REF!</definedName>
    <definedName name="EVASWPC" localSheetId="18">#REF!</definedName>
    <definedName name="EVASWPC" localSheetId="94">#REF!</definedName>
    <definedName name="EVASWPC" localSheetId="61">#REF!</definedName>
    <definedName name="EVASWPC" localSheetId="49">#REF!</definedName>
    <definedName name="EVASWPC" localSheetId="33">#REF!</definedName>
    <definedName name="EVASWPC" localSheetId="15">#REF!</definedName>
    <definedName name="EVASWPC" localSheetId="3">#REF!</definedName>
    <definedName name="EVASWPC" localSheetId="91">#REF!</definedName>
    <definedName name="EVASWPC" localSheetId="46">#REF!</definedName>
    <definedName name="EVASWPC" localSheetId="88">#REF!</definedName>
    <definedName name="EVASWPC" localSheetId="58">#REF!</definedName>
    <definedName name="EVASWPC" localSheetId="27">#REF!</definedName>
    <definedName name="EVASWPC" localSheetId="12">#REF!</definedName>
    <definedName name="EVASWPC" localSheetId="43">#REF!</definedName>
    <definedName name="EVASWPC" localSheetId="85">#REF!</definedName>
    <definedName name="EVASWPC" localSheetId="55">#REF!</definedName>
    <definedName name="EVASWPC" localSheetId="24">#REF!</definedName>
    <definedName name="EVASWPC" localSheetId="9">#REF!</definedName>
    <definedName name="EVASWPC" localSheetId="100">#REF!</definedName>
    <definedName name="EVASWPC" localSheetId="40">#REF!</definedName>
    <definedName name="EVASWPC" localSheetId="97">#REF!</definedName>
    <definedName name="EVASWPC" localSheetId="82">#REF!</definedName>
    <definedName name="EVASWPC" localSheetId="52">#REF!</definedName>
    <definedName name="EVASWPC" localSheetId="37">#REF!</definedName>
    <definedName name="EVASWPC" localSheetId="6">#REF!</definedName>
    <definedName name="EVASWPC" localSheetId="75">#REF!</definedName>
    <definedName name="EVASWPC" localSheetId="72">#REF!</definedName>
    <definedName name="EVASWPC" localSheetId="69">#REF!</definedName>
    <definedName name="EVASWPC" localSheetId="66">#REF!</definedName>
    <definedName name="EVASWPC" localSheetId="63">#REF!</definedName>
    <definedName name="EVASWPC" localSheetId="51">#REF!</definedName>
    <definedName name="EVASWPC" localSheetId="29">#REF!</definedName>
    <definedName name="EVASWPC" localSheetId="20">#REF!</definedName>
    <definedName name="EVASWPC" localSheetId="78">#REF!</definedName>
    <definedName name="EVASWPC" localSheetId="17">#REF!</definedName>
    <definedName name="EVASWPC" localSheetId="93">#REF!</definedName>
    <definedName name="EVASWPC" localSheetId="60">#REF!</definedName>
    <definedName name="EVASWPC" localSheetId="48">#REF!</definedName>
    <definedName name="EVASWPC" localSheetId="34">#REF!</definedName>
    <definedName name="EVASWPC" localSheetId="14">#REF!</definedName>
    <definedName name="EVASWPC" localSheetId="2">#REF!</definedName>
    <definedName name="EVASWPC" localSheetId="90">#REF!</definedName>
    <definedName name="EVASWPC" localSheetId="45">#REF!</definedName>
    <definedName name="EVASWPC" localSheetId="87">#REF!</definedName>
    <definedName name="EVASWPC" localSheetId="57">#REF!</definedName>
    <definedName name="EVASWPC" localSheetId="26">#REF!</definedName>
    <definedName name="EVASWPC" localSheetId="11">#REF!</definedName>
    <definedName name="EVASWPC" localSheetId="42">#REF!</definedName>
    <definedName name="EVASWPC" localSheetId="84">#REF!</definedName>
    <definedName name="EVASWPC" localSheetId="54">#REF!</definedName>
    <definedName name="EVASWPC" localSheetId="23">#REF!</definedName>
    <definedName name="EVASWPC" localSheetId="8">#REF!</definedName>
    <definedName name="EVASWPC" localSheetId="99">#REF!</definedName>
    <definedName name="EVASWPC" localSheetId="39">#REF!</definedName>
    <definedName name="EVASWPC" localSheetId="96">#REF!</definedName>
    <definedName name="EVASWPC" localSheetId="81">#REF!</definedName>
    <definedName name="EVASWPC" localSheetId="36">#REF!</definedName>
    <definedName name="EVASWPC" localSheetId="5">#REF!</definedName>
    <definedName name="EVASWPC" localSheetId="138">#REF!</definedName>
    <definedName name="EVASWPC" localSheetId="136">#REF!</definedName>
    <definedName name="EVASWPC" localSheetId="134">#REF!</definedName>
    <definedName name="EVASWPC" localSheetId="140">#REF!</definedName>
    <definedName name="EVASWPC">#REF!</definedName>
    <definedName name="exchange_rate">#REF!</definedName>
    <definedName name="F_I_" localSheetId="74">#REF!</definedName>
    <definedName name="F_I_" localSheetId="71">#REF!</definedName>
    <definedName name="F_I_" localSheetId="68">#REF!</definedName>
    <definedName name="F_I_" localSheetId="65">#REF!</definedName>
    <definedName name="F_I_" localSheetId="62">#REF!</definedName>
    <definedName name="F_I_" localSheetId="28">#REF!</definedName>
    <definedName name="F_I_" localSheetId="19">#REF!</definedName>
    <definedName name="F_I_" localSheetId="77">#REF!</definedName>
    <definedName name="F_I_" localSheetId="107">#REF!</definedName>
    <definedName name="F_I_" localSheetId="32">#REF!</definedName>
    <definedName name="F_I_" localSheetId="16">#REF!</definedName>
    <definedName name="F_I_" localSheetId="131">#REF!</definedName>
    <definedName name="F_I_" localSheetId="59">#REF!</definedName>
    <definedName name="F_I_" localSheetId="47">#REF!</definedName>
    <definedName name="F_I_" localSheetId="31">#REF!</definedName>
    <definedName name="F_I_" localSheetId="13">#REF!</definedName>
    <definedName name="F_I_" localSheetId="129">#REF!</definedName>
    <definedName name="F_I_" localSheetId="119">#REF!</definedName>
    <definedName name="F_I_" localSheetId="105">#REF!</definedName>
    <definedName name="F_I_" localSheetId="92">#REF!</definedName>
    <definedName name="F_I_" localSheetId="0">#REF!</definedName>
    <definedName name="F_I_" localSheetId="1">#REF!</definedName>
    <definedName name="F_I_" localSheetId="89">#REF!</definedName>
    <definedName name="F_I_" localSheetId="44">#REF!</definedName>
    <definedName name="F_I_" localSheetId="86">#REF!</definedName>
    <definedName name="F_I_" localSheetId="56">#REF!</definedName>
    <definedName name="F_I_" localSheetId="25">#REF!</definedName>
    <definedName name="F_I_" localSheetId="117">#REF!</definedName>
    <definedName name="F_I_" localSheetId="10">#REF!</definedName>
    <definedName name="F_I_" localSheetId="127">#REF!</definedName>
    <definedName name="F_I_" localSheetId="103">#REF!</definedName>
    <definedName name="F_I_" localSheetId="41">#REF!</definedName>
    <definedName name="F_I_" localSheetId="115">#REF!</definedName>
    <definedName name="F_I_" localSheetId="101">#REF!</definedName>
    <definedName name="F_I_" localSheetId="83">#REF!</definedName>
    <definedName name="F_I_" localSheetId="53">#REF!</definedName>
    <definedName name="F_I_" localSheetId="22">#REF!</definedName>
    <definedName name="F_I_" localSheetId="125">#REF!</definedName>
    <definedName name="F_I_" localSheetId="7">#REF!</definedName>
    <definedName name="F_I_" localSheetId="98">#REF!</definedName>
    <definedName name="F_I_" localSheetId="113">#REF!</definedName>
    <definedName name="F_I_" localSheetId="111">#REF!</definedName>
    <definedName name="F_I_" localSheetId="38">#REF!</definedName>
    <definedName name="F_I_" localSheetId="123">#REF!</definedName>
    <definedName name="F_I_" localSheetId="80">#REF!</definedName>
    <definedName name="F_I_" localSheetId="50">#REF!</definedName>
    <definedName name="F_I_" localSheetId="35">#REF!</definedName>
    <definedName name="F_I_" localSheetId="121">#REF!</definedName>
    <definedName name="F_I_" localSheetId="109">#REF!</definedName>
    <definedName name="F_I_" localSheetId="95">#REF!</definedName>
    <definedName name="F_I_" localSheetId="4">#REF!</definedName>
    <definedName name="F_I_" localSheetId="137">#REF!</definedName>
    <definedName name="F_I_" localSheetId="135">#REF!</definedName>
    <definedName name="F_I_" localSheetId="141">#REF!</definedName>
    <definedName name="F_I_" localSheetId="133">#REF!</definedName>
    <definedName name="F_I_" localSheetId="139">#REF!</definedName>
    <definedName name="F_I_" localSheetId="108">#REF!</definedName>
    <definedName name="F_I_" localSheetId="132">#REF!</definedName>
    <definedName name="F_I_" localSheetId="130">#REF!</definedName>
    <definedName name="F_I_" localSheetId="120">#REF!</definedName>
    <definedName name="F_I_" localSheetId="106">#REF!</definedName>
    <definedName name="F_I_" localSheetId="118">#REF!</definedName>
    <definedName name="F_I_" localSheetId="128">#REF!</definedName>
    <definedName name="F_I_" localSheetId="104">#REF!</definedName>
    <definedName name="F_I_" localSheetId="116">#REF!</definedName>
    <definedName name="F_I_" localSheetId="102">#REF!</definedName>
    <definedName name="F_I_" localSheetId="126">#REF!</definedName>
    <definedName name="F_I_" localSheetId="114">#REF!</definedName>
    <definedName name="F_I_" localSheetId="112">#REF!</definedName>
    <definedName name="F_I_" localSheetId="124">#REF!</definedName>
    <definedName name="F_I_" localSheetId="122">#REF!</definedName>
    <definedName name="F_I_" localSheetId="110">#REF!</definedName>
    <definedName name="F_I_" localSheetId="76">#REF!</definedName>
    <definedName name="F_I_" localSheetId="73">#REF!</definedName>
    <definedName name="F_I_" localSheetId="70">#REF!</definedName>
    <definedName name="F_I_" localSheetId="67">#REF!</definedName>
    <definedName name="F_I_" localSheetId="64">#REF!</definedName>
    <definedName name="F_I_" localSheetId="30">#REF!</definedName>
    <definedName name="F_I_" localSheetId="21">#REF!</definedName>
    <definedName name="F_I_" localSheetId="79">#REF!</definedName>
    <definedName name="F_I_" localSheetId="18">#REF!</definedName>
    <definedName name="F_I_" localSheetId="94">#REF!</definedName>
    <definedName name="F_I_" localSheetId="61">#REF!</definedName>
    <definedName name="F_I_" localSheetId="49">#REF!</definedName>
    <definedName name="F_I_" localSheetId="33">#REF!</definedName>
    <definedName name="F_I_" localSheetId="15">#REF!</definedName>
    <definedName name="F_I_" localSheetId="3">#REF!</definedName>
    <definedName name="F_I_" localSheetId="91">#REF!</definedName>
    <definedName name="F_I_" localSheetId="46">#REF!</definedName>
    <definedName name="F_I_" localSheetId="88">#REF!</definedName>
    <definedName name="F_I_" localSheetId="58">#REF!</definedName>
    <definedName name="F_I_" localSheetId="27">#REF!</definedName>
    <definedName name="F_I_" localSheetId="12">#REF!</definedName>
    <definedName name="F_I_" localSheetId="43">#REF!</definedName>
    <definedName name="F_I_" localSheetId="85">#REF!</definedName>
    <definedName name="F_I_" localSheetId="55">#REF!</definedName>
    <definedName name="F_I_" localSheetId="24">#REF!</definedName>
    <definedName name="F_I_" localSheetId="9">#REF!</definedName>
    <definedName name="F_I_" localSheetId="100">#REF!</definedName>
    <definedName name="F_I_" localSheetId="40">#REF!</definedName>
    <definedName name="F_I_" localSheetId="97">#REF!</definedName>
    <definedName name="F_I_" localSheetId="82">#REF!</definedName>
    <definedName name="F_I_" localSheetId="52">#REF!</definedName>
    <definedName name="F_I_" localSheetId="37">#REF!</definedName>
    <definedName name="F_I_" localSheetId="6">#REF!</definedName>
    <definedName name="F_I_" localSheetId="75">#REF!</definedName>
    <definedName name="F_I_" localSheetId="72">#REF!</definedName>
    <definedName name="F_I_" localSheetId="69">#REF!</definedName>
    <definedName name="F_I_" localSheetId="66">#REF!</definedName>
    <definedName name="F_I_" localSheetId="63">#REF!</definedName>
    <definedName name="F_I_" localSheetId="51">#REF!</definedName>
    <definedName name="F_I_" localSheetId="29">#REF!</definedName>
    <definedName name="F_I_" localSheetId="20">#REF!</definedName>
    <definedName name="F_I_" localSheetId="78">#REF!</definedName>
    <definedName name="F_I_" localSheetId="17">#REF!</definedName>
    <definedName name="F_I_" localSheetId="93">#REF!</definedName>
    <definedName name="F_I_" localSheetId="60">#REF!</definedName>
    <definedName name="F_I_" localSheetId="48">#REF!</definedName>
    <definedName name="F_I_" localSheetId="34">#REF!</definedName>
    <definedName name="F_I_" localSheetId="14">#REF!</definedName>
    <definedName name="F_I_" localSheetId="2">#REF!</definedName>
    <definedName name="F_I_" localSheetId="90">#REF!</definedName>
    <definedName name="F_I_" localSheetId="45">#REF!</definedName>
    <definedName name="F_I_" localSheetId="87">#REF!</definedName>
    <definedName name="F_I_" localSheetId="57">#REF!</definedName>
    <definedName name="F_I_" localSheetId="26">#REF!</definedName>
    <definedName name="F_I_" localSheetId="11">#REF!</definedName>
    <definedName name="F_I_" localSheetId="42">#REF!</definedName>
    <definedName name="F_I_" localSheetId="84">#REF!</definedName>
    <definedName name="F_I_" localSheetId="54">#REF!</definedName>
    <definedName name="F_I_" localSheetId="23">#REF!</definedName>
    <definedName name="F_I_" localSheetId="8">#REF!</definedName>
    <definedName name="F_I_" localSheetId="99">#REF!</definedName>
    <definedName name="F_I_" localSheetId="39">#REF!</definedName>
    <definedName name="F_I_" localSheetId="96">#REF!</definedName>
    <definedName name="F_I_" localSheetId="81">#REF!</definedName>
    <definedName name="F_I_" localSheetId="36">#REF!</definedName>
    <definedName name="F_I_" localSheetId="5">#REF!</definedName>
    <definedName name="F_I_" localSheetId="138">#REF!</definedName>
    <definedName name="F_I_" localSheetId="136">#REF!</definedName>
    <definedName name="F_I_" localSheetId="134">#REF!</definedName>
    <definedName name="F_I_" localSheetId="140">#REF!</definedName>
    <definedName name="F_I_">#REF!</definedName>
    <definedName name="fA" localSheetId="74">#REF!</definedName>
    <definedName name="fA" localSheetId="71">#REF!</definedName>
    <definedName name="fA" localSheetId="68">#REF!</definedName>
    <definedName name="fA" localSheetId="65">#REF!</definedName>
    <definedName name="fA" localSheetId="62">#REF!</definedName>
    <definedName name="fA" localSheetId="28">#REF!</definedName>
    <definedName name="fA" localSheetId="19">#REF!</definedName>
    <definedName name="fA" localSheetId="77">#REF!</definedName>
    <definedName name="fA" localSheetId="107">#REF!</definedName>
    <definedName name="fA" localSheetId="32">#REF!</definedName>
    <definedName name="fA" localSheetId="16">#REF!</definedName>
    <definedName name="fA" localSheetId="131">#REF!</definedName>
    <definedName name="fA" localSheetId="59">#REF!</definedName>
    <definedName name="fA" localSheetId="47">#REF!</definedName>
    <definedName name="fA" localSheetId="31">#REF!</definedName>
    <definedName name="fA" localSheetId="13">#REF!</definedName>
    <definedName name="fA" localSheetId="129">#REF!</definedName>
    <definedName name="fA" localSheetId="119">#REF!</definedName>
    <definedName name="fA" localSheetId="105">#REF!</definedName>
    <definedName name="fA" localSheetId="92">#REF!</definedName>
    <definedName name="fA" localSheetId="0">#REF!</definedName>
    <definedName name="fA" localSheetId="1">#REF!</definedName>
    <definedName name="fA" localSheetId="89">#REF!</definedName>
    <definedName name="fA" localSheetId="44">#REF!</definedName>
    <definedName name="fA" localSheetId="86">#REF!</definedName>
    <definedName name="fA" localSheetId="56">#REF!</definedName>
    <definedName name="fA" localSheetId="25">#REF!</definedName>
    <definedName name="fA" localSheetId="117">#REF!</definedName>
    <definedName name="fA" localSheetId="10">#REF!</definedName>
    <definedName name="fA" localSheetId="127">#REF!</definedName>
    <definedName name="fA" localSheetId="103">#REF!</definedName>
    <definedName name="fA" localSheetId="41">#REF!</definedName>
    <definedName name="fA" localSheetId="115">#REF!</definedName>
    <definedName name="fA" localSheetId="101">#REF!</definedName>
    <definedName name="fA" localSheetId="83">#REF!</definedName>
    <definedName name="fA" localSheetId="53">#REF!</definedName>
    <definedName name="fA" localSheetId="22">#REF!</definedName>
    <definedName name="fA" localSheetId="125">#REF!</definedName>
    <definedName name="fA" localSheetId="7">#REF!</definedName>
    <definedName name="fA" localSheetId="98">#REF!</definedName>
    <definedName name="fA" localSheetId="113">#REF!</definedName>
    <definedName name="fA" localSheetId="111">#REF!</definedName>
    <definedName name="fA" localSheetId="38">#REF!</definedName>
    <definedName name="fA" localSheetId="123">#REF!</definedName>
    <definedName name="fA" localSheetId="80">#REF!</definedName>
    <definedName name="fA" localSheetId="50">#REF!</definedName>
    <definedName name="fA" localSheetId="35">#REF!</definedName>
    <definedName name="fA" localSheetId="121">#REF!</definedName>
    <definedName name="fA" localSheetId="109">#REF!</definedName>
    <definedName name="fA" localSheetId="95">#REF!</definedName>
    <definedName name="fA" localSheetId="4">#REF!</definedName>
    <definedName name="fA" localSheetId="137">#REF!</definedName>
    <definedName name="fA" localSheetId="135">#REF!</definedName>
    <definedName name="fA" localSheetId="141">#REF!</definedName>
    <definedName name="fA" localSheetId="133">#REF!</definedName>
    <definedName name="fA" localSheetId="139">#REF!</definedName>
    <definedName name="fA" localSheetId="108">#REF!</definedName>
    <definedName name="fA" localSheetId="132">#REF!</definedName>
    <definedName name="fA" localSheetId="130">#REF!</definedName>
    <definedName name="fA" localSheetId="120">#REF!</definedName>
    <definedName name="fA" localSheetId="106">#REF!</definedName>
    <definedName name="fA" localSheetId="118">#REF!</definedName>
    <definedName name="fA" localSheetId="128">#REF!</definedName>
    <definedName name="fA" localSheetId="104">#REF!</definedName>
    <definedName name="fA" localSheetId="116">#REF!</definedName>
    <definedName name="fA" localSheetId="102">#REF!</definedName>
    <definedName name="fA" localSheetId="126">#REF!</definedName>
    <definedName name="fA" localSheetId="114">#REF!</definedName>
    <definedName name="fA" localSheetId="112">#REF!</definedName>
    <definedName name="fA" localSheetId="124">#REF!</definedName>
    <definedName name="fA" localSheetId="122">#REF!</definedName>
    <definedName name="fA" localSheetId="110">#REF!</definedName>
    <definedName name="fA" localSheetId="76">#REF!</definedName>
    <definedName name="fA" localSheetId="73">#REF!</definedName>
    <definedName name="fA" localSheetId="70">#REF!</definedName>
    <definedName name="fA" localSheetId="67">#REF!</definedName>
    <definedName name="fA" localSheetId="64">#REF!</definedName>
    <definedName name="fA" localSheetId="30">#REF!</definedName>
    <definedName name="fA" localSheetId="21">#REF!</definedName>
    <definedName name="fA" localSheetId="79">#REF!</definedName>
    <definedName name="fA" localSheetId="18">#REF!</definedName>
    <definedName name="fA" localSheetId="94">#REF!</definedName>
    <definedName name="fA" localSheetId="61">#REF!</definedName>
    <definedName name="fA" localSheetId="49">#REF!</definedName>
    <definedName name="fA" localSheetId="33">#REF!</definedName>
    <definedName name="fA" localSheetId="15">#REF!</definedName>
    <definedName name="fA" localSheetId="3">#REF!</definedName>
    <definedName name="fA" localSheetId="91">#REF!</definedName>
    <definedName name="fA" localSheetId="46">#REF!</definedName>
    <definedName name="fA" localSheetId="88">#REF!</definedName>
    <definedName name="fA" localSheetId="58">#REF!</definedName>
    <definedName name="fA" localSheetId="27">#REF!</definedName>
    <definedName name="fA" localSheetId="12">#REF!</definedName>
    <definedName name="fA" localSheetId="43">#REF!</definedName>
    <definedName name="fA" localSheetId="85">#REF!</definedName>
    <definedName name="fA" localSheetId="55">#REF!</definedName>
    <definedName name="fA" localSheetId="24">#REF!</definedName>
    <definedName name="fA" localSheetId="9">#REF!</definedName>
    <definedName name="fA" localSheetId="100">#REF!</definedName>
    <definedName name="fA" localSheetId="40">#REF!</definedName>
    <definedName name="fA" localSheetId="97">#REF!</definedName>
    <definedName name="fA" localSheetId="82">#REF!</definedName>
    <definedName name="fA" localSheetId="52">#REF!</definedName>
    <definedName name="fA" localSheetId="37">#REF!</definedName>
    <definedName name="fA" localSheetId="6">#REF!</definedName>
    <definedName name="fA" localSheetId="75">#REF!</definedName>
    <definedName name="fA" localSheetId="72">#REF!</definedName>
    <definedName name="fA" localSheetId="69">#REF!</definedName>
    <definedName name="fA" localSheetId="66">#REF!</definedName>
    <definedName name="fA" localSheetId="63">#REF!</definedName>
    <definedName name="fA" localSheetId="51">#REF!</definedName>
    <definedName name="fA" localSheetId="29">#REF!</definedName>
    <definedName name="fA" localSheetId="20">#REF!</definedName>
    <definedName name="fA" localSheetId="78">#REF!</definedName>
    <definedName name="fA" localSheetId="17">#REF!</definedName>
    <definedName name="fA" localSheetId="93">#REF!</definedName>
    <definedName name="fA" localSheetId="60">#REF!</definedName>
    <definedName name="fA" localSheetId="48">#REF!</definedName>
    <definedName name="fA" localSheetId="34">#REF!</definedName>
    <definedName name="fA" localSheetId="14">#REF!</definedName>
    <definedName name="fA" localSheetId="2">#REF!</definedName>
    <definedName name="fA" localSheetId="90">#REF!</definedName>
    <definedName name="fA" localSheetId="45">#REF!</definedName>
    <definedName name="fA" localSheetId="87">#REF!</definedName>
    <definedName name="fA" localSheetId="57">#REF!</definedName>
    <definedName name="fA" localSheetId="26">#REF!</definedName>
    <definedName name="fA" localSheetId="11">#REF!</definedName>
    <definedName name="fA" localSheetId="42">#REF!</definedName>
    <definedName name="fA" localSheetId="84">#REF!</definedName>
    <definedName name="fA" localSheetId="54">#REF!</definedName>
    <definedName name="fA" localSheetId="23">#REF!</definedName>
    <definedName name="fA" localSheetId="8">#REF!</definedName>
    <definedName name="fA" localSheetId="99">#REF!</definedName>
    <definedName name="fA" localSheetId="39">#REF!</definedName>
    <definedName name="fA" localSheetId="96">#REF!</definedName>
    <definedName name="fA" localSheetId="81">#REF!</definedName>
    <definedName name="fA" localSheetId="36">#REF!</definedName>
    <definedName name="fA" localSheetId="5">#REF!</definedName>
    <definedName name="fA" localSheetId="138">#REF!</definedName>
    <definedName name="fA" localSheetId="136">#REF!</definedName>
    <definedName name="fA" localSheetId="134">#REF!</definedName>
    <definedName name="fA" localSheetId="140">#REF!</definedName>
    <definedName name="fA">#REF!</definedName>
    <definedName name="Facility_Outfitting">#REF!</definedName>
    <definedName name="Factored_Fee" localSheetId="74">#REF!</definedName>
    <definedName name="Factored_Fee" localSheetId="71">#REF!</definedName>
    <definedName name="Factored_Fee" localSheetId="68">#REF!</definedName>
    <definedName name="Factored_Fee" localSheetId="65">#REF!</definedName>
    <definedName name="Factored_Fee" localSheetId="62">#REF!</definedName>
    <definedName name="Factored_Fee" localSheetId="28">#REF!</definedName>
    <definedName name="Factored_Fee" localSheetId="19">#REF!</definedName>
    <definedName name="Factored_Fee" localSheetId="77">#REF!</definedName>
    <definedName name="Factored_Fee" localSheetId="107">#REF!</definedName>
    <definedName name="Factored_Fee" localSheetId="32">#REF!</definedName>
    <definedName name="Factored_Fee" localSheetId="16">#REF!</definedName>
    <definedName name="Factored_Fee" localSheetId="131">#REF!</definedName>
    <definedName name="Factored_Fee" localSheetId="59">#REF!</definedName>
    <definedName name="Factored_Fee" localSheetId="47">#REF!</definedName>
    <definedName name="Factored_Fee" localSheetId="31">#REF!</definedName>
    <definedName name="Factored_Fee" localSheetId="13">#REF!</definedName>
    <definedName name="Factored_Fee" localSheetId="129">#REF!</definedName>
    <definedName name="Factored_Fee" localSheetId="119">#REF!</definedName>
    <definedName name="Factored_Fee" localSheetId="105">#REF!</definedName>
    <definedName name="Factored_Fee" localSheetId="92">#REF!</definedName>
    <definedName name="Factored_Fee" localSheetId="0">#REF!</definedName>
    <definedName name="Factored_Fee" localSheetId="1">#REF!</definedName>
    <definedName name="Factored_Fee" localSheetId="89">#REF!</definedName>
    <definedName name="Factored_Fee" localSheetId="44">#REF!</definedName>
    <definedName name="Factored_Fee" localSheetId="86">#REF!</definedName>
    <definedName name="Factored_Fee" localSheetId="56">#REF!</definedName>
    <definedName name="Factored_Fee" localSheetId="25">#REF!</definedName>
    <definedName name="Factored_Fee" localSheetId="117">#REF!</definedName>
    <definedName name="Factored_Fee" localSheetId="10">#REF!</definedName>
    <definedName name="Factored_Fee" localSheetId="127">#REF!</definedName>
    <definedName name="Factored_Fee" localSheetId="103">#REF!</definedName>
    <definedName name="Factored_Fee" localSheetId="41">#REF!</definedName>
    <definedName name="Factored_Fee" localSheetId="115">#REF!</definedName>
    <definedName name="Factored_Fee" localSheetId="101">#REF!</definedName>
    <definedName name="Factored_Fee" localSheetId="83">#REF!</definedName>
    <definedName name="Factored_Fee" localSheetId="53">#REF!</definedName>
    <definedName name="Factored_Fee" localSheetId="22">#REF!</definedName>
    <definedName name="Factored_Fee" localSheetId="125">#REF!</definedName>
    <definedName name="Factored_Fee" localSheetId="7">#REF!</definedName>
    <definedName name="Factored_Fee" localSheetId="98">#REF!</definedName>
    <definedName name="Factored_Fee" localSheetId="113">#REF!</definedName>
    <definedName name="Factored_Fee" localSheetId="111">#REF!</definedName>
    <definedName name="Factored_Fee" localSheetId="38">#REF!</definedName>
    <definedName name="Factored_Fee" localSheetId="123">#REF!</definedName>
    <definedName name="Factored_Fee" localSheetId="80">#REF!</definedName>
    <definedName name="Factored_Fee" localSheetId="50">#REF!</definedName>
    <definedName name="Factored_Fee" localSheetId="35">#REF!</definedName>
    <definedName name="Factored_Fee" localSheetId="121">#REF!</definedName>
    <definedName name="Factored_Fee" localSheetId="109">#REF!</definedName>
    <definedName name="Factored_Fee" localSheetId="95">#REF!</definedName>
    <definedName name="Factored_Fee" localSheetId="4">#REF!</definedName>
    <definedName name="Factored_Fee" localSheetId="137">#REF!</definedName>
    <definedName name="Factored_Fee" localSheetId="135">#REF!</definedName>
    <definedName name="Factored_Fee" localSheetId="141">#REF!</definedName>
    <definedName name="Factored_Fee" localSheetId="133">#REF!</definedName>
    <definedName name="Factored_Fee" localSheetId="139">#REF!</definedName>
    <definedName name="Factored_Fee" localSheetId="108">#REF!</definedName>
    <definedName name="Factored_Fee" localSheetId="132">#REF!</definedName>
    <definedName name="Factored_Fee" localSheetId="130">#REF!</definedName>
    <definedName name="Factored_Fee" localSheetId="120">#REF!</definedName>
    <definedName name="Factored_Fee" localSheetId="106">#REF!</definedName>
    <definedName name="Factored_Fee" localSheetId="118">#REF!</definedName>
    <definedName name="Factored_Fee" localSheetId="128">#REF!</definedName>
    <definedName name="Factored_Fee" localSheetId="104">#REF!</definedName>
    <definedName name="Factored_Fee" localSheetId="116">#REF!</definedName>
    <definedName name="Factored_Fee" localSheetId="102">#REF!</definedName>
    <definedName name="Factored_Fee" localSheetId="126">#REF!</definedName>
    <definedName name="Factored_Fee" localSheetId="114">#REF!</definedName>
    <definedName name="Factored_Fee" localSheetId="112">#REF!</definedName>
    <definedName name="Factored_Fee" localSheetId="124">#REF!</definedName>
    <definedName name="Factored_Fee" localSheetId="122">#REF!</definedName>
    <definedName name="Factored_Fee" localSheetId="110">#REF!</definedName>
    <definedName name="Factored_Fee" localSheetId="76">#REF!</definedName>
    <definedName name="Factored_Fee" localSheetId="73">#REF!</definedName>
    <definedName name="Factored_Fee" localSheetId="70">#REF!</definedName>
    <definedName name="Factored_Fee" localSheetId="67">#REF!</definedName>
    <definedName name="Factored_Fee" localSheetId="64">#REF!</definedName>
    <definedName name="Factored_Fee" localSheetId="30">#REF!</definedName>
    <definedName name="Factored_Fee" localSheetId="21">#REF!</definedName>
    <definedName name="Factored_Fee" localSheetId="79">#REF!</definedName>
    <definedName name="Factored_Fee" localSheetId="18">#REF!</definedName>
    <definedName name="Factored_Fee" localSheetId="94">#REF!</definedName>
    <definedName name="Factored_Fee" localSheetId="61">#REF!</definedName>
    <definedName name="Factored_Fee" localSheetId="49">#REF!</definedName>
    <definedName name="Factored_Fee" localSheetId="33">#REF!</definedName>
    <definedName name="Factored_Fee" localSheetId="15">#REF!</definedName>
    <definedName name="Factored_Fee" localSheetId="3">#REF!</definedName>
    <definedName name="Factored_Fee" localSheetId="91">#REF!</definedName>
    <definedName name="Factored_Fee" localSheetId="46">#REF!</definedName>
    <definedName name="Factored_Fee" localSheetId="88">#REF!</definedName>
    <definedName name="Factored_Fee" localSheetId="58">#REF!</definedName>
    <definedName name="Factored_Fee" localSheetId="27">#REF!</definedName>
    <definedName name="Factored_Fee" localSheetId="12">#REF!</definedName>
    <definedName name="Factored_Fee" localSheetId="43">#REF!</definedName>
    <definedName name="Factored_Fee" localSheetId="85">#REF!</definedName>
    <definedName name="Factored_Fee" localSheetId="55">#REF!</definedName>
    <definedName name="Factored_Fee" localSheetId="24">#REF!</definedName>
    <definedName name="Factored_Fee" localSheetId="9">#REF!</definedName>
    <definedName name="Factored_Fee" localSheetId="100">#REF!</definedName>
    <definedName name="Factored_Fee" localSheetId="40">#REF!</definedName>
    <definedName name="Factored_Fee" localSheetId="97">#REF!</definedName>
    <definedName name="Factored_Fee" localSheetId="82">#REF!</definedName>
    <definedName name="Factored_Fee" localSheetId="52">#REF!</definedName>
    <definedName name="Factored_Fee" localSheetId="37">#REF!</definedName>
    <definedName name="Factored_Fee" localSheetId="6">#REF!</definedName>
    <definedName name="Factored_Fee" localSheetId="75">#REF!</definedName>
    <definedName name="Factored_Fee" localSheetId="72">#REF!</definedName>
    <definedName name="Factored_Fee" localSheetId="69">#REF!</definedName>
    <definedName name="Factored_Fee" localSheetId="66">#REF!</definedName>
    <definedName name="Factored_Fee" localSheetId="63">#REF!</definedName>
    <definedName name="Factored_Fee" localSheetId="51">#REF!</definedName>
    <definedName name="Factored_Fee" localSheetId="29">#REF!</definedName>
    <definedName name="Factored_Fee" localSheetId="20">#REF!</definedName>
    <definedName name="Factored_Fee" localSheetId="78">#REF!</definedName>
    <definedName name="Factored_Fee" localSheetId="17">#REF!</definedName>
    <definedName name="Factored_Fee" localSheetId="93">#REF!</definedName>
    <definedName name="Factored_Fee" localSheetId="60">#REF!</definedName>
    <definedName name="Factored_Fee" localSheetId="48">#REF!</definedName>
    <definedName name="Factored_Fee" localSheetId="34">#REF!</definedName>
    <definedName name="Factored_Fee" localSheetId="14">#REF!</definedName>
    <definedName name="Factored_Fee" localSheetId="2">#REF!</definedName>
    <definedName name="Factored_Fee" localSheetId="90">#REF!</definedName>
    <definedName name="Factored_Fee" localSheetId="45">#REF!</definedName>
    <definedName name="Factored_Fee" localSheetId="87">#REF!</definedName>
    <definedName name="Factored_Fee" localSheetId="57">#REF!</definedName>
    <definedName name="Factored_Fee" localSheetId="26">#REF!</definedName>
    <definedName name="Factored_Fee" localSheetId="11">#REF!</definedName>
    <definedName name="Factored_Fee" localSheetId="42">#REF!</definedName>
    <definedName name="Factored_Fee" localSheetId="84">#REF!</definedName>
    <definedName name="Factored_Fee" localSheetId="54">#REF!</definedName>
    <definedName name="Factored_Fee" localSheetId="23">#REF!</definedName>
    <definedName name="Factored_Fee" localSheetId="8">#REF!</definedName>
    <definedName name="Factored_Fee" localSheetId="99">#REF!</definedName>
    <definedName name="Factored_Fee" localSheetId="39">#REF!</definedName>
    <definedName name="Factored_Fee" localSheetId="96">#REF!</definedName>
    <definedName name="Factored_Fee" localSheetId="81">#REF!</definedName>
    <definedName name="Factored_Fee" localSheetId="36">#REF!</definedName>
    <definedName name="Factored_Fee" localSheetId="5">#REF!</definedName>
    <definedName name="Factored_Fee" localSheetId="138">#REF!</definedName>
    <definedName name="Factored_Fee" localSheetId="136">#REF!</definedName>
    <definedName name="Factored_Fee" localSheetId="134">#REF!</definedName>
    <definedName name="Factored_Fee" localSheetId="140">#REF!</definedName>
    <definedName name="Factored_Fee">#REF!</definedName>
    <definedName name="fB" localSheetId="74">#REF!</definedName>
    <definedName name="fB" localSheetId="71">#REF!</definedName>
    <definedName name="fB" localSheetId="68">#REF!</definedName>
    <definedName name="fB" localSheetId="65">#REF!</definedName>
    <definedName name="fB" localSheetId="62">#REF!</definedName>
    <definedName name="fB" localSheetId="28">#REF!</definedName>
    <definedName name="fB" localSheetId="19">#REF!</definedName>
    <definedName name="fB" localSheetId="77">#REF!</definedName>
    <definedName name="fB" localSheetId="107">#REF!</definedName>
    <definedName name="fB" localSheetId="32">#REF!</definedName>
    <definedName name="fB" localSheetId="16">#REF!</definedName>
    <definedName name="fB" localSheetId="131">#REF!</definedName>
    <definedName name="fB" localSheetId="59">#REF!</definedName>
    <definedName name="fB" localSheetId="47">#REF!</definedName>
    <definedName name="fB" localSheetId="31">#REF!</definedName>
    <definedName name="fB" localSheetId="13">#REF!</definedName>
    <definedName name="fB" localSheetId="129">#REF!</definedName>
    <definedName name="fB" localSheetId="119">#REF!</definedName>
    <definedName name="fB" localSheetId="105">#REF!</definedName>
    <definedName name="fB" localSheetId="92">#REF!</definedName>
    <definedName name="fB" localSheetId="0">#REF!</definedName>
    <definedName name="fB" localSheetId="1">#REF!</definedName>
    <definedName name="fB" localSheetId="89">#REF!</definedName>
    <definedName name="fB" localSheetId="44">#REF!</definedName>
    <definedName name="fB" localSheetId="86">#REF!</definedName>
    <definedName name="fB" localSheetId="56">#REF!</definedName>
    <definedName name="fB" localSheetId="25">#REF!</definedName>
    <definedName name="fB" localSheetId="117">#REF!</definedName>
    <definedName name="fB" localSheetId="10">#REF!</definedName>
    <definedName name="fB" localSheetId="127">#REF!</definedName>
    <definedName name="fB" localSheetId="103">#REF!</definedName>
    <definedName name="fB" localSheetId="41">#REF!</definedName>
    <definedName name="fB" localSheetId="115">#REF!</definedName>
    <definedName name="fB" localSheetId="101">#REF!</definedName>
    <definedName name="fB" localSheetId="83">#REF!</definedName>
    <definedName name="fB" localSheetId="53">#REF!</definedName>
    <definedName name="fB" localSheetId="22">#REF!</definedName>
    <definedName name="fB" localSheetId="125">#REF!</definedName>
    <definedName name="fB" localSheetId="7">#REF!</definedName>
    <definedName name="fB" localSheetId="98">#REF!</definedName>
    <definedName name="fB" localSheetId="113">#REF!</definedName>
    <definedName name="fB" localSheetId="111">#REF!</definedName>
    <definedName name="fB" localSheetId="38">#REF!</definedName>
    <definedName name="fB" localSheetId="123">#REF!</definedName>
    <definedName name="fB" localSheetId="80">#REF!</definedName>
    <definedName name="fB" localSheetId="50">#REF!</definedName>
    <definedName name="fB" localSheetId="35">#REF!</definedName>
    <definedName name="fB" localSheetId="121">#REF!</definedName>
    <definedName name="fB" localSheetId="109">#REF!</definedName>
    <definedName name="fB" localSheetId="95">#REF!</definedName>
    <definedName name="fB" localSheetId="4">#REF!</definedName>
    <definedName name="fB" localSheetId="137">#REF!</definedName>
    <definedName name="fB" localSheetId="135">#REF!</definedName>
    <definedName name="fB" localSheetId="141">#REF!</definedName>
    <definedName name="fB" localSheetId="133">#REF!</definedName>
    <definedName name="fB" localSheetId="139">#REF!</definedName>
    <definedName name="fB" localSheetId="108">#REF!</definedName>
    <definedName name="fB" localSheetId="132">#REF!</definedName>
    <definedName name="fB" localSheetId="130">#REF!</definedName>
    <definedName name="fB" localSheetId="120">#REF!</definedName>
    <definedName name="fB" localSheetId="106">#REF!</definedName>
    <definedName name="fB" localSheetId="118">#REF!</definedName>
    <definedName name="fB" localSheetId="128">#REF!</definedName>
    <definedName name="fB" localSheetId="104">#REF!</definedName>
    <definedName name="fB" localSheetId="116">#REF!</definedName>
    <definedName name="fB" localSheetId="102">#REF!</definedName>
    <definedName name="fB" localSheetId="126">#REF!</definedName>
    <definedName name="fB" localSheetId="114">#REF!</definedName>
    <definedName name="fB" localSheetId="112">#REF!</definedName>
    <definedName name="fB" localSheetId="124">#REF!</definedName>
    <definedName name="fB" localSheetId="122">#REF!</definedName>
    <definedName name="fB" localSheetId="110">#REF!</definedName>
    <definedName name="fB" localSheetId="76">#REF!</definedName>
    <definedName name="fB" localSheetId="73">#REF!</definedName>
    <definedName name="fB" localSheetId="70">#REF!</definedName>
    <definedName name="fB" localSheetId="67">#REF!</definedName>
    <definedName name="fB" localSheetId="64">#REF!</definedName>
    <definedName name="fB" localSheetId="30">#REF!</definedName>
    <definedName name="fB" localSheetId="21">#REF!</definedName>
    <definedName name="fB" localSheetId="79">#REF!</definedName>
    <definedName name="fB" localSheetId="18">#REF!</definedName>
    <definedName name="fB" localSheetId="94">#REF!</definedName>
    <definedName name="fB" localSheetId="61">#REF!</definedName>
    <definedName name="fB" localSheetId="49">#REF!</definedName>
    <definedName name="fB" localSheetId="33">#REF!</definedName>
    <definedName name="fB" localSheetId="15">#REF!</definedName>
    <definedName name="fB" localSheetId="3">#REF!</definedName>
    <definedName name="fB" localSheetId="91">#REF!</definedName>
    <definedName name="fB" localSheetId="46">#REF!</definedName>
    <definedName name="fB" localSheetId="88">#REF!</definedName>
    <definedName name="fB" localSheetId="58">#REF!</definedName>
    <definedName name="fB" localSheetId="27">#REF!</definedName>
    <definedName name="fB" localSheetId="12">#REF!</definedName>
    <definedName name="fB" localSheetId="43">#REF!</definedName>
    <definedName name="fB" localSheetId="85">#REF!</definedName>
    <definedName name="fB" localSheetId="55">#REF!</definedName>
    <definedName name="fB" localSheetId="24">#REF!</definedName>
    <definedName name="fB" localSheetId="9">#REF!</definedName>
    <definedName name="fB" localSheetId="100">#REF!</definedName>
    <definedName name="fB" localSheetId="40">#REF!</definedName>
    <definedName name="fB" localSheetId="97">#REF!</definedName>
    <definedName name="fB" localSheetId="82">#REF!</definedName>
    <definedName name="fB" localSheetId="52">#REF!</definedName>
    <definedName name="fB" localSheetId="37">#REF!</definedName>
    <definedName name="fB" localSheetId="6">#REF!</definedName>
    <definedName name="fB" localSheetId="75">#REF!</definedName>
    <definedName name="fB" localSheetId="72">#REF!</definedName>
    <definedName name="fB" localSheetId="69">#REF!</definedName>
    <definedName name="fB" localSheetId="66">#REF!</definedName>
    <definedName name="fB" localSheetId="63">#REF!</definedName>
    <definedName name="fB" localSheetId="51">#REF!</definedName>
    <definedName name="fB" localSheetId="29">#REF!</definedName>
    <definedName name="fB" localSheetId="20">#REF!</definedName>
    <definedName name="fB" localSheetId="78">#REF!</definedName>
    <definedName name="fB" localSheetId="17">#REF!</definedName>
    <definedName name="fB" localSheetId="93">#REF!</definedName>
    <definedName name="fB" localSheetId="60">#REF!</definedName>
    <definedName name="fB" localSheetId="48">#REF!</definedName>
    <definedName name="fB" localSheetId="34">#REF!</definedName>
    <definedName name="fB" localSheetId="14">#REF!</definedName>
    <definedName name="fB" localSheetId="2">#REF!</definedName>
    <definedName name="fB" localSheetId="90">#REF!</definedName>
    <definedName name="fB" localSheetId="45">#REF!</definedName>
    <definedName name="fB" localSheetId="87">#REF!</definedName>
    <definedName name="fB" localSheetId="57">#REF!</definedName>
    <definedName name="fB" localSheetId="26">#REF!</definedName>
    <definedName name="fB" localSheetId="11">#REF!</definedName>
    <definedName name="fB" localSheetId="42">#REF!</definedName>
    <definedName name="fB" localSheetId="84">#REF!</definedName>
    <definedName name="fB" localSheetId="54">#REF!</definedName>
    <definedName name="fB" localSheetId="23">#REF!</definedName>
    <definedName name="fB" localSheetId="8">#REF!</definedName>
    <definedName name="fB" localSheetId="99">#REF!</definedName>
    <definedName name="fB" localSheetId="39">#REF!</definedName>
    <definedName name="fB" localSheetId="96">#REF!</definedName>
    <definedName name="fB" localSheetId="81">#REF!</definedName>
    <definedName name="fB" localSheetId="36">#REF!</definedName>
    <definedName name="fB" localSheetId="5">#REF!</definedName>
    <definedName name="fB" localSheetId="138">#REF!</definedName>
    <definedName name="fB" localSheetId="136">#REF!</definedName>
    <definedName name="fB" localSheetId="134">#REF!</definedName>
    <definedName name="fB" localSheetId="140">#REF!</definedName>
    <definedName name="fB">#REF!</definedName>
    <definedName name="FD" localSheetId="74">#REF!</definedName>
    <definedName name="FD" localSheetId="71">#REF!</definedName>
    <definedName name="FD" localSheetId="68">#REF!</definedName>
    <definedName name="FD" localSheetId="65">#REF!</definedName>
    <definedName name="FD" localSheetId="62">#REF!</definedName>
    <definedName name="FD" localSheetId="28">#REF!</definedName>
    <definedName name="FD" localSheetId="19">#REF!</definedName>
    <definedName name="FD" localSheetId="77">#REF!</definedName>
    <definedName name="FD" localSheetId="107">#REF!</definedName>
    <definedName name="FD" localSheetId="32">#REF!</definedName>
    <definedName name="FD" localSheetId="16">#REF!</definedName>
    <definedName name="FD" localSheetId="131">#REF!</definedName>
    <definedName name="FD" localSheetId="59">#REF!</definedName>
    <definedName name="FD" localSheetId="47">#REF!</definedName>
    <definedName name="FD" localSheetId="31">#REF!</definedName>
    <definedName name="FD" localSheetId="13">#REF!</definedName>
    <definedName name="FD" localSheetId="129">#REF!</definedName>
    <definedName name="FD" localSheetId="119">#REF!</definedName>
    <definedName name="FD" localSheetId="105">#REF!</definedName>
    <definedName name="FD" localSheetId="92">#REF!</definedName>
    <definedName name="FD" localSheetId="0">#REF!</definedName>
    <definedName name="FD" localSheetId="1">#REF!</definedName>
    <definedName name="FD" localSheetId="89">#REF!</definedName>
    <definedName name="FD" localSheetId="44">#REF!</definedName>
    <definedName name="FD" localSheetId="86">#REF!</definedName>
    <definedName name="FD" localSheetId="56">#REF!</definedName>
    <definedName name="FD" localSheetId="25">#REF!</definedName>
    <definedName name="FD" localSheetId="117">#REF!</definedName>
    <definedName name="FD" localSheetId="10">#REF!</definedName>
    <definedName name="FD" localSheetId="127">#REF!</definedName>
    <definedName name="FD" localSheetId="103">#REF!</definedName>
    <definedName name="FD" localSheetId="41">#REF!</definedName>
    <definedName name="FD" localSheetId="115">#REF!</definedName>
    <definedName name="FD" localSheetId="101">#REF!</definedName>
    <definedName name="FD" localSheetId="83">#REF!</definedName>
    <definedName name="FD" localSheetId="53">#REF!</definedName>
    <definedName name="FD" localSheetId="22">#REF!</definedName>
    <definedName name="FD" localSheetId="125">#REF!</definedName>
    <definedName name="FD" localSheetId="7">#REF!</definedName>
    <definedName name="FD" localSheetId="98">#REF!</definedName>
    <definedName name="FD" localSheetId="113">#REF!</definedName>
    <definedName name="FD" localSheetId="111">#REF!</definedName>
    <definedName name="FD" localSheetId="38">#REF!</definedName>
    <definedName name="FD" localSheetId="123">#REF!</definedName>
    <definedName name="FD" localSheetId="80">#REF!</definedName>
    <definedName name="FD" localSheetId="50">#REF!</definedName>
    <definedName name="FD" localSheetId="35">#REF!</definedName>
    <definedName name="FD" localSheetId="121">#REF!</definedName>
    <definedName name="FD" localSheetId="109">#REF!</definedName>
    <definedName name="FD" localSheetId="95">#REF!</definedName>
    <definedName name="FD" localSheetId="4">#REF!</definedName>
    <definedName name="FD" localSheetId="137">#REF!</definedName>
    <definedName name="FD" localSheetId="135">#REF!</definedName>
    <definedName name="FD" localSheetId="141">#REF!</definedName>
    <definedName name="FD" localSheetId="133">#REF!</definedName>
    <definedName name="FD" localSheetId="139">#REF!</definedName>
    <definedName name="FD" localSheetId="108">#REF!</definedName>
    <definedName name="FD" localSheetId="132">#REF!</definedName>
    <definedName name="FD" localSheetId="130">#REF!</definedName>
    <definedName name="FD" localSheetId="120">#REF!</definedName>
    <definedName name="FD" localSheetId="106">#REF!</definedName>
    <definedName name="FD" localSheetId="118">#REF!</definedName>
    <definedName name="FD" localSheetId="128">#REF!</definedName>
    <definedName name="FD" localSheetId="104">#REF!</definedName>
    <definedName name="FD" localSheetId="116">#REF!</definedName>
    <definedName name="FD" localSheetId="102">#REF!</definedName>
    <definedName name="FD" localSheetId="126">#REF!</definedName>
    <definedName name="FD" localSheetId="114">#REF!</definedName>
    <definedName name="FD" localSheetId="112">#REF!</definedName>
    <definedName name="FD" localSheetId="124">#REF!</definedName>
    <definedName name="FD" localSheetId="122">#REF!</definedName>
    <definedName name="FD" localSheetId="110">#REF!</definedName>
    <definedName name="FD" localSheetId="76">#REF!</definedName>
    <definedName name="FD" localSheetId="73">#REF!</definedName>
    <definedName name="FD" localSheetId="70">#REF!</definedName>
    <definedName name="FD" localSheetId="67">#REF!</definedName>
    <definedName name="FD" localSheetId="64">#REF!</definedName>
    <definedName name="FD" localSheetId="30">#REF!</definedName>
    <definedName name="FD" localSheetId="21">#REF!</definedName>
    <definedName name="FD" localSheetId="79">#REF!</definedName>
    <definedName name="FD" localSheetId="18">#REF!</definedName>
    <definedName name="FD" localSheetId="94">#REF!</definedName>
    <definedName name="FD" localSheetId="61">#REF!</definedName>
    <definedName name="FD" localSheetId="49">#REF!</definedName>
    <definedName name="FD" localSheetId="33">#REF!</definedName>
    <definedName name="FD" localSheetId="15">#REF!</definedName>
    <definedName name="FD" localSheetId="3">#REF!</definedName>
    <definedName name="FD" localSheetId="91">#REF!</definedName>
    <definedName name="FD" localSheetId="46">#REF!</definedName>
    <definedName name="FD" localSheetId="88">#REF!</definedName>
    <definedName name="FD" localSheetId="58">#REF!</definedName>
    <definedName name="FD" localSheetId="27">#REF!</definedName>
    <definedName name="FD" localSheetId="12">#REF!</definedName>
    <definedName name="FD" localSheetId="43">#REF!</definedName>
    <definedName name="FD" localSheetId="85">#REF!</definedName>
    <definedName name="FD" localSheetId="55">#REF!</definedName>
    <definedName name="FD" localSheetId="24">#REF!</definedName>
    <definedName name="FD" localSheetId="9">#REF!</definedName>
    <definedName name="FD" localSheetId="100">#REF!</definedName>
    <definedName name="FD" localSheetId="40">#REF!</definedName>
    <definedName name="FD" localSheetId="97">#REF!</definedName>
    <definedName name="FD" localSheetId="82">#REF!</definedName>
    <definedName name="FD" localSheetId="52">#REF!</definedName>
    <definedName name="FD" localSheetId="37">#REF!</definedName>
    <definedName name="FD" localSheetId="6">#REF!</definedName>
    <definedName name="FD" localSheetId="75">#REF!</definedName>
    <definedName name="FD" localSheetId="72">#REF!</definedName>
    <definedName name="FD" localSheetId="69">#REF!</definedName>
    <definedName name="FD" localSheetId="66">#REF!</definedName>
    <definedName name="FD" localSheetId="63">#REF!</definedName>
    <definedName name="FD" localSheetId="51">#REF!</definedName>
    <definedName name="FD" localSheetId="29">#REF!</definedName>
    <definedName name="FD" localSheetId="20">#REF!</definedName>
    <definedName name="FD" localSheetId="78">#REF!</definedName>
    <definedName name="FD" localSheetId="17">#REF!</definedName>
    <definedName name="FD" localSheetId="93">#REF!</definedName>
    <definedName name="FD" localSheetId="60">#REF!</definedName>
    <definedName name="FD" localSheetId="48">#REF!</definedName>
    <definedName name="FD" localSheetId="34">#REF!</definedName>
    <definedName name="FD" localSheetId="14">#REF!</definedName>
    <definedName name="FD" localSheetId="2">#REF!</definedName>
    <definedName name="FD" localSheetId="90">#REF!</definedName>
    <definedName name="FD" localSheetId="45">#REF!</definedName>
    <definedName name="FD" localSheetId="87">#REF!</definedName>
    <definedName name="FD" localSheetId="57">#REF!</definedName>
    <definedName name="FD" localSheetId="26">#REF!</definedName>
    <definedName name="FD" localSheetId="11">#REF!</definedName>
    <definedName name="FD" localSheetId="42">#REF!</definedName>
    <definedName name="FD" localSheetId="84">#REF!</definedName>
    <definedName name="FD" localSheetId="54">#REF!</definedName>
    <definedName name="FD" localSheetId="23">#REF!</definedName>
    <definedName name="FD" localSheetId="8">#REF!</definedName>
    <definedName name="FD" localSheetId="99">#REF!</definedName>
    <definedName name="FD" localSheetId="39">#REF!</definedName>
    <definedName name="FD" localSheetId="96">#REF!</definedName>
    <definedName name="FD" localSheetId="81">#REF!</definedName>
    <definedName name="FD" localSheetId="36">#REF!</definedName>
    <definedName name="FD" localSheetId="5">#REF!</definedName>
    <definedName name="FD" localSheetId="138">#REF!</definedName>
    <definedName name="FD" localSheetId="136">#REF!</definedName>
    <definedName name="FD" localSheetId="134">#REF!</definedName>
    <definedName name="FD" localSheetId="140">#REF!</definedName>
    <definedName name="FD">#REF!</definedName>
    <definedName name="Fe_OH" localSheetId="74">#REF!</definedName>
    <definedName name="Fe_OH" localSheetId="71">#REF!</definedName>
    <definedName name="Fe_OH" localSheetId="68">#REF!</definedName>
    <definedName name="Fe_OH" localSheetId="65">#REF!</definedName>
    <definedName name="Fe_OH" localSheetId="62">#REF!</definedName>
    <definedName name="Fe_OH" localSheetId="28">#REF!</definedName>
    <definedName name="Fe_OH" localSheetId="19">#REF!</definedName>
    <definedName name="Fe_OH" localSheetId="77">#REF!</definedName>
    <definedName name="Fe_OH" localSheetId="107">#REF!</definedName>
    <definedName name="Fe_OH" localSheetId="32">#REF!</definedName>
    <definedName name="Fe_OH" localSheetId="16">#REF!</definedName>
    <definedName name="Fe_OH" localSheetId="131">#REF!</definedName>
    <definedName name="Fe_OH" localSheetId="59">#REF!</definedName>
    <definedName name="Fe_OH" localSheetId="47">#REF!</definedName>
    <definedName name="Fe_OH" localSheetId="31">#REF!</definedName>
    <definedName name="Fe_OH" localSheetId="13">#REF!</definedName>
    <definedName name="Fe_OH" localSheetId="129">#REF!</definedName>
    <definedName name="Fe_OH" localSheetId="119">#REF!</definedName>
    <definedName name="Fe_OH" localSheetId="105">#REF!</definedName>
    <definedName name="Fe_OH" localSheetId="92">#REF!</definedName>
    <definedName name="Fe_OH" localSheetId="0">#REF!</definedName>
    <definedName name="Fe_OH" localSheetId="1">#REF!</definedName>
    <definedName name="Fe_OH" localSheetId="89">#REF!</definedName>
    <definedName name="Fe_OH" localSheetId="44">#REF!</definedName>
    <definedName name="Fe_OH" localSheetId="86">#REF!</definedName>
    <definedName name="Fe_OH" localSheetId="56">#REF!</definedName>
    <definedName name="Fe_OH" localSheetId="25">#REF!</definedName>
    <definedName name="Fe_OH" localSheetId="117">#REF!</definedName>
    <definedName name="Fe_OH" localSheetId="10">#REF!</definedName>
    <definedName name="Fe_OH" localSheetId="127">#REF!</definedName>
    <definedName name="Fe_OH" localSheetId="103">#REF!</definedName>
    <definedName name="Fe_OH" localSheetId="41">#REF!</definedName>
    <definedName name="Fe_OH" localSheetId="115">#REF!</definedName>
    <definedName name="Fe_OH" localSheetId="101">#REF!</definedName>
    <definedName name="Fe_OH" localSheetId="83">#REF!</definedName>
    <definedName name="Fe_OH" localSheetId="53">#REF!</definedName>
    <definedName name="Fe_OH" localSheetId="22">#REF!</definedName>
    <definedName name="Fe_OH" localSheetId="125">#REF!</definedName>
    <definedName name="Fe_OH" localSheetId="7">#REF!</definedName>
    <definedName name="Fe_OH" localSheetId="98">#REF!</definedName>
    <definedName name="Fe_OH" localSheetId="113">#REF!</definedName>
    <definedName name="Fe_OH" localSheetId="111">#REF!</definedName>
    <definedName name="Fe_OH" localSheetId="38">#REF!</definedName>
    <definedName name="Fe_OH" localSheetId="123">#REF!</definedName>
    <definedName name="Fe_OH" localSheetId="80">#REF!</definedName>
    <definedName name="Fe_OH" localSheetId="50">#REF!</definedName>
    <definedName name="Fe_OH" localSheetId="35">#REF!</definedName>
    <definedName name="Fe_OH" localSheetId="121">#REF!</definedName>
    <definedName name="Fe_OH" localSheetId="109">#REF!</definedName>
    <definedName name="Fe_OH" localSheetId="95">#REF!</definedName>
    <definedName name="Fe_OH" localSheetId="4">#REF!</definedName>
    <definedName name="Fe_OH" localSheetId="137">#REF!</definedName>
    <definedName name="Fe_OH" localSheetId="135">#REF!</definedName>
    <definedName name="Fe_OH" localSheetId="141">#REF!</definedName>
    <definedName name="Fe_OH" localSheetId="133">#REF!</definedName>
    <definedName name="Fe_OH" localSheetId="139">#REF!</definedName>
    <definedName name="Fe_OH" localSheetId="108">#REF!</definedName>
    <definedName name="Fe_OH" localSheetId="132">#REF!</definedName>
    <definedName name="Fe_OH" localSheetId="130">#REF!</definedName>
    <definedName name="Fe_OH" localSheetId="120">#REF!</definedName>
    <definedName name="Fe_OH" localSheetId="106">#REF!</definedName>
    <definedName name="Fe_OH" localSheetId="118">#REF!</definedName>
    <definedName name="Fe_OH" localSheetId="128">#REF!</definedName>
    <definedName name="Fe_OH" localSheetId="104">#REF!</definedName>
    <definedName name="Fe_OH" localSheetId="116">#REF!</definedName>
    <definedName name="Fe_OH" localSheetId="102">#REF!</definedName>
    <definedName name="Fe_OH" localSheetId="126">#REF!</definedName>
    <definedName name="Fe_OH" localSheetId="114">#REF!</definedName>
    <definedName name="Fe_OH" localSheetId="112">#REF!</definedName>
    <definedName name="Fe_OH" localSheetId="124">#REF!</definedName>
    <definedName name="Fe_OH" localSheetId="122">#REF!</definedName>
    <definedName name="Fe_OH" localSheetId="110">#REF!</definedName>
    <definedName name="Fe_OH" localSheetId="76">#REF!</definedName>
    <definedName name="Fe_OH" localSheetId="73">#REF!</definedName>
    <definedName name="Fe_OH" localSheetId="70">#REF!</definedName>
    <definedName name="Fe_OH" localSheetId="67">#REF!</definedName>
    <definedName name="Fe_OH" localSheetId="64">#REF!</definedName>
    <definedName name="Fe_OH" localSheetId="30">#REF!</definedName>
    <definedName name="Fe_OH" localSheetId="21">#REF!</definedName>
    <definedName name="Fe_OH" localSheetId="79">#REF!</definedName>
    <definedName name="Fe_OH" localSheetId="18">#REF!</definedName>
    <definedName name="Fe_OH" localSheetId="94">#REF!</definedName>
    <definedName name="Fe_OH" localSheetId="61">#REF!</definedName>
    <definedName name="Fe_OH" localSheetId="49">#REF!</definedName>
    <definedName name="Fe_OH" localSheetId="33">#REF!</definedName>
    <definedName name="Fe_OH" localSheetId="15">#REF!</definedName>
    <definedName name="Fe_OH" localSheetId="3">#REF!</definedName>
    <definedName name="Fe_OH" localSheetId="91">#REF!</definedName>
    <definedName name="Fe_OH" localSheetId="46">#REF!</definedName>
    <definedName name="Fe_OH" localSheetId="88">#REF!</definedName>
    <definedName name="Fe_OH" localSheetId="58">#REF!</definedName>
    <definedName name="Fe_OH" localSheetId="27">#REF!</definedName>
    <definedName name="Fe_OH" localSheetId="12">#REF!</definedName>
    <definedName name="Fe_OH" localSheetId="43">#REF!</definedName>
    <definedName name="Fe_OH" localSheetId="85">#REF!</definedName>
    <definedName name="Fe_OH" localSheetId="55">#REF!</definedName>
    <definedName name="Fe_OH" localSheetId="24">#REF!</definedName>
    <definedName name="Fe_OH" localSheetId="9">#REF!</definedName>
    <definedName name="Fe_OH" localSheetId="100">#REF!</definedName>
    <definedName name="Fe_OH" localSheetId="40">#REF!</definedName>
    <definedName name="Fe_OH" localSheetId="97">#REF!</definedName>
    <definedName name="Fe_OH" localSheetId="82">#REF!</definedName>
    <definedName name="Fe_OH" localSheetId="52">#REF!</definedName>
    <definedName name="Fe_OH" localSheetId="37">#REF!</definedName>
    <definedName name="Fe_OH" localSheetId="6">#REF!</definedName>
    <definedName name="Fe_OH" localSheetId="75">#REF!</definedName>
    <definedName name="Fe_OH" localSheetId="72">#REF!</definedName>
    <definedName name="Fe_OH" localSheetId="69">#REF!</definedName>
    <definedName name="Fe_OH" localSheetId="66">#REF!</definedName>
    <definedName name="Fe_OH" localSheetId="63">#REF!</definedName>
    <definedName name="Fe_OH" localSheetId="51">#REF!</definedName>
    <definedName name="Fe_OH" localSheetId="29">#REF!</definedName>
    <definedName name="Fe_OH" localSheetId="20">#REF!</definedName>
    <definedName name="Fe_OH" localSheetId="78">#REF!</definedName>
    <definedName name="Fe_OH" localSheetId="17">#REF!</definedName>
    <definedName name="Fe_OH" localSheetId="93">#REF!</definedName>
    <definedName name="Fe_OH" localSheetId="60">#REF!</definedName>
    <definedName name="Fe_OH" localSheetId="48">#REF!</definedName>
    <definedName name="Fe_OH" localSheetId="34">#REF!</definedName>
    <definedName name="Fe_OH" localSheetId="14">#REF!</definedName>
    <definedName name="Fe_OH" localSheetId="2">#REF!</definedName>
    <definedName name="Fe_OH" localSheetId="90">#REF!</definedName>
    <definedName name="Fe_OH" localSheetId="45">#REF!</definedName>
    <definedName name="Fe_OH" localSheetId="87">#REF!</definedName>
    <definedName name="Fe_OH" localSheetId="57">#REF!</definedName>
    <definedName name="Fe_OH" localSheetId="26">#REF!</definedName>
    <definedName name="Fe_OH" localSheetId="11">#REF!</definedName>
    <definedName name="Fe_OH" localSheetId="42">#REF!</definedName>
    <definedName name="Fe_OH" localSheetId="84">#REF!</definedName>
    <definedName name="Fe_OH" localSheetId="54">#REF!</definedName>
    <definedName name="Fe_OH" localSheetId="23">#REF!</definedName>
    <definedName name="Fe_OH" localSheetId="8">#REF!</definedName>
    <definedName name="Fe_OH" localSheetId="99">#REF!</definedName>
    <definedName name="Fe_OH" localSheetId="39">#REF!</definedName>
    <definedName name="Fe_OH" localSheetId="96">#REF!</definedName>
    <definedName name="Fe_OH" localSheetId="81">#REF!</definedName>
    <definedName name="Fe_OH" localSheetId="36">#REF!</definedName>
    <definedName name="Fe_OH" localSheetId="5">#REF!</definedName>
    <definedName name="Fe_OH" localSheetId="138">#REF!</definedName>
    <definedName name="Fe_OH" localSheetId="136">#REF!</definedName>
    <definedName name="Fe_OH" localSheetId="134">#REF!</definedName>
    <definedName name="Fe_OH" localSheetId="140">#REF!</definedName>
    <definedName name="Fe_OH">#REF!</definedName>
    <definedName name="Fe_OH_3" localSheetId="74">#REF!</definedName>
    <definedName name="Fe_OH_3" localSheetId="71">#REF!</definedName>
    <definedName name="Fe_OH_3" localSheetId="68">#REF!</definedName>
    <definedName name="Fe_OH_3" localSheetId="65">#REF!</definedName>
    <definedName name="Fe_OH_3" localSheetId="62">#REF!</definedName>
    <definedName name="Fe_OH_3" localSheetId="28">#REF!</definedName>
    <definedName name="Fe_OH_3" localSheetId="19">#REF!</definedName>
    <definedName name="Fe_OH_3" localSheetId="77">#REF!</definedName>
    <definedName name="Fe_OH_3" localSheetId="107">#REF!</definedName>
    <definedName name="Fe_OH_3" localSheetId="32">#REF!</definedName>
    <definedName name="Fe_OH_3" localSheetId="16">#REF!</definedName>
    <definedName name="Fe_OH_3" localSheetId="131">#REF!</definedName>
    <definedName name="Fe_OH_3" localSheetId="59">#REF!</definedName>
    <definedName name="Fe_OH_3" localSheetId="47">#REF!</definedName>
    <definedName name="Fe_OH_3" localSheetId="31">#REF!</definedName>
    <definedName name="Fe_OH_3" localSheetId="13">#REF!</definedName>
    <definedName name="Fe_OH_3" localSheetId="129">#REF!</definedName>
    <definedName name="Fe_OH_3" localSheetId="119">#REF!</definedName>
    <definedName name="Fe_OH_3" localSheetId="105">#REF!</definedName>
    <definedName name="Fe_OH_3" localSheetId="92">#REF!</definedName>
    <definedName name="Fe_OH_3" localSheetId="0">#REF!</definedName>
    <definedName name="Fe_OH_3" localSheetId="1">#REF!</definedName>
    <definedName name="Fe_OH_3" localSheetId="89">#REF!</definedName>
    <definedName name="Fe_OH_3" localSheetId="44">#REF!</definedName>
    <definedName name="Fe_OH_3" localSheetId="86">#REF!</definedName>
    <definedName name="Fe_OH_3" localSheetId="56">#REF!</definedName>
    <definedName name="Fe_OH_3" localSheetId="25">#REF!</definedName>
    <definedName name="Fe_OH_3" localSheetId="117">#REF!</definedName>
    <definedName name="Fe_OH_3" localSheetId="10">#REF!</definedName>
    <definedName name="Fe_OH_3" localSheetId="127">#REF!</definedName>
    <definedName name="Fe_OH_3" localSheetId="103">#REF!</definedName>
    <definedName name="Fe_OH_3" localSheetId="41">#REF!</definedName>
    <definedName name="Fe_OH_3" localSheetId="115">#REF!</definedName>
    <definedName name="Fe_OH_3" localSheetId="101">#REF!</definedName>
    <definedName name="Fe_OH_3" localSheetId="83">#REF!</definedName>
    <definedName name="Fe_OH_3" localSheetId="53">#REF!</definedName>
    <definedName name="Fe_OH_3" localSheetId="22">#REF!</definedName>
    <definedName name="Fe_OH_3" localSheetId="125">#REF!</definedName>
    <definedName name="Fe_OH_3" localSheetId="7">#REF!</definedName>
    <definedName name="Fe_OH_3" localSheetId="98">#REF!</definedName>
    <definedName name="Fe_OH_3" localSheetId="113">#REF!</definedName>
    <definedName name="Fe_OH_3" localSheetId="111">#REF!</definedName>
    <definedName name="Fe_OH_3" localSheetId="38">#REF!</definedName>
    <definedName name="Fe_OH_3" localSheetId="123">#REF!</definedName>
    <definedName name="Fe_OH_3" localSheetId="80">#REF!</definedName>
    <definedName name="Fe_OH_3" localSheetId="50">#REF!</definedName>
    <definedName name="Fe_OH_3" localSheetId="35">#REF!</definedName>
    <definedName name="Fe_OH_3" localSheetId="121">#REF!</definedName>
    <definedName name="Fe_OH_3" localSheetId="109">#REF!</definedName>
    <definedName name="Fe_OH_3" localSheetId="95">#REF!</definedName>
    <definedName name="Fe_OH_3" localSheetId="4">#REF!</definedName>
    <definedName name="Fe_OH_3" localSheetId="137">#REF!</definedName>
    <definedName name="Fe_OH_3" localSheetId="135">#REF!</definedName>
    <definedName name="Fe_OH_3" localSheetId="141">#REF!</definedName>
    <definedName name="Fe_OH_3" localSheetId="133">#REF!</definedName>
    <definedName name="Fe_OH_3" localSheetId="139">#REF!</definedName>
    <definedName name="Fe_OH_3" localSheetId="108">#REF!</definedName>
    <definedName name="Fe_OH_3" localSheetId="132">#REF!</definedName>
    <definedName name="Fe_OH_3" localSheetId="130">#REF!</definedName>
    <definedName name="Fe_OH_3" localSheetId="120">#REF!</definedName>
    <definedName name="Fe_OH_3" localSheetId="106">#REF!</definedName>
    <definedName name="Fe_OH_3" localSheetId="118">#REF!</definedName>
    <definedName name="Fe_OH_3" localSheetId="128">#REF!</definedName>
    <definedName name="Fe_OH_3" localSheetId="104">#REF!</definedName>
    <definedName name="Fe_OH_3" localSheetId="116">#REF!</definedName>
    <definedName name="Fe_OH_3" localSheetId="102">#REF!</definedName>
    <definedName name="Fe_OH_3" localSheetId="126">#REF!</definedName>
    <definedName name="Fe_OH_3" localSheetId="114">#REF!</definedName>
    <definedName name="Fe_OH_3" localSheetId="112">#REF!</definedName>
    <definedName name="Fe_OH_3" localSheetId="124">#REF!</definedName>
    <definedName name="Fe_OH_3" localSheetId="122">#REF!</definedName>
    <definedName name="Fe_OH_3" localSheetId="110">#REF!</definedName>
    <definedName name="Fe_OH_3" localSheetId="76">#REF!</definedName>
    <definedName name="Fe_OH_3" localSheetId="73">#REF!</definedName>
    <definedName name="Fe_OH_3" localSheetId="70">#REF!</definedName>
    <definedName name="Fe_OH_3" localSheetId="67">#REF!</definedName>
    <definedName name="Fe_OH_3" localSheetId="64">#REF!</definedName>
    <definedName name="Fe_OH_3" localSheetId="30">#REF!</definedName>
    <definedName name="Fe_OH_3" localSheetId="21">#REF!</definedName>
    <definedName name="Fe_OH_3" localSheetId="79">#REF!</definedName>
    <definedName name="Fe_OH_3" localSheetId="18">#REF!</definedName>
    <definedName name="Fe_OH_3" localSheetId="94">#REF!</definedName>
    <definedName name="Fe_OH_3" localSheetId="61">#REF!</definedName>
    <definedName name="Fe_OH_3" localSheetId="49">#REF!</definedName>
    <definedName name="Fe_OH_3" localSheetId="33">#REF!</definedName>
    <definedName name="Fe_OH_3" localSheetId="15">#REF!</definedName>
    <definedName name="Fe_OH_3" localSheetId="3">#REF!</definedName>
    <definedName name="Fe_OH_3" localSheetId="91">#REF!</definedName>
    <definedName name="Fe_OH_3" localSheetId="46">#REF!</definedName>
    <definedName name="Fe_OH_3" localSheetId="88">#REF!</definedName>
    <definedName name="Fe_OH_3" localSheetId="58">#REF!</definedName>
    <definedName name="Fe_OH_3" localSheetId="27">#REF!</definedName>
    <definedName name="Fe_OH_3" localSheetId="12">#REF!</definedName>
    <definedName name="Fe_OH_3" localSheetId="43">#REF!</definedName>
    <definedName name="Fe_OH_3" localSheetId="85">#REF!</definedName>
    <definedName name="Fe_OH_3" localSheetId="55">#REF!</definedName>
    <definedName name="Fe_OH_3" localSheetId="24">#REF!</definedName>
    <definedName name="Fe_OH_3" localSheetId="9">#REF!</definedName>
    <definedName name="Fe_OH_3" localSheetId="100">#REF!</definedName>
    <definedName name="Fe_OH_3" localSheetId="40">#REF!</definedName>
    <definedName name="Fe_OH_3" localSheetId="97">#REF!</definedName>
    <definedName name="Fe_OH_3" localSheetId="82">#REF!</definedName>
    <definedName name="Fe_OH_3" localSheetId="52">#REF!</definedName>
    <definedName name="Fe_OH_3" localSheetId="37">#REF!</definedName>
    <definedName name="Fe_OH_3" localSheetId="6">#REF!</definedName>
    <definedName name="Fe_OH_3" localSheetId="75">#REF!</definedName>
    <definedName name="Fe_OH_3" localSheetId="72">#REF!</definedName>
    <definedName name="Fe_OH_3" localSheetId="69">#REF!</definedName>
    <definedName name="Fe_OH_3" localSheetId="66">#REF!</definedName>
    <definedName name="Fe_OH_3" localSheetId="63">#REF!</definedName>
    <definedName name="Fe_OH_3" localSheetId="51">#REF!</definedName>
    <definedName name="Fe_OH_3" localSheetId="29">#REF!</definedName>
    <definedName name="Fe_OH_3" localSheetId="20">#REF!</definedName>
    <definedName name="Fe_OH_3" localSheetId="78">#REF!</definedName>
    <definedName name="Fe_OH_3" localSheetId="17">#REF!</definedName>
    <definedName name="Fe_OH_3" localSheetId="93">#REF!</definedName>
    <definedName name="Fe_OH_3" localSheetId="60">#REF!</definedName>
    <definedName name="Fe_OH_3" localSheetId="48">#REF!</definedName>
    <definedName name="Fe_OH_3" localSheetId="34">#REF!</definedName>
    <definedName name="Fe_OH_3" localSheetId="14">#REF!</definedName>
    <definedName name="Fe_OH_3" localSheetId="2">#REF!</definedName>
    <definedName name="Fe_OH_3" localSheetId="90">#REF!</definedName>
    <definedName name="Fe_OH_3" localSheetId="45">#REF!</definedName>
    <definedName name="Fe_OH_3" localSheetId="87">#REF!</definedName>
    <definedName name="Fe_OH_3" localSheetId="57">#REF!</definedName>
    <definedName name="Fe_OH_3" localSheetId="26">#REF!</definedName>
    <definedName name="Fe_OH_3" localSheetId="11">#REF!</definedName>
    <definedName name="Fe_OH_3" localSheetId="42">#REF!</definedName>
    <definedName name="Fe_OH_3" localSheetId="84">#REF!</definedName>
    <definedName name="Fe_OH_3" localSheetId="54">#REF!</definedName>
    <definedName name="Fe_OH_3" localSheetId="23">#REF!</definedName>
    <definedName name="Fe_OH_3" localSheetId="8">#REF!</definedName>
    <definedName name="Fe_OH_3" localSheetId="99">#REF!</definedName>
    <definedName name="Fe_OH_3" localSheetId="39">#REF!</definedName>
    <definedName name="Fe_OH_3" localSheetId="96">#REF!</definedName>
    <definedName name="Fe_OH_3" localSheetId="81">#REF!</definedName>
    <definedName name="Fe_OH_3" localSheetId="36">#REF!</definedName>
    <definedName name="Fe_OH_3" localSheetId="5">#REF!</definedName>
    <definedName name="Fe_OH_3" localSheetId="138">#REF!</definedName>
    <definedName name="Fe_OH_3" localSheetId="136">#REF!</definedName>
    <definedName name="Fe_OH_3" localSheetId="134">#REF!</definedName>
    <definedName name="Fe_OH_3" localSheetId="140">#REF!</definedName>
    <definedName name="Fe_OH_3">#REF!</definedName>
    <definedName name="Fe2__Fe_CO3" localSheetId="74">#REF!</definedName>
    <definedName name="Fe2__Fe_CO3" localSheetId="71">#REF!</definedName>
    <definedName name="Fe2__Fe_CO3" localSheetId="68">#REF!</definedName>
    <definedName name="Fe2__Fe_CO3" localSheetId="65">#REF!</definedName>
    <definedName name="Fe2__Fe_CO3" localSheetId="62">#REF!</definedName>
    <definedName name="Fe2__Fe_CO3" localSheetId="28">#REF!</definedName>
    <definedName name="Fe2__Fe_CO3" localSheetId="19">#REF!</definedName>
    <definedName name="Fe2__Fe_CO3" localSheetId="77">#REF!</definedName>
    <definedName name="Fe2__Fe_CO3" localSheetId="107">#REF!</definedName>
    <definedName name="Fe2__Fe_CO3" localSheetId="32">#REF!</definedName>
    <definedName name="Fe2__Fe_CO3" localSheetId="16">#REF!</definedName>
    <definedName name="Fe2__Fe_CO3" localSheetId="131">#REF!</definedName>
    <definedName name="Fe2__Fe_CO3" localSheetId="59">#REF!</definedName>
    <definedName name="Fe2__Fe_CO3" localSheetId="47">#REF!</definedName>
    <definedName name="Fe2__Fe_CO3" localSheetId="31">#REF!</definedName>
    <definedName name="Fe2__Fe_CO3" localSheetId="13">#REF!</definedName>
    <definedName name="Fe2__Fe_CO3" localSheetId="129">#REF!</definedName>
    <definedName name="Fe2__Fe_CO3" localSheetId="119">#REF!</definedName>
    <definedName name="Fe2__Fe_CO3" localSheetId="105">#REF!</definedName>
    <definedName name="Fe2__Fe_CO3" localSheetId="92">#REF!</definedName>
    <definedName name="Fe2__Fe_CO3" localSheetId="0">#REF!</definedName>
    <definedName name="Fe2__Fe_CO3" localSheetId="1">#REF!</definedName>
    <definedName name="Fe2__Fe_CO3" localSheetId="89">#REF!</definedName>
    <definedName name="Fe2__Fe_CO3" localSheetId="44">#REF!</definedName>
    <definedName name="Fe2__Fe_CO3" localSheetId="86">#REF!</definedName>
    <definedName name="Fe2__Fe_CO3" localSheetId="56">#REF!</definedName>
    <definedName name="Fe2__Fe_CO3" localSheetId="25">#REF!</definedName>
    <definedName name="Fe2__Fe_CO3" localSheetId="117">#REF!</definedName>
    <definedName name="Fe2__Fe_CO3" localSheetId="10">#REF!</definedName>
    <definedName name="Fe2__Fe_CO3" localSheetId="127">#REF!</definedName>
    <definedName name="Fe2__Fe_CO3" localSheetId="103">#REF!</definedName>
    <definedName name="Fe2__Fe_CO3" localSheetId="41">#REF!</definedName>
    <definedName name="Fe2__Fe_CO3" localSheetId="115">#REF!</definedName>
    <definedName name="Fe2__Fe_CO3" localSheetId="101">#REF!</definedName>
    <definedName name="Fe2__Fe_CO3" localSheetId="83">#REF!</definedName>
    <definedName name="Fe2__Fe_CO3" localSheetId="53">#REF!</definedName>
    <definedName name="Fe2__Fe_CO3" localSheetId="22">#REF!</definedName>
    <definedName name="Fe2__Fe_CO3" localSheetId="125">#REF!</definedName>
    <definedName name="Fe2__Fe_CO3" localSheetId="7">#REF!</definedName>
    <definedName name="Fe2__Fe_CO3" localSheetId="98">#REF!</definedName>
    <definedName name="Fe2__Fe_CO3" localSheetId="113">#REF!</definedName>
    <definedName name="Fe2__Fe_CO3" localSheetId="111">#REF!</definedName>
    <definedName name="Fe2__Fe_CO3" localSheetId="38">#REF!</definedName>
    <definedName name="Fe2__Fe_CO3" localSheetId="123">#REF!</definedName>
    <definedName name="Fe2__Fe_CO3" localSheetId="80">#REF!</definedName>
    <definedName name="Fe2__Fe_CO3" localSheetId="50">#REF!</definedName>
    <definedName name="Fe2__Fe_CO3" localSheetId="35">#REF!</definedName>
    <definedName name="Fe2__Fe_CO3" localSheetId="121">#REF!</definedName>
    <definedName name="Fe2__Fe_CO3" localSheetId="109">#REF!</definedName>
    <definedName name="Fe2__Fe_CO3" localSheetId="95">#REF!</definedName>
    <definedName name="Fe2__Fe_CO3" localSheetId="4">#REF!</definedName>
    <definedName name="Fe2__Fe_CO3" localSheetId="137">#REF!</definedName>
    <definedName name="Fe2__Fe_CO3" localSheetId="135">#REF!</definedName>
    <definedName name="Fe2__Fe_CO3" localSheetId="141">#REF!</definedName>
    <definedName name="Fe2__Fe_CO3" localSheetId="133">#REF!</definedName>
    <definedName name="Fe2__Fe_CO3" localSheetId="139">#REF!</definedName>
    <definedName name="Fe2__Fe_CO3" localSheetId="108">#REF!</definedName>
    <definedName name="Fe2__Fe_CO3" localSheetId="132">#REF!</definedName>
    <definedName name="Fe2__Fe_CO3" localSheetId="130">#REF!</definedName>
    <definedName name="Fe2__Fe_CO3" localSheetId="120">#REF!</definedName>
    <definedName name="Fe2__Fe_CO3" localSheetId="106">#REF!</definedName>
    <definedName name="Fe2__Fe_CO3" localSheetId="118">#REF!</definedName>
    <definedName name="Fe2__Fe_CO3" localSheetId="128">#REF!</definedName>
    <definedName name="Fe2__Fe_CO3" localSheetId="104">#REF!</definedName>
    <definedName name="Fe2__Fe_CO3" localSheetId="116">#REF!</definedName>
    <definedName name="Fe2__Fe_CO3" localSheetId="102">#REF!</definedName>
    <definedName name="Fe2__Fe_CO3" localSheetId="126">#REF!</definedName>
    <definedName name="Fe2__Fe_CO3" localSheetId="114">#REF!</definedName>
    <definedName name="Fe2__Fe_CO3" localSheetId="112">#REF!</definedName>
    <definedName name="Fe2__Fe_CO3" localSheetId="124">#REF!</definedName>
    <definedName name="Fe2__Fe_CO3" localSheetId="122">#REF!</definedName>
    <definedName name="Fe2__Fe_CO3" localSheetId="110">#REF!</definedName>
    <definedName name="Fe2__Fe_CO3" localSheetId="76">#REF!</definedName>
    <definedName name="Fe2__Fe_CO3" localSheetId="73">#REF!</definedName>
    <definedName name="Fe2__Fe_CO3" localSheetId="70">#REF!</definedName>
    <definedName name="Fe2__Fe_CO3" localSheetId="67">#REF!</definedName>
    <definedName name="Fe2__Fe_CO3" localSheetId="64">#REF!</definedName>
    <definedName name="Fe2__Fe_CO3" localSheetId="30">#REF!</definedName>
    <definedName name="Fe2__Fe_CO3" localSheetId="21">#REF!</definedName>
    <definedName name="Fe2__Fe_CO3" localSheetId="79">#REF!</definedName>
    <definedName name="Fe2__Fe_CO3" localSheetId="18">#REF!</definedName>
    <definedName name="Fe2__Fe_CO3" localSheetId="94">#REF!</definedName>
    <definedName name="Fe2__Fe_CO3" localSheetId="61">#REF!</definedName>
    <definedName name="Fe2__Fe_CO3" localSheetId="49">#REF!</definedName>
    <definedName name="Fe2__Fe_CO3" localSheetId="33">#REF!</definedName>
    <definedName name="Fe2__Fe_CO3" localSheetId="15">#REF!</definedName>
    <definedName name="Fe2__Fe_CO3" localSheetId="3">#REF!</definedName>
    <definedName name="Fe2__Fe_CO3" localSheetId="91">#REF!</definedName>
    <definedName name="Fe2__Fe_CO3" localSheetId="46">#REF!</definedName>
    <definedName name="Fe2__Fe_CO3" localSheetId="88">#REF!</definedName>
    <definedName name="Fe2__Fe_CO3" localSheetId="58">#REF!</definedName>
    <definedName name="Fe2__Fe_CO3" localSheetId="27">#REF!</definedName>
    <definedName name="Fe2__Fe_CO3" localSheetId="12">#REF!</definedName>
    <definedName name="Fe2__Fe_CO3" localSheetId="43">#REF!</definedName>
    <definedName name="Fe2__Fe_CO3" localSheetId="85">#REF!</definedName>
    <definedName name="Fe2__Fe_CO3" localSheetId="55">#REF!</definedName>
    <definedName name="Fe2__Fe_CO3" localSheetId="24">#REF!</definedName>
    <definedName name="Fe2__Fe_CO3" localSheetId="9">#REF!</definedName>
    <definedName name="Fe2__Fe_CO3" localSheetId="100">#REF!</definedName>
    <definedName name="Fe2__Fe_CO3" localSheetId="40">#REF!</definedName>
    <definedName name="Fe2__Fe_CO3" localSheetId="97">#REF!</definedName>
    <definedName name="Fe2__Fe_CO3" localSheetId="82">#REF!</definedName>
    <definedName name="Fe2__Fe_CO3" localSheetId="52">#REF!</definedName>
    <definedName name="Fe2__Fe_CO3" localSheetId="37">#REF!</definedName>
    <definedName name="Fe2__Fe_CO3" localSheetId="6">#REF!</definedName>
    <definedName name="Fe2__Fe_CO3" localSheetId="75">#REF!</definedName>
    <definedName name="Fe2__Fe_CO3" localSheetId="72">#REF!</definedName>
    <definedName name="Fe2__Fe_CO3" localSheetId="69">#REF!</definedName>
    <definedName name="Fe2__Fe_CO3" localSheetId="66">#REF!</definedName>
    <definedName name="Fe2__Fe_CO3" localSheetId="63">#REF!</definedName>
    <definedName name="Fe2__Fe_CO3" localSheetId="51">#REF!</definedName>
    <definedName name="Fe2__Fe_CO3" localSheetId="29">#REF!</definedName>
    <definedName name="Fe2__Fe_CO3" localSheetId="20">#REF!</definedName>
    <definedName name="Fe2__Fe_CO3" localSheetId="78">#REF!</definedName>
    <definedName name="Fe2__Fe_CO3" localSheetId="17">#REF!</definedName>
    <definedName name="Fe2__Fe_CO3" localSheetId="93">#REF!</definedName>
    <definedName name="Fe2__Fe_CO3" localSheetId="60">#REF!</definedName>
    <definedName name="Fe2__Fe_CO3" localSheetId="48">#REF!</definedName>
    <definedName name="Fe2__Fe_CO3" localSheetId="34">#REF!</definedName>
    <definedName name="Fe2__Fe_CO3" localSheetId="14">#REF!</definedName>
    <definedName name="Fe2__Fe_CO3" localSheetId="2">#REF!</definedName>
    <definedName name="Fe2__Fe_CO3" localSheetId="90">#REF!</definedName>
    <definedName name="Fe2__Fe_CO3" localSheetId="45">#REF!</definedName>
    <definedName name="Fe2__Fe_CO3" localSheetId="87">#REF!</definedName>
    <definedName name="Fe2__Fe_CO3" localSheetId="57">#REF!</definedName>
    <definedName name="Fe2__Fe_CO3" localSheetId="26">#REF!</definedName>
    <definedName name="Fe2__Fe_CO3" localSheetId="11">#REF!</definedName>
    <definedName name="Fe2__Fe_CO3" localSheetId="42">#REF!</definedName>
    <definedName name="Fe2__Fe_CO3" localSheetId="84">#REF!</definedName>
    <definedName name="Fe2__Fe_CO3" localSheetId="54">#REF!</definedName>
    <definedName name="Fe2__Fe_CO3" localSheetId="23">#REF!</definedName>
    <definedName name="Fe2__Fe_CO3" localSheetId="8">#REF!</definedName>
    <definedName name="Fe2__Fe_CO3" localSheetId="99">#REF!</definedName>
    <definedName name="Fe2__Fe_CO3" localSheetId="39">#REF!</definedName>
    <definedName name="Fe2__Fe_CO3" localSheetId="96">#REF!</definedName>
    <definedName name="Fe2__Fe_CO3" localSheetId="81">#REF!</definedName>
    <definedName name="Fe2__Fe_CO3" localSheetId="36">#REF!</definedName>
    <definedName name="Fe2__Fe_CO3" localSheetId="5">#REF!</definedName>
    <definedName name="Fe2__Fe_CO3" localSheetId="138">#REF!</definedName>
    <definedName name="Fe2__Fe_CO3" localSheetId="136">#REF!</definedName>
    <definedName name="Fe2__Fe_CO3" localSheetId="134">#REF!</definedName>
    <definedName name="Fe2__Fe_CO3" localSheetId="140">#REF!</definedName>
    <definedName name="Fe2__Fe_CO3">#REF!</definedName>
    <definedName name="FEMS" localSheetId="74">#REF!</definedName>
    <definedName name="FEMS" localSheetId="71">#REF!</definedName>
    <definedName name="FEMS" localSheetId="68">#REF!</definedName>
    <definedName name="FEMS" localSheetId="65">#REF!</definedName>
    <definedName name="FEMS" localSheetId="62">#REF!</definedName>
    <definedName name="FEMS" localSheetId="28">#REF!</definedName>
    <definedName name="FEMS" localSheetId="19">#REF!</definedName>
    <definedName name="FEMS" localSheetId="77">#REF!</definedName>
    <definedName name="FEMS" localSheetId="107">#REF!</definedName>
    <definedName name="FEMS" localSheetId="32">#REF!</definedName>
    <definedName name="FEMS" localSheetId="16">#REF!</definedName>
    <definedName name="FEMS" localSheetId="131">#REF!</definedName>
    <definedName name="FEMS" localSheetId="59">#REF!</definedName>
    <definedName name="FEMS" localSheetId="47">#REF!</definedName>
    <definedName name="FEMS" localSheetId="31">#REF!</definedName>
    <definedName name="FEMS" localSheetId="13">#REF!</definedName>
    <definedName name="FEMS" localSheetId="129">#REF!</definedName>
    <definedName name="FEMS" localSheetId="119">#REF!</definedName>
    <definedName name="FEMS" localSheetId="105">#REF!</definedName>
    <definedName name="FEMS" localSheetId="92">#REF!</definedName>
    <definedName name="FEMS" localSheetId="0">#REF!</definedName>
    <definedName name="FEMS" localSheetId="1">#REF!</definedName>
    <definedName name="FEMS" localSheetId="89">#REF!</definedName>
    <definedName name="FEMS" localSheetId="44">#REF!</definedName>
    <definedName name="FEMS" localSheetId="86">#REF!</definedName>
    <definedName name="FEMS" localSheetId="56">#REF!</definedName>
    <definedName name="FEMS" localSheetId="25">#REF!</definedName>
    <definedName name="FEMS" localSheetId="117">#REF!</definedName>
    <definedName name="FEMS" localSheetId="10">#REF!</definedName>
    <definedName name="FEMS" localSheetId="127">#REF!</definedName>
    <definedName name="FEMS" localSheetId="103">#REF!</definedName>
    <definedName name="FEMS" localSheetId="41">#REF!</definedName>
    <definedName name="FEMS" localSheetId="115">#REF!</definedName>
    <definedName name="FEMS" localSheetId="101">#REF!</definedName>
    <definedName name="FEMS" localSheetId="83">#REF!</definedName>
    <definedName name="FEMS" localSheetId="53">#REF!</definedName>
    <definedName name="FEMS" localSheetId="22">#REF!</definedName>
    <definedName name="FEMS" localSheetId="125">#REF!</definedName>
    <definedName name="FEMS" localSheetId="7">#REF!</definedName>
    <definedName name="FEMS" localSheetId="98">#REF!</definedName>
    <definedName name="FEMS" localSheetId="113">#REF!</definedName>
    <definedName name="FEMS" localSheetId="111">#REF!</definedName>
    <definedName name="FEMS" localSheetId="38">#REF!</definedName>
    <definedName name="FEMS" localSheetId="123">#REF!</definedName>
    <definedName name="FEMS" localSheetId="80">#REF!</definedName>
    <definedName name="FEMS" localSheetId="50">#REF!</definedName>
    <definedName name="FEMS" localSheetId="35">#REF!</definedName>
    <definedName name="FEMS" localSheetId="121">#REF!</definedName>
    <definedName name="FEMS" localSheetId="109">#REF!</definedName>
    <definedName name="FEMS" localSheetId="95">#REF!</definedName>
    <definedName name="FEMS" localSheetId="4">#REF!</definedName>
    <definedName name="FEMS" localSheetId="137">#REF!</definedName>
    <definedName name="FEMS" localSheetId="135">#REF!</definedName>
    <definedName name="FEMS" localSheetId="141">#REF!</definedName>
    <definedName name="FEMS" localSheetId="133">#REF!</definedName>
    <definedName name="FEMS" localSheetId="139">#REF!</definedName>
    <definedName name="FEMS" localSheetId="108">#REF!</definedName>
    <definedName name="FEMS" localSheetId="132">#REF!</definedName>
    <definedName name="FEMS" localSheetId="130">#REF!</definedName>
    <definedName name="FEMS" localSheetId="120">#REF!</definedName>
    <definedName name="FEMS" localSheetId="106">#REF!</definedName>
    <definedName name="FEMS" localSheetId="118">#REF!</definedName>
    <definedName name="FEMS" localSheetId="128">#REF!</definedName>
    <definedName name="FEMS" localSheetId="104">#REF!</definedName>
    <definedName name="FEMS" localSheetId="116">#REF!</definedName>
    <definedName name="FEMS" localSheetId="102">#REF!</definedName>
    <definedName name="FEMS" localSheetId="126">#REF!</definedName>
    <definedName name="FEMS" localSheetId="114">#REF!</definedName>
    <definedName name="FEMS" localSheetId="112">#REF!</definedName>
    <definedName name="FEMS" localSheetId="124">#REF!</definedName>
    <definedName name="FEMS" localSheetId="122">#REF!</definedName>
    <definedName name="FEMS" localSheetId="110">#REF!</definedName>
    <definedName name="FEMS" localSheetId="76">#REF!</definedName>
    <definedName name="FEMS" localSheetId="73">#REF!</definedName>
    <definedName name="FEMS" localSheetId="70">#REF!</definedName>
    <definedName name="FEMS" localSheetId="67">#REF!</definedName>
    <definedName name="FEMS" localSheetId="64">#REF!</definedName>
    <definedName name="FEMS" localSheetId="30">#REF!</definedName>
    <definedName name="FEMS" localSheetId="21">#REF!</definedName>
    <definedName name="FEMS" localSheetId="79">#REF!</definedName>
    <definedName name="FEMS" localSheetId="18">#REF!</definedName>
    <definedName name="FEMS" localSheetId="94">#REF!</definedName>
    <definedName name="FEMS" localSheetId="61">#REF!</definedName>
    <definedName name="FEMS" localSheetId="49">#REF!</definedName>
    <definedName name="FEMS" localSheetId="33">#REF!</definedName>
    <definedName name="FEMS" localSheetId="15">#REF!</definedName>
    <definedName name="FEMS" localSheetId="3">#REF!</definedName>
    <definedName name="FEMS" localSheetId="91">#REF!</definedName>
    <definedName name="FEMS" localSheetId="46">#REF!</definedName>
    <definedName name="FEMS" localSheetId="88">#REF!</definedName>
    <definedName name="FEMS" localSheetId="58">#REF!</definedName>
    <definedName name="FEMS" localSheetId="27">#REF!</definedName>
    <definedName name="FEMS" localSheetId="12">#REF!</definedName>
    <definedName name="FEMS" localSheetId="43">#REF!</definedName>
    <definedName name="FEMS" localSheetId="85">#REF!</definedName>
    <definedName name="FEMS" localSheetId="55">#REF!</definedName>
    <definedName name="FEMS" localSheetId="24">#REF!</definedName>
    <definedName name="FEMS" localSheetId="9">#REF!</definedName>
    <definedName name="FEMS" localSheetId="100">#REF!</definedName>
    <definedName name="FEMS" localSheetId="40">#REF!</definedName>
    <definedName name="FEMS" localSheetId="97">#REF!</definedName>
    <definedName name="FEMS" localSheetId="82">#REF!</definedName>
    <definedName name="FEMS" localSheetId="52">#REF!</definedName>
    <definedName name="FEMS" localSheetId="37">#REF!</definedName>
    <definedName name="FEMS" localSheetId="6">#REF!</definedName>
    <definedName name="FEMS" localSheetId="75">#REF!</definedName>
    <definedName name="FEMS" localSheetId="72">#REF!</definedName>
    <definedName name="FEMS" localSheetId="69">#REF!</definedName>
    <definedName name="FEMS" localSheetId="66">#REF!</definedName>
    <definedName name="FEMS" localSheetId="63">#REF!</definedName>
    <definedName name="FEMS" localSheetId="51">#REF!</definedName>
    <definedName name="FEMS" localSheetId="29">#REF!</definedName>
    <definedName name="FEMS" localSheetId="20">#REF!</definedName>
    <definedName name="FEMS" localSheetId="78">#REF!</definedName>
    <definedName name="FEMS" localSheetId="17">#REF!</definedName>
    <definedName name="FEMS" localSheetId="93">#REF!</definedName>
    <definedName name="FEMS" localSheetId="60">#REF!</definedName>
    <definedName name="FEMS" localSheetId="48">#REF!</definedName>
    <definedName name="FEMS" localSheetId="34">#REF!</definedName>
    <definedName name="FEMS" localSheetId="14">#REF!</definedName>
    <definedName name="FEMS" localSheetId="2">#REF!</definedName>
    <definedName name="FEMS" localSheetId="90">#REF!</definedName>
    <definedName name="FEMS" localSheetId="45">#REF!</definedName>
    <definedName name="FEMS" localSheetId="87">#REF!</definedName>
    <definedName name="FEMS" localSheetId="57">#REF!</definedName>
    <definedName name="FEMS" localSheetId="26">#REF!</definedName>
    <definedName name="FEMS" localSheetId="11">#REF!</definedName>
    <definedName name="FEMS" localSheetId="42">#REF!</definedName>
    <definedName name="FEMS" localSheetId="84">#REF!</definedName>
    <definedName name="FEMS" localSheetId="54">#REF!</definedName>
    <definedName name="FEMS" localSheetId="23">#REF!</definedName>
    <definedName name="FEMS" localSheetId="8">#REF!</definedName>
    <definedName name="FEMS" localSheetId="99">#REF!</definedName>
    <definedName name="FEMS" localSheetId="39">#REF!</definedName>
    <definedName name="FEMS" localSheetId="96">#REF!</definedName>
    <definedName name="FEMS" localSheetId="81">#REF!</definedName>
    <definedName name="FEMS" localSheetId="36">#REF!</definedName>
    <definedName name="FEMS" localSheetId="5">#REF!</definedName>
    <definedName name="FEMS" localSheetId="138">#REF!</definedName>
    <definedName name="FEMS" localSheetId="136">#REF!</definedName>
    <definedName name="FEMS" localSheetId="134">#REF!</definedName>
    <definedName name="FEMS" localSheetId="140">#REF!</definedName>
    <definedName name="FEMS">#REF!</definedName>
    <definedName name="FEMSYrDiff" localSheetId="74">#REF!</definedName>
    <definedName name="FEMSYrDiff" localSheetId="71">#REF!</definedName>
    <definedName name="FEMSYrDiff" localSheetId="68">#REF!</definedName>
    <definedName name="FEMSYrDiff" localSheetId="65">#REF!</definedName>
    <definedName name="FEMSYrDiff" localSheetId="62">#REF!</definedName>
    <definedName name="FEMSYrDiff" localSheetId="28">#REF!</definedName>
    <definedName name="FEMSYrDiff" localSheetId="19">#REF!</definedName>
    <definedName name="FEMSYrDiff" localSheetId="77">#REF!</definedName>
    <definedName name="FEMSYrDiff" localSheetId="107">#REF!</definedName>
    <definedName name="FEMSYrDiff" localSheetId="32">#REF!</definedName>
    <definedName name="FEMSYrDiff" localSheetId="16">#REF!</definedName>
    <definedName name="FEMSYrDiff" localSheetId="131">#REF!</definedName>
    <definedName name="FEMSYrDiff" localSheetId="59">#REF!</definedName>
    <definedName name="FEMSYrDiff" localSheetId="47">#REF!</definedName>
    <definedName name="FEMSYrDiff" localSheetId="31">#REF!</definedName>
    <definedName name="FEMSYrDiff" localSheetId="13">#REF!</definedName>
    <definedName name="FEMSYrDiff" localSheetId="129">#REF!</definedName>
    <definedName name="FEMSYrDiff" localSheetId="119">#REF!</definedName>
    <definedName name="FEMSYrDiff" localSheetId="105">#REF!</definedName>
    <definedName name="FEMSYrDiff" localSheetId="92">#REF!</definedName>
    <definedName name="FEMSYrDiff" localSheetId="0">#REF!</definedName>
    <definedName name="FEMSYrDiff" localSheetId="1">#REF!</definedName>
    <definedName name="FEMSYrDiff" localSheetId="89">#REF!</definedName>
    <definedName name="FEMSYrDiff" localSheetId="44">#REF!</definedName>
    <definedName name="FEMSYrDiff" localSheetId="86">#REF!</definedName>
    <definedName name="FEMSYrDiff" localSheetId="56">#REF!</definedName>
    <definedName name="FEMSYrDiff" localSheetId="25">#REF!</definedName>
    <definedName name="FEMSYrDiff" localSheetId="117">#REF!</definedName>
    <definedName name="FEMSYrDiff" localSheetId="10">#REF!</definedName>
    <definedName name="FEMSYrDiff" localSheetId="127">#REF!</definedName>
    <definedName name="FEMSYrDiff" localSheetId="103">#REF!</definedName>
    <definedName name="FEMSYrDiff" localSheetId="41">#REF!</definedName>
    <definedName name="FEMSYrDiff" localSheetId="115">#REF!</definedName>
    <definedName name="FEMSYrDiff" localSheetId="101">#REF!</definedName>
    <definedName name="FEMSYrDiff" localSheetId="83">#REF!</definedName>
    <definedName name="FEMSYrDiff" localSheetId="53">#REF!</definedName>
    <definedName name="FEMSYrDiff" localSheetId="22">#REF!</definedName>
    <definedName name="FEMSYrDiff" localSheetId="125">#REF!</definedName>
    <definedName name="FEMSYrDiff" localSheetId="7">#REF!</definedName>
    <definedName name="FEMSYrDiff" localSheetId="98">#REF!</definedName>
    <definedName name="FEMSYrDiff" localSheetId="113">#REF!</definedName>
    <definedName name="FEMSYrDiff" localSheetId="111">#REF!</definedName>
    <definedName name="FEMSYrDiff" localSheetId="38">#REF!</definedName>
    <definedName name="FEMSYrDiff" localSheetId="123">#REF!</definedName>
    <definedName name="FEMSYrDiff" localSheetId="80">#REF!</definedName>
    <definedName name="FEMSYrDiff" localSheetId="50">#REF!</definedName>
    <definedName name="FEMSYrDiff" localSheetId="35">#REF!</definedName>
    <definedName name="FEMSYrDiff" localSheetId="121">#REF!</definedName>
    <definedName name="FEMSYrDiff" localSheetId="109">#REF!</definedName>
    <definedName name="FEMSYrDiff" localSheetId="95">#REF!</definedName>
    <definedName name="FEMSYrDiff" localSheetId="4">#REF!</definedName>
    <definedName name="FEMSYrDiff" localSheetId="137">#REF!</definedName>
    <definedName name="FEMSYrDiff" localSheetId="135">#REF!</definedName>
    <definedName name="FEMSYrDiff" localSheetId="141">#REF!</definedName>
    <definedName name="FEMSYrDiff" localSheetId="133">#REF!</definedName>
    <definedName name="FEMSYrDiff" localSheetId="139">#REF!</definedName>
    <definedName name="FEMSYrDiff" localSheetId="108">#REF!</definedName>
    <definedName name="FEMSYrDiff" localSheetId="132">#REF!</definedName>
    <definedName name="FEMSYrDiff" localSheetId="130">#REF!</definedName>
    <definedName name="FEMSYrDiff" localSheetId="120">#REF!</definedName>
    <definedName name="FEMSYrDiff" localSheetId="106">#REF!</definedName>
    <definedName name="FEMSYrDiff" localSheetId="118">#REF!</definedName>
    <definedName name="FEMSYrDiff" localSheetId="128">#REF!</definedName>
    <definedName name="FEMSYrDiff" localSheetId="104">#REF!</definedName>
    <definedName name="FEMSYrDiff" localSheetId="116">#REF!</definedName>
    <definedName name="FEMSYrDiff" localSheetId="102">#REF!</definedName>
    <definedName name="FEMSYrDiff" localSheetId="126">#REF!</definedName>
    <definedName name="FEMSYrDiff" localSheetId="114">#REF!</definedName>
    <definedName name="FEMSYrDiff" localSheetId="112">#REF!</definedName>
    <definedName name="FEMSYrDiff" localSheetId="124">#REF!</definedName>
    <definedName name="FEMSYrDiff" localSheetId="122">#REF!</definedName>
    <definedName name="FEMSYrDiff" localSheetId="110">#REF!</definedName>
    <definedName name="FEMSYrDiff" localSheetId="76">#REF!</definedName>
    <definedName name="FEMSYrDiff" localSheetId="73">#REF!</definedName>
    <definedName name="FEMSYrDiff" localSheetId="70">#REF!</definedName>
    <definedName name="FEMSYrDiff" localSheetId="67">#REF!</definedName>
    <definedName name="FEMSYrDiff" localSheetId="64">#REF!</definedName>
    <definedName name="FEMSYrDiff" localSheetId="30">#REF!</definedName>
    <definedName name="FEMSYrDiff" localSheetId="21">#REF!</definedName>
    <definedName name="FEMSYrDiff" localSheetId="79">#REF!</definedName>
    <definedName name="FEMSYrDiff" localSheetId="18">#REF!</definedName>
    <definedName name="FEMSYrDiff" localSheetId="94">#REF!</definedName>
    <definedName name="FEMSYrDiff" localSheetId="61">#REF!</definedName>
    <definedName name="FEMSYrDiff" localSheetId="49">#REF!</definedName>
    <definedName name="FEMSYrDiff" localSheetId="33">#REF!</definedName>
    <definedName name="FEMSYrDiff" localSheetId="15">#REF!</definedName>
    <definedName name="FEMSYrDiff" localSheetId="3">#REF!</definedName>
    <definedName name="FEMSYrDiff" localSheetId="91">#REF!</definedName>
    <definedName name="FEMSYrDiff" localSheetId="46">#REF!</definedName>
    <definedName name="FEMSYrDiff" localSheetId="88">#REF!</definedName>
    <definedName name="FEMSYrDiff" localSheetId="58">#REF!</definedName>
    <definedName name="FEMSYrDiff" localSheetId="27">#REF!</definedName>
    <definedName name="FEMSYrDiff" localSheetId="12">#REF!</definedName>
    <definedName name="FEMSYrDiff" localSheetId="43">#REF!</definedName>
    <definedName name="FEMSYrDiff" localSheetId="85">#REF!</definedName>
    <definedName name="FEMSYrDiff" localSheetId="55">#REF!</definedName>
    <definedName name="FEMSYrDiff" localSheetId="24">#REF!</definedName>
    <definedName name="FEMSYrDiff" localSheetId="9">#REF!</definedName>
    <definedName name="FEMSYrDiff" localSheetId="100">#REF!</definedName>
    <definedName name="FEMSYrDiff" localSheetId="40">#REF!</definedName>
    <definedName name="FEMSYrDiff" localSheetId="97">#REF!</definedName>
    <definedName name="FEMSYrDiff" localSheetId="82">#REF!</definedName>
    <definedName name="FEMSYrDiff" localSheetId="52">#REF!</definedName>
    <definedName name="FEMSYrDiff" localSheetId="37">#REF!</definedName>
    <definedName name="FEMSYrDiff" localSheetId="6">#REF!</definedName>
    <definedName name="FEMSYrDiff" localSheetId="75">#REF!</definedName>
    <definedName name="FEMSYrDiff" localSheetId="72">#REF!</definedName>
    <definedName name="FEMSYrDiff" localSheetId="69">#REF!</definedName>
    <definedName name="FEMSYrDiff" localSheetId="66">#REF!</definedName>
    <definedName name="FEMSYrDiff" localSheetId="63">#REF!</definedName>
    <definedName name="FEMSYrDiff" localSheetId="51">#REF!</definedName>
    <definedName name="FEMSYrDiff" localSheetId="29">#REF!</definedName>
    <definedName name="FEMSYrDiff" localSheetId="20">#REF!</definedName>
    <definedName name="FEMSYrDiff" localSheetId="78">#REF!</definedName>
    <definedName name="FEMSYrDiff" localSheetId="17">#REF!</definedName>
    <definedName name="FEMSYrDiff" localSheetId="93">#REF!</definedName>
    <definedName name="FEMSYrDiff" localSheetId="60">#REF!</definedName>
    <definedName name="FEMSYrDiff" localSheetId="48">#REF!</definedName>
    <definedName name="FEMSYrDiff" localSheetId="34">#REF!</definedName>
    <definedName name="FEMSYrDiff" localSheetId="14">#REF!</definedName>
    <definedName name="FEMSYrDiff" localSheetId="2">#REF!</definedName>
    <definedName name="FEMSYrDiff" localSheetId="90">#REF!</definedName>
    <definedName name="FEMSYrDiff" localSheetId="45">#REF!</definedName>
    <definedName name="FEMSYrDiff" localSheetId="87">#REF!</definedName>
    <definedName name="FEMSYrDiff" localSheetId="57">#REF!</definedName>
    <definedName name="FEMSYrDiff" localSheetId="26">#REF!</definedName>
    <definedName name="FEMSYrDiff" localSheetId="11">#REF!</definedName>
    <definedName name="FEMSYrDiff" localSheetId="42">#REF!</definedName>
    <definedName name="FEMSYrDiff" localSheetId="84">#REF!</definedName>
    <definedName name="FEMSYrDiff" localSheetId="54">#REF!</definedName>
    <definedName name="FEMSYrDiff" localSheetId="23">#REF!</definedName>
    <definedName name="FEMSYrDiff" localSheetId="8">#REF!</definedName>
    <definedName name="FEMSYrDiff" localSheetId="99">#REF!</definedName>
    <definedName name="FEMSYrDiff" localSheetId="39">#REF!</definedName>
    <definedName name="FEMSYrDiff" localSheetId="96">#REF!</definedName>
    <definedName name="FEMSYrDiff" localSheetId="81">#REF!</definedName>
    <definedName name="FEMSYrDiff" localSheetId="36">#REF!</definedName>
    <definedName name="FEMSYrDiff" localSheetId="5">#REF!</definedName>
    <definedName name="FEMSYrDiff" localSheetId="138">#REF!</definedName>
    <definedName name="FEMSYrDiff" localSheetId="136">#REF!</definedName>
    <definedName name="FEMSYrDiff" localSheetId="134">#REF!</definedName>
    <definedName name="FEMSYrDiff" localSheetId="140">#REF!</definedName>
    <definedName name="FEMSYrDiff">#REF!</definedName>
    <definedName name="Fetch_Info" localSheetId="74">#REF!</definedName>
    <definedName name="Fetch_Info" localSheetId="71">#REF!</definedName>
    <definedName name="Fetch_Info" localSheetId="68">#REF!</definedName>
    <definedName name="Fetch_Info" localSheetId="65">#REF!</definedName>
    <definedName name="Fetch_Info" localSheetId="62">#REF!</definedName>
    <definedName name="Fetch_Info" localSheetId="28">#REF!</definedName>
    <definedName name="Fetch_Info" localSheetId="19">#REF!</definedName>
    <definedName name="Fetch_Info" localSheetId="77">#REF!</definedName>
    <definedName name="Fetch_Info" localSheetId="107">#REF!</definedName>
    <definedName name="Fetch_Info" localSheetId="32">#REF!</definedName>
    <definedName name="Fetch_Info" localSheetId="16">#REF!</definedName>
    <definedName name="Fetch_Info" localSheetId="131">#REF!</definedName>
    <definedName name="Fetch_Info" localSheetId="59">#REF!</definedName>
    <definedName name="Fetch_Info" localSheetId="47">#REF!</definedName>
    <definedName name="Fetch_Info" localSheetId="31">#REF!</definedName>
    <definedName name="Fetch_Info" localSheetId="13">#REF!</definedName>
    <definedName name="Fetch_Info" localSheetId="129">#REF!</definedName>
    <definedName name="Fetch_Info" localSheetId="119">#REF!</definedName>
    <definedName name="Fetch_Info" localSheetId="105">#REF!</definedName>
    <definedName name="Fetch_Info" localSheetId="92">#REF!</definedName>
    <definedName name="Fetch_Info" localSheetId="0">#REF!</definedName>
    <definedName name="Fetch_Info" localSheetId="1">#REF!</definedName>
    <definedName name="Fetch_Info" localSheetId="89">#REF!</definedName>
    <definedName name="Fetch_Info" localSheetId="44">#REF!</definedName>
    <definedName name="Fetch_Info" localSheetId="86">#REF!</definedName>
    <definedName name="Fetch_Info" localSheetId="56">#REF!</definedName>
    <definedName name="Fetch_Info" localSheetId="25">#REF!</definedName>
    <definedName name="Fetch_Info" localSheetId="117">#REF!</definedName>
    <definedName name="Fetch_Info" localSheetId="10">#REF!</definedName>
    <definedName name="Fetch_Info" localSheetId="127">#REF!</definedName>
    <definedName name="Fetch_Info" localSheetId="103">#REF!</definedName>
    <definedName name="Fetch_Info" localSheetId="41">#REF!</definedName>
    <definedName name="Fetch_Info" localSheetId="115">#REF!</definedName>
    <definedName name="Fetch_Info" localSheetId="101">#REF!</definedName>
    <definedName name="Fetch_Info" localSheetId="83">#REF!</definedName>
    <definedName name="Fetch_Info" localSheetId="53">#REF!</definedName>
    <definedName name="Fetch_Info" localSheetId="22">#REF!</definedName>
    <definedName name="Fetch_Info" localSheetId="125">#REF!</definedName>
    <definedName name="Fetch_Info" localSheetId="7">#REF!</definedName>
    <definedName name="Fetch_Info" localSheetId="98">#REF!</definedName>
    <definedName name="Fetch_Info" localSheetId="113">#REF!</definedName>
    <definedName name="Fetch_Info" localSheetId="111">#REF!</definedName>
    <definedName name="Fetch_Info" localSheetId="38">#REF!</definedName>
    <definedName name="Fetch_Info" localSheetId="123">#REF!</definedName>
    <definedName name="Fetch_Info" localSheetId="80">#REF!</definedName>
    <definedName name="Fetch_Info" localSheetId="50">#REF!</definedName>
    <definedName name="Fetch_Info" localSheetId="35">#REF!</definedName>
    <definedName name="Fetch_Info" localSheetId="121">#REF!</definedName>
    <definedName name="Fetch_Info" localSheetId="109">#REF!</definedName>
    <definedName name="Fetch_Info" localSheetId="95">#REF!</definedName>
    <definedName name="Fetch_Info" localSheetId="4">#REF!</definedName>
    <definedName name="Fetch_Info" localSheetId="137">#REF!</definedName>
    <definedName name="Fetch_Info" localSheetId="135">#REF!</definedName>
    <definedName name="Fetch_Info" localSheetId="141">#REF!</definedName>
    <definedName name="Fetch_Info" localSheetId="133">#REF!</definedName>
    <definedName name="Fetch_Info" localSheetId="139">#REF!</definedName>
    <definedName name="Fetch_Info" localSheetId="108">#REF!</definedName>
    <definedName name="Fetch_Info" localSheetId="132">#REF!</definedName>
    <definedName name="Fetch_Info" localSheetId="130">#REF!</definedName>
    <definedName name="Fetch_Info" localSheetId="120">#REF!</definedName>
    <definedName name="Fetch_Info" localSheetId="106">#REF!</definedName>
    <definedName name="Fetch_Info" localSheetId="118">#REF!</definedName>
    <definedName name="Fetch_Info" localSheetId="128">#REF!</definedName>
    <definedName name="Fetch_Info" localSheetId="104">#REF!</definedName>
    <definedName name="Fetch_Info" localSheetId="116">#REF!</definedName>
    <definedName name="Fetch_Info" localSheetId="102">#REF!</definedName>
    <definedName name="Fetch_Info" localSheetId="126">#REF!</definedName>
    <definedName name="Fetch_Info" localSheetId="114">#REF!</definedName>
    <definedName name="Fetch_Info" localSheetId="112">#REF!</definedName>
    <definedName name="Fetch_Info" localSheetId="124">#REF!</definedName>
    <definedName name="Fetch_Info" localSheetId="122">#REF!</definedName>
    <definedName name="Fetch_Info" localSheetId="110">#REF!</definedName>
    <definedName name="Fetch_Info" localSheetId="76">#REF!</definedName>
    <definedName name="Fetch_Info" localSheetId="73">#REF!</definedName>
    <definedName name="Fetch_Info" localSheetId="70">#REF!</definedName>
    <definedName name="Fetch_Info" localSheetId="67">#REF!</definedName>
    <definedName name="Fetch_Info" localSheetId="64">#REF!</definedName>
    <definedName name="Fetch_Info" localSheetId="30">#REF!</definedName>
    <definedName name="Fetch_Info" localSheetId="21">#REF!</definedName>
    <definedName name="Fetch_Info" localSheetId="79">#REF!</definedName>
    <definedName name="Fetch_Info" localSheetId="18">#REF!</definedName>
    <definedName name="Fetch_Info" localSheetId="94">#REF!</definedName>
    <definedName name="Fetch_Info" localSheetId="61">#REF!</definedName>
    <definedName name="Fetch_Info" localSheetId="49">#REF!</definedName>
    <definedName name="Fetch_Info" localSheetId="33">#REF!</definedName>
    <definedName name="Fetch_Info" localSheetId="15">#REF!</definedName>
    <definedName name="Fetch_Info" localSheetId="3">#REF!</definedName>
    <definedName name="Fetch_Info" localSheetId="91">#REF!</definedName>
    <definedName name="Fetch_Info" localSheetId="46">#REF!</definedName>
    <definedName name="Fetch_Info" localSheetId="88">#REF!</definedName>
    <definedName name="Fetch_Info" localSheetId="58">#REF!</definedName>
    <definedName name="Fetch_Info" localSheetId="27">#REF!</definedName>
    <definedName name="Fetch_Info" localSheetId="12">#REF!</definedName>
    <definedName name="Fetch_Info" localSheetId="43">#REF!</definedName>
    <definedName name="Fetch_Info" localSheetId="85">#REF!</definedName>
    <definedName name="Fetch_Info" localSheetId="55">#REF!</definedName>
    <definedName name="Fetch_Info" localSheetId="24">#REF!</definedName>
    <definedName name="Fetch_Info" localSheetId="9">#REF!</definedName>
    <definedName name="Fetch_Info" localSheetId="100">#REF!</definedName>
    <definedName name="Fetch_Info" localSheetId="40">#REF!</definedName>
    <definedName name="Fetch_Info" localSheetId="97">#REF!</definedName>
    <definedName name="Fetch_Info" localSheetId="82">#REF!</definedName>
    <definedName name="Fetch_Info" localSheetId="52">#REF!</definedName>
    <definedName name="Fetch_Info" localSheetId="37">#REF!</definedName>
    <definedName name="Fetch_Info" localSheetId="6">#REF!</definedName>
    <definedName name="Fetch_Info" localSheetId="75">#REF!</definedName>
    <definedName name="Fetch_Info" localSheetId="72">#REF!</definedName>
    <definedName name="Fetch_Info" localSheetId="69">#REF!</definedName>
    <definedName name="Fetch_Info" localSheetId="66">#REF!</definedName>
    <definedName name="Fetch_Info" localSheetId="63">#REF!</definedName>
    <definedName name="Fetch_Info" localSheetId="51">#REF!</definedName>
    <definedName name="Fetch_Info" localSheetId="29">#REF!</definedName>
    <definedName name="Fetch_Info" localSheetId="20">#REF!</definedName>
    <definedName name="Fetch_Info" localSheetId="78">#REF!</definedName>
    <definedName name="Fetch_Info" localSheetId="17">#REF!</definedName>
    <definedName name="Fetch_Info" localSheetId="93">#REF!</definedName>
    <definedName name="Fetch_Info" localSheetId="60">#REF!</definedName>
    <definedName name="Fetch_Info" localSheetId="48">#REF!</definedName>
    <definedName name="Fetch_Info" localSheetId="34">#REF!</definedName>
    <definedName name="Fetch_Info" localSheetId="14">#REF!</definedName>
    <definedName name="Fetch_Info" localSheetId="2">#REF!</definedName>
    <definedName name="Fetch_Info" localSheetId="90">#REF!</definedName>
    <definedName name="Fetch_Info" localSheetId="45">#REF!</definedName>
    <definedName name="Fetch_Info" localSheetId="87">#REF!</definedName>
    <definedName name="Fetch_Info" localSheetId="57">#REF!</definedName>
    <definedName name="Fetch_Info" localSheetId="26">#REF!</definedName>
    <definedName name="Fetch_Info" localSheetId="11">#REF!</definedName>
    <definedName name="Fetch_Info" localSheetId="42">#REF!</definedName>
    <definedName name="Fetch_Info" localSheetId="84">#REF!</definedName>
    <definedName name="Fetch_Info" localSheetId="54">#REF!</definedName>
    <definedName name="Fetch_Info" localSheetId="23">#REF!</definedName>
    <definedName name="Fetch_Info" localSheetId="8">#REF!</definedName>
    <definedName name="Fetch_Info" localSheetId="99">#REF!</definedName>
    <definedName name="Fetch_Info" localSheetId="39">#REF!</definedName>
    <definedName name="Fetch_Info" localSheetId="96">#REF!</definedName>
    <definedName name="Fetch_Info" localSheetId="81">#REF!</definedName>
    <definedName name="Fetch_Info" localSheetId="36">#REF!</definedName>
    <definedName name="Fetch_Info" localSheetId="5">#REF!</definedName>
    <definedName name="Fetch_Info" localSheetId="138">#REF!</definedName>
    <definedName name="Fetch_Info" localSheetId="136">#REF!</definedName>
    <definedName name="Fetch_Info" localSheetId="134">#REF!</definedName>
    <definedName name="Fetch_Info" localSheetId="140">#REF!</definedName>
    <definedName name="Fetch_Info">#REF!</definedName>
    <definedName name="Fiscal_Period">#REF!</definedName>
    <definedName name="flg_C1" localSheetId="74">#REF!</definedName>
    <definedName name="flg_C1" localSheetId="71">#REF!</definedName>
    <definedName name="flg_C1" localSheetId="68">#REF!</definedName>
    <definedName name="flg_C1" localSheetId="65">#REF!</definedName>
    <definedName name="flg_C1" localSheetId="62">#REF!</definedName>
    <definedName name="flg_C1" localSheetId="28">#REF!</definedName>
    <definedName name="flg_C1" localSheetId="19">#REF!</definedName>
    <definedName name="flg_C1" localSheetId="77">#REF!</definedName>
    <definedName name="flg_C1" localSheetId="107">#REF!</definedName>
    <definedName name="flg_C1" localSheetId="32">#REF!</definedName>
    <definedName name="flg_C1" localSheetId="16">#REF!</definedName>
    <definedName name="flg_C1" localSheetId="131">#REF!</definedName>
    <definedName name="flg_C1" localSheetId="59">#REF!</definedName>
    <definedName name="flg_C1" localSheetId="47">#REF!</definedName>
    <definedName name="flg_C1" localSheetId="31">#REF!</definedName>
    <definedName name="flg_C1" localSheetId="13">#REF!</definedName>
    <definedName name="flg_C1" localSheetId="129">#REF!</definedName>
    <definedName name="flg_C1" localSheetId="119">#REF!</definedName>
    <definedName name="flg_C1" localSheetId="105">#REF!</definedName>
    <definedName name="flg_C1" localSheetId="92">#REF!</definedName>
    <definedName name="flg_C1" localSheetId="0">#REF!</definedName>
    <definedName name="flg_C1" localSheetId="1">#REF!</definedName>
    <definedName name="flg_C1" localSheetId="89">#REF!</definedName>
    <definedName name="flg_C1" localSheetId="44">#REF!</definedName>
    <definedName name="flg_C1" localSheetId="86">#REF!</definedName>
    <definedName name="flg_C1" localSheetId="56">#REF!</definedName>
    <definedName name="flg_C1" localSheetId="25">#REF!</definedName>
    <definedName name="flg_C1" localSheetId="117">#REF!</definedName>
    <definedName name="flg_C1" localSheetId="10">#REF!</definedName>
    <definedName name="flg_C1" localSheetId="127">#REF!</definedName>
    <definedName name="flg_C1" localSheetId="103">#REF!</definedName>
    <definedName name="flg_C1" localSheetId="41">#REF!</definedName>
    <definedName name="flg_C1" localSheetId="115">#REF!</definedName>
    <definedName name="flg_C1" localSheetId="101">#REF!</definedName>
    <definedName name="flg_C1" localSheetId="83">#REF!</definedName>
    <definedName name="flg_C1" localSheetId="53">#REF!</definedName>
    <definedName name="flg_C1" localSheetId="22">#REF!</definedName>
    <definedName name="flg_C1" localSheetId="125">#REF!</definedName>
    <definedName name="flg_C1" localSheetId="7">#REF!</definedName>
    <definedName name="flg_C1" localSheetId="98">#REF!</definedName>
    <definedName name="flg_C1" localSheetId="113">#REF!</definedName>
    <definedName name="flg_C1" localSheetId="111">#REF!</definedName>
    <definedName name="flg_C1" localSheetId="38">#REF!</definedName>
    <definedName name="flg_C1" localSheetId="123">#REF!</definedName>
    <definedName name="flg_C1" localSheetId="80">#REF!</definedName>
    <definedName name="flg_C1" localSheetId="50">#REF!</definedName>
    <definedName name="flg_C1" localSheetId="35">#REF!</definedName>
    <definedName name="flg_C1" localSheetId="121">#REF!</definedName>
    <definedName name="flg_C1" localSheetId="109">#REF!</definedName>
    <definedName name="flg_C1" localSheetId="95">#REF!</definedName>
    <definedName name="flg_C1" localSheetId="4">#REF!</definedName>
    <definedName name="flg_C1" localSheetId="137">#REF!</definedName>
    <definedName name="flg_C1" localSheetId="135">#REF!</definedName>
    <definedName name="flg_C1" localSheetId="141">#REF!</definedName>
    <definedName name="flg_C1" localSheetId="133">#REF!</definedName>
    <definedName name="flg_C1" localSheetId="139">#REF!</definedName>
    <definedName name="flg_C1" localSheetId="108">#REF!</definedName>
    <definedName name="flg_C1" localSheetId="132">#REF!</definedName>
    <definedName name="flg_C1" localSheetId="130">#REF!</definedName>
    <definedName name="flg_C1" localSheetId="120">#REF!</definedName>
    <definedName name="flg_C1" localSheetId="106">#REF!</definedName>
    <definedName name="flg_C1" localSheetId="118">#REF!</definedName>
    <definedName name="flg_C1" localSheetId="128">#REF!</definedName>
    <definedName name="flg_C1" localSheetId="104">#REF!</definedName>
    <definedName name="flg_C1" localSheetId="116">#REF!</definedName>
    <definedName name="flg_C1" localSheetId="102">#REF!</definedName>
    <definedName name="flg_C1" localSheetId="126">#REF!</definedName>
    <definedName name="flg_C1" localSheetId="114">#REF!</definedName>
    <definedName name="flg_C1" localSheetId="112">#REF!</definedName>
    <definedName name="flg_C1" localSheetId="124">#REF!</definedName>
    <definedName name="flg_C1" localSheetId="122">#REF!</definedName>
    <definedName name="flg_C1" localSheetId="110">#REF!</definedName>
    <definedName name="flg_C1" localSheetId="76">#REF!</definedName>
    <definedName name="flg_C1" localSheetId="73">#REF!</definedName>
    <definedName name="flg_C1" localSheetId="70">#REF!</definedName>
    <definedName name="flg_C1" localSheetId="67">#REF!</definedName>
    <definedName name="flg_C1" localSheetId="64">#REF!</definedName>
    <definedName name="flg_C1" localSheetId="30">#REF!</definedName>
    <definedName name="flg_C1" localSheetId="21">#REF!</definedName>
    <definedName name="flg_C1" localSheetId="79">#REF!</definedName>
    <definedName name="flg_C1" localSheetId="18">#REF!</definedName>
    <definedName name="flg_C1" localSheetId="94">#REF!</definedName>
    <definedName name="flg_C1" localSheetId="61">#REF!</definedName>
    <definedName name="flg_C1" localSheetId="49">#REF!</definedName>
    <definedName name="flg_C1" localSheetId="33">#REF!</definedName>
    <definedName name="flg_C1" localSheetId="15">#REF!</definedName>
    <definedName name="flg_C1" localSheetId="3">#REF!</definedName>
    <definedName name="flg_C1" localSheetId="91">#REF!</definedName>
    <definedName name="flg_C1" localSheetId="46">#REF!</definedName>
    <definedName name="flg_C1" localSheetId="88">#REF!</definedName>
    <definedName name="flg_C1" localSheetId="58">#REF!</definedName>
    <definedName name="flg_C1" localSheetId="27">#REF!</definedName>
    <definedName name="flg_C1" localSheetId="12">#REF!</definedName>
    <definedName name="flg_C1" localSheetId="43">#REF!</definedName>
    <definedName name="flg_C1" localSheetId="85">#REF!</definedName>
    <definedName name="flg_C1" localSheetId="55">#REF!</definedName>
    <definedName name="flg_C1" localSheetId="24">#REF!</definedName>
    <definedName name="flg_C1" localSheetId="9">#REF!</definedName>
    <definedName name="flg_C1" localSheetId="100">#REF!</definedName>
    <definedName name="flg_C1" localSheetId="40">#REF!</definedName>
    <definedName name="flg_C1" localSheetId="97">#REF!</definedName>
    <definedName name="flg_C1" localSheetId="82">#REF!</definedName>
    <definedName name="flg_C1" localSheetId="52">#REF!</definedName>
    <definedName name="flg_C1" localSheetId="37">#REF!</definedName>
    <definedName name="flg_C1" localSheetId="6">#REF!</definedName>
    <definedName name="flg_C1" localSheetId="75">#REF!</definedName>
    <definedName name="flg_C1" localSheetId="72">#REF!</definedName>
    <definedName name="flg_C1" localSheetId="69">#REF!</definedName>
    <definedName name="flg_C1" localSheetId="66">#REF!</definedName>
    <definedName name="flg_C1" localSheetId="63">#REF!</definedName>
    <definedName name="flg_C1" localSheetId="51">#REF!</definedName>
    <definedName name="flg_C1" localSheetId="29">#REF!</definedName>
    <definedName name="flg_C1" localSheetId="20">#REF!</definedName>
    <definedName name="flg_C1" localSheetId="78">#REF!</definedName>
    <definedName name="flg_C1" localSheetId="17">#REF!</definedName>
    <definedName name="flg_C1" localSheetId="93">#REF!</definedName>
    <definedName name="flg_C1" localSheetId="60">#REF!</definedName>
    <definedName name="flg_C1" localSheetId="48">#REF!</definedName>
    <definedName name="flg_C1" localSheetId="34">#REF!</definedName>
    <definedName name="flg_C1" localSheetId="14">#REF!</definedName>
    <definedName name="flg_C1" localSheetId="2">#REF!</definedName>
    <definedName name="flg_C1" localSheetId="90">#REF!</definedName>
    <definedName name="flg_C1" localSheetId="45">#REF!</definedName>
    <definedName name="flg_C1" localSheetId="87">#REF!</definedName>
    <definedName name="flg_C1" localSheetId="57">#REF!</definedName>
    <definedName name="flg_C1" localSheetId="26">#REF!</definedName>
    <definedName name="flg_C1" localSheetId="11">#REF!</definedName>
    <definedName name="flg_C1" localSheetId="42">#REF!</definedName>
    <definedName name="flg_C1" localSheetId="84">#REF!</definedName>
    <definedName name="flg_C1" localSheetId="54">#REF!</definedName>
    <definedName name="flg_C1" localSheetId="23">#REF!</definedName>
    <definedName name="flg_C1" localSheetId="8">#REF!</definedName>
    <definedName name="flg_C1" localSheetId="99">#REF!</definedName>
    <definedName name="flg_C1" localSheetId="39">#REF!</definedName>
    <definedName name="flg_C1" localSheetId="96">#REF!</definedName>
    <definedName name="flg_C1" localSheetId="81">#REF!</definedName>
    <definedName name="flg_C1" localSheetId="36">#REF!</definedName>
    <definedName name="flg_C1" localSheetId="5">#REF!</definedName>
    <definedName name="flg_C1" localSheetId="138">#REF!</definedName>
    <definedName name="flg_C1" localSheetId="136">#REF!</definedName>
    <definedName name="flg_C1" localSheetId="134">#REF!</definedName>
    <definedName name="flg_C1" localSheetId="140">#REF!</definedName>
    <definedName name="flg_C1">#REF!</definedName>
    <definedName name="flg_C2" localSheetId="74">#REF!</definedName>
    <definedName name="flg_C2" localSheetId="71">#REF!</definedName>
    <definedName name="flg_C2" localSheetId="68">#REF!</definedName>
    <definedName name="flg_C2" localSheetId="65">#REF!</definedName>
    <definedName name="flg_C2" localSheetId="62">#REF!</definedName>
    <definedName name="flg_C2" localSheetId="28">#REF!</definedName>
    <definedName name="flg_C2" localSheetId="19">#REF!</definedName>
    <definedName name="flg_C2" localSheetId="77">#REF!</definedName>
    <definedName name="flg_C2" localSheetId="107">#REF!</definedName>
    <definedName name="flg_C2" localSheetId="32">#REF!</definedName>
    <definedName name="flg_C2" localSheetId="16">#REF!</definedName>
    <definedName name="flg_C2" localSheetId="131">#REF!</definedName>
    <definedName name="flg_C2" localSheetId="59">#REF!</definedName>
    <definedName name="flg_C2" localSheetId="47">#REF!</definedName>
    <definedName name="flg_C2" localSheetId="31">#REF!</definedName>
    <definedName name="flg_C2" localSheetId="13">#REF!</definedName>
    <definedName name="flg_C2" localSheetId="129">#REF!</definedName>
    <definedName name="flg_C2" localSheetId="119">#REF!</definedName>
    <definedName name="flg_C2" localSheetId="105">#REF!</definedName>
    <definedName name="flg_C2" localSheetId="92">#REF!</definedName>
    <definedName name="flg_C2" localSheetId="0">#REF!</definedName>
    <definedName name="flg_C2" localSheetId="1">#REF!</definedName>
    <definedName name="flg_C2" localSheetId="89">#REF!</definedName>
    <definedName name="flg_C2" localSheetId="44">#REF!</definedName>
    <definedName name="flg_C2" localSheetId="86">#REF!</definedName>
    <definedName name="flg_C2" localSheetId="56">#REF!</definedName>
    <definedName name="flg_C2" localSheetId="25">#REF!</definedName>
    <definedName name="flg_C2" localSheetId="117">#REF!</definedName>
    <definedName name="flg_C2" localSheetId="10">#REF!</definedName>
    <definedName name="flg_C2" localSheetId="127">#REF!</definedName>
    <definedName name="flg_C2" localSheetId="103">#REF!</definedName>
    <definedName name="flg_C2" localSheetId="41">#REF!</definedName>
    <definedName name="flg_C2" localSheetId="115">#REF!</definedName>
    <definedName name="flg_C2" localSheetId="101">#REF!</definedName>
    <definedName name="flg_C2" localSheetId="83">#REF!</definedName>
    <definedName name="flg_C2" localSheetId="53">#REF!</definedName>
    <definedName name="flg_C2" localSheetId="22">#REF!</definedName>
    <definedName name="flg_C2" localSheetId="125">#REF!</definedName>
    <definedName name="flg_C2" localSheetId="7">#REF!</definedName>
    <definedName name="flg_C2" localSheetId="98">#REF!</definedName>
    <definedName name="flg_C2" localSheetId="113">#REF!</definedName>
    <definedName name="flg_C2" localSheetId="111">#REF!</definedName>
    <definedName name="flg_C2" localSheetId="38">#REF!</definedName>
    <definedName name="flg_C2" localSheetId="123">#REF!</definedName>
    <definedName name="flg_C2" localSheetId="80">#REF!</definedName>
    <definedName name="flg_C2" localSheetId="50">#REF!</definedName>
    <definedName name="flg_C2" localSheetId="35">#REF!</definedName>
    <definedName name="flg_C2" localSheetId="121">#REF!</definedName>
    <definedName name="flg_C2" localSheetId="109">#REF!</definedName>
    <definedName name="flg_C2" localSheetId="95">#REF!</definedName>
    <definedName name="flg_C2" localSheetId="4">#REF!</definedName>
    <definedName name="flg_C2" localSheetId="137">#REF!</definedName>
    <definedName name="flg_C2" localSheetId="135">#REF!</definedName>
    <definedName name="flg_C2" localSheetId="141">#REF!</definedName>
    <definedName name="flg_C2" localSheetId="133">#REF!</definedName>
    <definedName name="flg_C2" localSheetId="139">#REF!</definedName>
    <definedName name="flg_C2" localSheetId="108">#REF!</definedName>
    <definedName name="flg_C2" localSheetId="132">#REF!</definedName>
    <definedName name="flg_C2" localSheetId="130">#REF!</definedName>
    <definedName name="flg_C2" localSheetId="120">#REF!</definedName>
    <definedName name="flg_C2" localSheetId="106">#REF!</definedName>
    <definedName name="flg_C2" localSheetId="118">#REF!</definedName>
    <definedName name="flg_C2" localSheetId="128">#REF!</definedName>
    <definedName name="flg_C2" localSheetId="104">#REF!</definedName>
    <definedName name="flg_C2" localSheetId="116">#REF!</definedName>
    <definedName name="flg_C2" localSheetId="102">#REF!</definedName>
    <definedName name="flg_C2" localSheetId="126">#REF!</definedName>
    <definedName name="flg_C2" localSheetId="114">#REF!</definedName>
    <definedName name="flg_C2" localSheetId="112">#REF!</definedName>
    <definedName name="flg_C2" localSheetId="124">#REF!</definedName>
    <definedName name="flg_C2" localSheetId="122">#REF!</definedName>
    <definedName name="flg_C2" localSheetId="110">#REF!</definedName>
    <definedName name="flg_C2" localSheetId="76">#REF!</definedName>
    <definedName name="flg_C2" localSheetId="73">#REF!</definedName>
    <definedName name="flg_C2" localSheetId="70">#REF!</definedName>
    <definedName name="flg_C2" localSheetId="67">#REF!</definedName>
    <definedName name="flg_C2" localSheetId="64">#REF!</definedName>
    <definedName name="flg_C2" localSheetId="30">#REF!</definedName>
    <definedName name="flg_C2" localSheetId="21">#REF!</definedName>
    <definedName name="flg_C2" localSheetId="79">#REF!</definedName>
    <definedName name="flg_C2" localSheetId="18">#REF!</definedName>
    <definedName name="flg_C2" localSheetId="94">#REF!</definedName>
    <definedName name="flg_C2" localSheetId="61">#REF!</definedName>
    <definedName name="flg_C2" localSheetId="49">#REF!</definedName>
    <definedName name="flg_C2" localSheetId="33">#REF!</definedName>
    <definedName name="flg_C2" localSheetId="15">#REF!</definedName>
    <definedName name="flg_C2" localSheetId="3">#REF!</definedName>
    <definedName name="flg_C2" localSheetId="91">#REF!</definedName>
    <definedName name="flg_C2" localSheetId="46">#REF!</definedName>
    <definedName name="flg_C2" localSheetId="88">#REF!</definedName>
    <definedName name="flg_C2" localSheetId="58">#REF!</definedName>
    <definedName name="flg_C2" localSheetId="27">#REF!</definedName>
    <definedName name="flg_C2" localSheetId="12">#REF!</definedName>
    <definedName name="flg_C2" localSheetId="43">#REF!</definedName>
    <definedName name="flg_C2" localSheetId="85">#REF!</definedName>
    <definedName name="flg_C2" localSheetId="55">#REF!</definedName>
    <definedName name="flg_C2" localSheetId="24">#REF!</definedName>
    <definedName name="flg_C2" localSheetId="9">#REF!</definedName>
    <definedName name="flg_C2" localSheetId="100">#REF!</definedName>
    <definedName name="flg_C2" localSheetId="40">#REF!</definedName>
    <definedName name="flg_C2" localSheetId="97">#REF!</definedName>
    <definedName name="flg_C2" localSheetId="82">#REF!</definedName>
    <definedName name="flg_C2" localSheetId="52">#REF!</definedName>
    <definedName name="flg_C2" localSheetId="37">#REF!</definedName>
    <definedName name="flg_C2" localSheetId="6">#REF!</definedName>
    <definedName name="flg_C2" localSheetId="75">#REF!</definedName>
    <definedName name="flg_C2" localSheetId="72">#REF!</definedName>
    <definedName name="flg_C2" localSheetId="69">#REF!</definedName>
    <definedName name="flg_C2" localSheetId="66">#REF!</definedName>
    <definedName name="flg_C2" localSheetId="63">#REF!</definedName>
    <definedName name="flg_C2" localSheetId="51">#REF!</definedName>
    <definedName name="flg_C2" localSheetId="29">#REF!</definedName>
    <definedName name="flg_C2" localSheetId="20">#REF!</definedName>
    <definedName name="flg_C2" localSheetId="78">#REF!</definedName>
    <definedName name="flg_C2" localSheetId="17">#REF!</definedName>
    <definedName name="flg_C2" localSheetId="93">#REF!</definedName>
    <definedName name="flg_C2" localSheetId="60">#REF!</definedName>
    <definedName name="flg_C2" localSheetId="48">#REF!</definedName>
    <definedName name="flg_C2" localSheetId="34">#REF!</definedName>
    <definedName name="flg_C2" localSheetId="14">#REF!</definedName>
    <definedName name="flg_C2" localSheetId="2">#REF!</definedName>
    <definedName name="flg_C2" localSheetId="90">#REF!</definedName>
    <definedName name="flg_C2" localSheetId="45">#REF!</definedName>
    <definedName name="flg_C2" localSheetId="87">#REF!</definedName>
    <definedName name="flg_C2" localSheetId="57">#REF!</definedName>
    <definedName name="flg_C2" localSheetId="26">#REF!</definedName>
    <definedName name="flg_C2" localSheetId="11">#REF!</definedName>
    <definedName name="flg_C2" localSheetId="42">#REF!</definedName>
    <definedName name="flg_C2" localSheetId="84">#REF!</definedName>
    <definedName name="flg_C2" localSheetId="54">#REF!</definedName>
    <definedName name="flg_C2" localSheetId="23">#REF!</definedName>
    <definedName name="flg_C2" localSheetId="8">#REF!</definedName>
    <definedName name="flg_C2" localSheetId="99">#REF!</definedName>
    <definedName name="flg_C2" localSheetId="39">#REF!</definedName>
    <definedName name="flg_C2" localSheetId="96">#REF!</definedName>
    <definedName name="flg_C2" localSheetId="81">#REF!</definedName>
    <definedName name="flg_C2" localSheetId="36">#REF!</definedName>
    <definedName name="flg_C2" localSheetId="5">#REF!</definedName>
    <definedName name="flg_C2" localSheetId="138">#REF!</definedName>
    <definedName name="flg_C2" localSheetId="136">#REF!</definedName>
    <definedName name="flg_C2" localSheetId="134">#REF!</definedName>
    <definedName name="flg_C2" localSheetId="140">#REF!</definedName>
    <definedName name="flg_C2">#REF!</definedName>
    <definedName name="flg_C3" localSheetId="74">#REF!</definedName>
    <definedName name="flg_C3" localSheetId="71">#REF!</definedName>
    <definedName name="flg_C3" localSheetId="68">#REF!</definedName>
    <definedName name="flg_C3" localSheetId="65">#REF!</definedName>
    <definedName name="flg_C3" localSheetId="62">#REF!</definedName>
    <definedName name="flg_C3" localSheetId="28">#REF!</definedName>
    <definedName name="flg_C3" localSheetId="19">#REF!</definedName>
    <definedName name="flg_C3" localSheetId="77">#REF!</definedName>
    <definedName name="flg_C3" localSheetId="107">#REF!</definedName>
    <definedName name="flg_C3" localSheetId="32">#REF!</definedName>
    <definedName name="flg_C3" localSheetId="16">#REF!</definedName>
    <definedName name="flg_C3" localSheetId="131">#REF!</definedName>
    <definedName name="flg_C3" localSheetId="59">#REF!</definedName>
    <definedName name="flg_C3" localSheetId="47">#REF!</definedName>
    <definedName name="flg_C3" localSheetId="31">#REF!</definedName>
    <definedName name="flg_C3" localSheetId="13">#REF!</definedName>
    <definedName name="flg_C3" localSheetId="129">#REF!</definedName>
    <definedName name="flg_C3" localSheetId="119">#REF!</definedName>
    <definedName name="flg_C3" localSheetId="105">#REF!</definedName>
    <definedName name="flg_C3" localSheetId="92">#REF!</definedName>
    <definedName name="flg_C3" localSheetId="0">#REF!</definedName>
    <definedName name="flg_C3" localSheetId="1">#REF!</definedName>
    <definedName name="flg_C3" localSheetId="89">#REF!</definedName>
    <definedName name="flg_C3" localSheetId="44">#REF!</definedName>
    <definedName name="flg_C3" localSheetId="86">#REF!</definedName>
    <definedName name="flg_C3" localSheetId="56">#REF!</definedName>
    <definedName name="flg_C3" localSheetId="25">#REF!</definedName>
    <definedName name="flg_C3" localSheetId="117">#REF!</definedName>
    <definedName name="flg_C3" localSheetId="10">#REF!</definedName>
    <definedName name="flg_C3" localSheetId="127">#REF!</definedName>
    <definedName name="flg_C3" localSheetId="103">#REF!</definedName>
    <definedName name="flg_C3" localSheetId="41">#REF!</definedName>
    <definedName name="flg_C3" localSheetId="115">#REF!</definedName>
    <definedName name="flg_C3" localSheetId="101">#REF!</definedName>
    <definedName name="flg_C3" localSheetId="83">#REF!</definedName>
    <definedName name="flg_C3" localSheetId="53">#REF!</definedName>
    <definedName name="flg_C3" localSheetId="22">#REF!</definedName>
    <definedName name="flg_C3" localSheetId="125">#REF!</definedName>
    <definedName name="flg_C3" localSheetId="7">#REF!</definedName>
    <definedName name="flg_C3" localSheetId="98">#REF!</definedName>
    <definedName name="flg_C3" localSheetId="113">#REF!</definedName>
    <definedName name="flg_C3" localSheetId="111">#REF!</definedName>
    <definedName name="flg_C3" localSheetId="38">#REF!</definedName>
    <definedName name="flg_C3" localSheetId="123">#REF!</definedName>
    <definedName name="flg_C3" localSheetId="80">#REF!</definedName>
    <definedName name="flg_C3" localSheetId="50">#REF!</definedName>
    <definedName name="flg_C3" localSheetId="35">#REF!</definedName>
    <definedName name="flg_C3" localSheetId="121">#REF!</definedName>
    <definedName name="flg_C3" localSheetId="109">#REF!</definedName>
    <definedName name="flg_C3" localSheetId="95">#REF!</definedName>
    <definedName name="flg_C3" localSheetId="4">#REF!</definedName>
    <definedName name="flg_C3" localSheetId="137">#REF!</definedName>
    <definedName name="flg_C3" localSheetId="135">#REF!</definedName>
    <definedName name="flg_C3" localSheetId="141">#REF!</definedName>
    <definedName name="flg_C3" localSheetId="133">#REF!</definedName>
    <definedName name="flg_C3" localSheetId="139">#REF!</definedName>
    <definedName name="flg_C3" localSheetId="108">#REF!</definedName>
    <definedName name="flg_C3" localSheetId="132">#REF!</definedName>
    <definedName name="flg_C3" localSheetId="130">#REF!</definedName>
    <definedName name="flg_C3" localSheetId="120">#REF!</definedName>
    <definedName name="flg_C3" localSheetId="106">#REF!</definedName>
    <definedName name="flg_C3" localSheetId="118">#REF!</definedName>
    <definedName name="flg_C3" localSheetId="128">#REF!</definedName>
    <definedName name="flg_C3" localSheetId="104">#REF!</definedName>
    <definedName name="flg_C3" localSheetId="116">#REF!</definedName>
    <definedName name="flg_C3" localSheetId="102">#REF!</definedName>
    <definedName name="flg_C3" localSheetId="126">#REF!</definedName>
    <definedName name="flg_C3" localSheetId="114">#REF!</definedName>
    <definedName name="flg_C3" localSheetId="112">#REF!</definedName>
    <definedName name="flg_C3" localSheetId="124">#REF!</definedName>
    <definedName name="flg_C3" localSheetId="122">#REF!</definedName>
    <definedName name="flg_C3" localSheetId="110">#REF!</definedName>
    <definedName name="flg_C3" localSheetId="76">#REF!</definedName>
    <definedName name="flg_C3" localSheetId="73">#REF!</definedName>
    <definedName name="flg_C3" localSheetId="70">#REF!</definedName>
    <definedName name="flg_C3" localSheetId="67">#REF!</definedName>
    <definedName name="flg_C3" localSheetId="64">#REF!</definedName>
    <definedName name="flg_C3" localSheetId="30">#REF!</definedName>
    <definedName name="flg_C3" localSheetId="21">#REF!</definedName>
    <definedName name="flg_C3" localSheetId="79">#REF!</definedName>
    <definedName name="flg_C3" localSheetId="18">#REF!</definedName>
    <definedName name="flg_C3" localSheetId="94">#REF!</definedName>
    <definedName name="flg_C3" localSheetId="61">#REF!</definedName>
    <definedName name="flg_C3" localSheetId="49">#REF!</definedName>
    <definedName name="flg_C3" localSheetId="33">#REF!</definedName>
    <definedName name="flg_C3" localSheetId="15">#REF!</definedName>
    <definedName name="flg_C3" localSheetId="3">#REF!</definedName>
    <definedName name="flg_C3" localSheetId="91">#REF!</definedName>
    <definedName name="flg_C3" localSheetId="46">#REF!</definedName>
    <definedName name="flg_C3" localSheetId="88">#REF!</definedName>
    <definedName name="flg_C3" localSheetId="58">#REF!</definedName>
    <definedName name="flg_C3" localSheetId="27">#REF!</definedName>
    <definedName name="flg_C3" localSheetId="12">#REF!</definedName>
    <definedName name="flg_C3" localSheetId="43">#REF!</definedName>
    <definedName name="flg_C3" localSheetId="85">#REF!</definedName>
    <definedName name="flg_C3" localSheetId="55">#REF!</definedName>
    <definedName name="flg_C3" localSheetId="24">#REF!</definedName>
    <definedName name="flg_C3" localSheetId="9">#REF!</definedName>
    <definedName name="flg_C3" localSheetId="100">#REF!</definedName>
    <definedName name="flg_C3" localSheetId="40">#REF!</definedName>
    <definedName name="flg_C3" localSheetId="97">#REF!</definedName>
    <definedName name="flg_C3" localSheetId="82">#REF!</definedName>
    <definedName name="flg_C3" localSheetId="52">#REF!</definedName>
    <definedName name="flg_C3" localSheetId="37">#REF!</definedName>
    <definedName name="flg_C3" localSheetId="6">#REF!</definedName>
    <definedName name="flg_C3" localSheetId="75">#REF!</definedName>
    <definedName name="flg_C3" localSheetId="72">#REF!</definedName>
    <definedName name="flg_C3" localSheetId="69">#REF!</definedName>
    <definedName name="flg_C3" localSheetId="66">#REF!</definedName>
    <definedName name="flg_C3" localSheetId="63">#REF!</definedName>
    <definedName name="flg_C3" localSheetId="51">#REF!</definedName>
    <definedName name="flg_C3" localSheetId="29">#REF!</definedName>
    <definedName name="flg_C3" localSheetId="20">#REF!</definedName>
    <definedName name="flg_C3" localSheetId="78">#REF!</definedName>
    <definedName name="flg_C3" localSheetId="17">#REF!</definedName>
    <definedName name="flg_C3" localSheetId="93">#REF!</definedName>
    <definedName name="flg_C3" localSheetId="60">#REF!</definedName>
    <definedName name="flg_C3" localSheetId="48">#REF!</definedName>
    <definedName name="flg_C3" localSheetId="34">#REF!</definedName>
    <definedName name="flg_C3" localSheetId="14">#REF!</definedName>
    <definedName name="flg_C3" localSheetId="2">#REF!</definedName>
    <definedName name="flg_C3" localSheetId="90">#REF!</definedName>
    <definedName name="flg_C3" localSheetId="45">#REF!</definedName>
    <definedName name="flg_C3" localSheetId="87">#REF!</definedName>
    <definedName name="flg_C3" localSheetId="57">#REF!</definedName>
    <definedName name="flg_C3" localSheetId="26">#REF!</definedName>
    <definedName name="flg_C3" localSheetId="11">#REF!</definedName>
    <definedName name="flg_C3" localSheetId="42">#REF!</definedName>
    <definedName name="flg_C3" localSheetId="84">#REF!</definedName>
    <definedName name="flg_C3" localSheetId="54">#REF!</definedName>
    <definedName name="flg_C3" localSheetId="23">#REF!</definedName>
    <definedName name="flg_C3" localSheetId="8">#REF!</definedName>
    <definedName name="flg_C3" localSheetId="99">#REF!</definedName>
    <definedName name="flg_C3" localSheetId="39">#REF!</definedName>
    <definedName name="flg_C3" localSheetId="96">#REF!</definedName>
    <definedName name="flg_C3" localSheetId="81">#REF!</definedName>
    <definedName name="flg_C3" localSheetId="36">#REF!</definedName>
    <definedName name="flg_C3" localSheetId="5">#REF!</definedName>
    <definedName name="flg_C3" localSheetId="138">#REF!</definedName>
    <definedName name="flg_C3" localSheetId="136">#REF!</definedName>
    <definedName name="flg_C3" localSheetId="134">#REF!</definedName>
    <definedName name="flg_C3" localSheetId="140">#REF!</definedName>
    <definedName name="flg_C3">#REF!</definedName>
    <definedName name="flg_C4" localSheetId="74">#REF!</definedName>
    <definedName name="flg_C4" localSheetId="71">#REF!</definedName>
    <definedName name="flg_C4" localSheetId="68">#REF!</definedName>
    <definedName name="flg_C4" localSheetId="65">#REF!</definedName>
    <definedName name="flg_C4" localSheetId="62">#REF!</definedName>
    <definedName name="flg_C4" localSheetId="28">#REF!</definedName>
    <definedName name="flg_C4" localSheetId="19">#REF!</definedName>
    <definedName name="flg_C4" localSheetId="77">#REF!</definedName>
    <definedName name="flg_C4" localSheetId="107">#REF!</definedName>
    <definedName name="flg_C4" localSheetId="32">#REF!</definedName>
    <definedName name="flg_C4" localSheetId="16">#REF!</definedName>
    <definedName name="flg_C4" localSheetId="131">#REF!</definedName>
    <definedName name="flg_C4" localSheetId="59">#REF!</definedName>
    <definedName name="flg_C4" localSheetId="47">#REF!</definedName>
    <definedName name="flg_C4" localSheetId="31">#REF!</definedName>
    <definedName name="flg_C4" localSheetId="13">#REF!</definedName>
    <definedName name="flg_C4" localSheetId="129">#REF!</definedName>
    <definedName name="flg_C4" localSheetId="119">#REF!</definedName>
    <definedName name="flg_C4" localSheetId="105">#REF!</definedName>
    <definedName name="flg_C4" localSheetId="92">#REF!</definedName>
    <definedName name="flg_C4" localSheetId="0">#REF!</definedName>
    <definedName name="flg_C4" localSheetId="1">#REF!</definedName>
    <definedName name="flg_C4" localSheetId="89">#REF!</definedName>
    <definedName name="flg_C4" localSheetId="44">#REF!</definedName>
    <definedName name="flg_C4" localSheetId="86">#REF!</definedName>
    <definedName name="flg_C4" localSheetId="56">#REF!</definedName>
    <definedName name="flg_C4" localSheetId="25">#REF!</definedName>
    <definedName name="flg_C4" localSheetId="117">#REF!</definedName>
    <definedName name="flg_C4" localSheetId="10">#REF!</definedName>
    <definedName name="flg_C4" localSheetId="127">#REF!</definedName>
    <definedName name="flg_C4" localSheetId="103">#REF!</definedName>
    <definedName name="flg_C4" localSheetId="41">#REF!</definedName>
    <definedName name="flg_C4" localSheetId="115">#REF!</definedName>
    <definedName name="flg_C4" localSheetId="101">#REF!</definedName>
    <definedName name="flg_C4" localSheetId="83">#REF!</definedName>
    <definedName name="flg_C4" localSheetId="53">#REF!</definedName>
    <definedName name="flg_C4" localSheetId="22">#REF!</definedName>
    <definedName name="flg_C4" localSheetId="125">#REF!</definedName>
    <definedName name="flg_C4" localSheetId="7">#REF!</definedName>
    <definedName name="flg_C4" localSheetId="98">#REF!</definedName>
    <definedName name="flg_C4" localSheetId="113">#REF!</definedName>
    <definedName name="flg_C4" localSheetId="111">#REF!</definedName>
    <definedName name="flg_C4" localSheetId="38">#REF!</definedName>
    <definedName name="flg_C4" localSheetId="123">#REF!</definedName>
    <definedName name="flg_C4" localSheetId="80">#REF!</definedName>
    <definedName name="flg_C4" localSheetId="50">#REF!</definedName>
    <definedName name="flg_C4" localSheetId="35">#REF!</definedName>
    <definedName name="flg_C4" localSheetId="121">#REF!</definedName>
    <definedName name="flg_C4" localSheetId="109">#REF!</definedName>
    <definedName name="flg_C4" localSheetId="95">#REF!</definedName>
    <definedName name="flg_C4" localSheetId="4">#REF!</definedName>
    <definedName name="flg_C4" localSheetId="137">#REF!</definedName>
    <definedName name="flg_C4" localSheetId="135">#REF!</definedName>
    <definedName name="flg_C4" localSheetId="141">#REF!</definedName>
    <definedName name="flg_C4" localSheetId="133">#REF!</definedName>
    <definedName name="flg_C4" localSheetId="139">#REF!</definedName>
    <definedName name="flg_C4" localSheetId="108">#REF!</definedName>
    <definedName name="flg_C4" localSheetId="132">#REF!</definedName>
    <definedName name="flg_C4" localSheetId="130">#REF!</definedName>
    <definedName name="flg_C4" localSheetId="120">#REF!</definedName>
    <definedName name="flg_C4" localSheetId="106">#REF!</definedName>
    <definedName name="flg_C4" localSheetId="118">#REF!</definedName>
    <definedName name="flg_C4" localSheetId="128">#REF!</definedName>
    <definedName name="flg_C4" localSheetId="104">#REF!</definedName>
    <definedName name="flg_C4" localSheetId="116">#REF!</definedName>
    <definedName name="flg_C4" localSheetId="102">#REF!</definedName>
    <definedName name="flg_C4" localSheetId="126">#REF!</definedName>
    <definedName name="flg_C4" localSheetId="114">#REF!</definedName>
    <definedName name="flg_C4" localSheetId="112">#REF!</definedName>
    <definedName name="flg_C4" localSheetId="124">#REF!</definedName>
    <definedName name="flg_C4" localSheetId="122">#REF!</definedName>
    <definedName name="flg_C4" localSheetId="110">#REF!</definedName>
    <definedName name="flg_C4" localSheetId="76">#REF!</definedName>
    <definedName name="flg_C4" localSheetId="73">#REF!</definedName>
    <definedName name="flg_C4" localSheetId="70">#REF!</definedName>
    <definedName name="flg_C4" localSheetId="67">#REF!</definedName>
    <definedName name="flg_C4" localSheetId="64">#REF!</definedName>
    <definedName name="flg_C4" localSheetId="30">#REF!</definedName>
    <definedName name="flg_C4" localSheetId="21">#REF!</definedName>
    <definedName name="flg_C4" localSheetId="79">#REF!</definedName>
    <definedName name="flg_C4" localSheetId="18">#REF!</definedName>
    <definedName name="flg_C4" localSheetId="94">#REF!</definedName>
    <definedName name="flg_C4" localSheetId="61">#REF!</definedName>
    <definedName name="flg_C4" localSheetId="49">#REF!</definedName>
    <definedName name="flg_C4" localSheetId="33">#REF!</definedName>
    <definedName name="flg_C4" localSheetId="15">#REF!</definedName>
    <definedName name="flg_C4" localSheetId="3">#REF!</definedName>
    <definedName name="flg_C4" localSheetId="91">#REF!</definedName>
    <definedName name="flg_C4" localSheetId="46">#REF!</definedName>
    <definedName name="flg_C4" localSheetId="88">#REF!</definedName>
    <definedName name="flg_C4" localSheetId="58">#REF!</definedName>
    <definedName name="flg_C4" localSheetId="27">#REF!</definedName>
    <definedName name="flg_C4" localSheetId="12">#REF!</definedName>
    <definedName name="flg_C4" localSheetId="43">#REF!</definedName>
    <definedName name="flg_C4" localSheetId="85">#REF!</definedName>
    <definedName name="flg_C4" localSheetId="55">#REF!</definedName>
    <definedName name="flg_C4" localSheetId="24">#REF!</definedName>
    <definedName name="flg_C4" localSheetId="9">#REF!</definedName>
    <definedName name="flg_C4" localSheetId="100">#REF!</definedName>
    <definedName name="flg_C4" localSheetId="40">#REF!</definedName>
    <definedName name="flg_C4" localSheetId="97">#REF!</definedName>
    <definedName name="flg_C4" localSheetId="82">#REF!</definedName>
    <definedName name="flg_C4" localSheetId="52">#REF!</definedName>
    <definedName name="flg_C4" localSheetId="37">#REF!</definedName>
    <definedName name="flg_C4" localSheetId="6">#REF!</definedName>
    <definedName name="flg_C4" localSheetId="75">#REF!</definedName>
    <definedName name="flg_C4" localSheetId="72">#REF!</definedName>
    <definedName name="flg_C4" localSheetId="69">#REF!</definedName>
    <definedName name="flg_C4" localSheetId="66">#REF!</definedName>
    <definedName name="flg_C4" localSheetId="63">#REF!</definedName>
    <definedName name="flg_C4" localSheetId="51">#REF!</definedName>
    <definedName name="flg_C4" localSheetId="29">#REF!</definedName>
    <definedName name="flg_C4" localSheetId="20">#REF!</definedName>
    <definedName name="flg_C4" localSheetId="78">#REF!</definedName>
    <definedName name="flg_C4" localSheetId="17">#REF!</definedName>
    <definedName name="flg_C4" localSheetId="93">#REF!</definedName>
    <definedName name="flg_C4" localSheetId="60">#REF!</definedName>
    <definedName name="flg_C4" localSheetId="48">#REF!</definedName>
    <definedName name="flg_C4" localSheetId="34">#REF!</definedName>
    <definedName name="flg_C4" localSheetId="14">#REF!</definedName>
    <definedName name="flg_C4" localSheetId="2">#REF!</definedName>
    <definedName name="flg_C4" localSheetId="90">#REF!</definedName>
    <definedName name="flg_C4" localSheetId="45">#REF!</definedName>
    <definedName name="flg_C4" localSheetId="87">#REF!</definedName>
    <definedName name="flg_C4" localSheetId="57">#REF!</definedName>
    <definedName name="flg_C4" localSheetId="26">#REF!</definedName>
    <definedName name="flg_C4" localSheetId="11">#REF!</definedName>
    <definedName name="flg_C4" localSheetId="42">#REF!</definedName>
    <definedName name="flg_C4" localSheetId="84">#REF!</definedName>
    <definedName name="flg_C4" localSheetId="54">#REF!</definedName>
    <definedName name="flg_C4" localSheetId="23">#REF!</definedName>
    <definedName name="flg_C4" localSheetId="8">#REF!</definedName>
    <definedName name="flg_C4" localSheetId="99">#REF!</definedName>
    <definedName name="flg_C4" localSheetId="39">#REF!</definedName>
    <definedName name="flg_C4" localSheetId="96">#REF!</definedName>
    <definedName name="flg_C4" localSheetId="81">#REF!</definedName>
    <definedName name="flg_C4" localSheetId="36">#REF!</definedName>
    <definedName name="flg_C4" localSheetId="5">#REF!</definedName>
    <definedName name="flg_C4" localSheetId="138">#REF!</definedName>
    <definedName name="flg_C4" localSheetId="136">#REF!</definedName>
    <definedName name="flg_C4" localSheetId="134">#REF!</definedName>
    <definedName name="flg_C4" localSheetId="140">#REF!</definedName>
    <definedName name="flg_C4">#REF!</definedName>
    <definedName name="flg_C5" localSheetId="74">#REF!</definedName>
    <definedName name="flg_C5" localSheetId="71">#REF!</definedName>
    <definedName name="flg_C5" localSheetId="68">#REF!</definedName>
    <definedName name="flg_C5" localSheetId="65">#REF!</definedName>
    <definedName name="flg_C5" localSheetId="62">#REF!</definedName>
    <definedName name="flg_C5" localSheetId="28">#REF!</definedName>
    <definedName name="flg_C5" localSheetId="19">#REF!</definedName>
    <definedName name="flg_C5" localSheetId="77">#REF!</definedName>
    <definedName name="flg_C5" localSheetId="107">#REF!</definedName>
    <definedName name="flg_C5" localSheetId="32">#REF!</definedName>
    <definedName name="flg_C5" localSheetId="16">#REF!</definedName>
    <definedName name="flg_C5" localSheetId="131">#REF!</definedName>
    <definedName name="flg_C5" localSheetId="59">#REF!</definedName>
    <definedName name="flg_C5" localSheetId="47">#REF!</definedName>
    <definedName name="flg_C5" localSheetId="31">#REF!</definedName>
    <definedName name="flg_C5" localSheetId="13">#REF!</definedName>
    <definedName name="flg_C5" localSheetId="129">#REF!</definedName>
    <definedName name="flg_C5" localSheetId="119">#REF!</definedName>
    <definedName name="flg_C5" localSheetId="105">#REF!</definedName>
    <definedName name="flg_C5" localSheetId="92">#REF!</definedName>
    <definedName name="flg_C5" localSheetId="0">#REF!</definedName>
    <definedName name="flg_C5" localSheetId="1">#REF!</definedName>
    <definedName name="flg_C5" localSheetId="89">#REF!</definedName>
    <definedName name="flg_C5" localSheetId="44">#REF!</definedName>
    <definedName name="flg_C5" localSheetId="86">#REF!</definedName>
    <definedName name="flg_C5" localSheetId="56">#REF!</definedName>
    <definedName name="flg_C5" localSheetId="25">#REF!</definedName>
    <definedName name="flg_C5" localSheetId="117">#REF!</definedName>
    <definedName name="flg_C5" localSheetId="10">#REF!</definedName>
    <definedName name="flg_C5" localSheetId="127">#REF!</definedName>
    <definedName name="flg_C5" localSheetId="103">#REF!</definedName>
    <definedName name="flg_C5" localSheetId="41">#REF!</definedName>
    <definedName name="flg_C5" localSheetId="115">#REF!</definedName>
    <definedName name="flg_C5" localSheetId="101">#REF!</definedName>
    <definedName name="flg_C5" localSheetId="83">#REF!</definedName>
    <definedName name="flg_C5" localSheetId="53">#REF!</definedName>
    <definedName name="flg_C5" localSheetId="22">#REF!</definedName>
    <definedName name="flg_C5" localSheetId="125">#REF!</definedName>
    <definedName name="flg_C5" localSheetId="7">#REF!</definedName>
    <definedName name="flg_C5" localSheetId="98">#REF!</definedName>
    <definedName name="flg_C5" localSheetId="113">#REF!</definedName>
    <definedName name="flg_C5" localSheetId="111">#REF!</definedName>
    <definedName name="flg_C5" localSheetId="38">#REF!</definedName>
    <definedName name="flg_C5" localSheetId="123">#REF!</definedName>
    <definedName name="flg_C5" localSheetId="80">#REF!</definedName>
    <definedName name="flg_C5" localSheetId="50">#REF!</definedName>
    <definedName name="flg_C5" localSheetId="35">#REF!</definedName>
    <definedName name="flg_C5" localSheetId="121">#REF!</definedName>
    <definedName name="flg_C5" localSheetId="109">#REF!</definedName>
    <definedName name="flg_C5" localSheetId="95">#REF!</definedName>
    <definedName name="flg_C5" localSheetId="4">#REF!</definedName>
    <definedName name="flg_C5" localSheetId="137">#REF!</definedName>
    <definedName name="flg_C5" localSheetId="135">#REF!</definedName>
    <definedName name="flg_C5" localSheetId="141">#REF!</definedName>
    <definedName name="flg_C5" localSheetId="133">#REF!</definedName>
    <definedName name="flg_C5" localSheetId="139">#REF!</definedName>
    <definedName name="flg_C5" localSheetId="108">#REF!</definedName>
    <definedName name="flg_C5" localSheetId="132">#REF!</definedName>
    <definedName name="flg_C5" localSheetId="130">#REF!</definedName>
    <definedName name="flg_C5" localSheetId="120">#REF!</definedName>
    <definedName name="flg_C5" localSheetId="106">#REF!</definedName>
    <definedName name="flg_C5" localSheetId="118">#REF!</definedName>
    <definedName name="flg_C5" localSheetId="128">#REF!</definedName>
    <definedName name="flg_C5" localSheetId="104">#REF!</definedName>
    <definedName name="flg_C5" localSheetId="116">#REF!</definedName>
    <definedName name="flg_C5" localSheetId="102">#REF!</definedName>
    <definedName name="flg_C5" localSheetId="126">#REF!</definedName>
    <definedName name="flg_C5" localSheetId="114">#REF!</definedName>
    <definedName name="flg_C5" localSheetId="112">#REF!</definedName>
    <definedName name="flg_C5" localSheetId="124">#REF!</definedName>
    <definedName name="flg_C5" localSheetId="122">#REF!</definedName>
    <definedName name="flg_C5" localSheetId="110">#REF!</definedName>
    <definedName name="flg_C5" localSheetId="76">#REF!</definedName>
    <definedName name="flg_C5" localSheetId="73">#REF!</definedName>
    <definedName name="flg_C5" localSheetId="70">#REF!</definedName>
    <definedName name="flg_C5" localSheetId="67">#REF!</definedName>
    <definedName name="flg_C5" localSheetId="64">#REF!</definedName>
    <definedName name="flg_C5" localSheetId="30">#REF!</definedName>
    <definedName name="flg_C5" localSheetId="21">#REF!</definedName>
    <definedName name="flg_C5" localSheetId="79">#REF!</definedName>
    <definedName name="flg_C5" localSheetId="18">#REF!</definedName>
    <definedName name="flg_C5" localSheetId="94">#REF!</definedName>
    <definedName name="flg_C5" localSheetId="61">#REF!</definedName>
    <definedName name="flg_C5" localSheetId="49">#REF!</definedName>
    <definedName name="flg_C5" localSheetId="33">#REF!</definedName>
    <definedName name="flg_C5" localSheetId="15">#REF!</definedName>
    <definedName name="flg_C5" localSheetId="3">#REF!</definedName>
    <definedName name="flg_C5" localSheetId="91">#REF!</definedName>
    <definedName name="flg_C5" localSheetId="46">#REF!</definedName>
    <definedName name="flg_C5" localSheetId="88">#REF!</definedName>
    <definedName name="flg_C5" localSheetId="58">#REF!</definedName>
    <definedName name="flg_C5" localSheetId="27">#REF!</definedName>
    <definedName name="flg_C5" localSheetId="12">#REF!</definedName>
    <definedName name="flg_C5" localSheetId="43">#REF!</definedName>
    <definedName name="flg_C5" localSheetId="85">#REF!</definedName>
    <definedName name="flg_C5" localSheetId="55">#REF!</definedName>
    <definedName name="flg_C5" localSheetId="24">#REF!</definedName>
    <definedName name="flg_C5" localSheetId="9">#REF!</definedName>
    <definedName name="flg_C5" localSheetId="100">#REF!</definedName>
    <definedName name="flg_C5" localSheetId="40">#REF!</definedName>
    <definedName name="flg_C5" localSheetId="97">#REF!</definedName>
    <definedName name="flg_C5" localSheetId="82">#REF!</definedName>
    <definedName name="flg_C5" localSheetId="52">#REF!</definedName>
    <definedName name="flg_C5" localSheetId="37">#REF!</definedName>
    <definedName name="flg_C5" localSheetId="6">#REF!</definedName>
    <definedName name="flg_C5" localSheetId="75">#REF!</definedName>
    <definedName name="flg_C5" localSheetId="72">#REF!</definedName>
    <definedName name="flg_C5" localSheetId="69">#REF!</definedName>
    <definedName name="flg_C5" localSheetId="66">#REF!</definedName>
    <definedName name="flg_C5" localSheetId="63">#REF!</definedName>
    <definedName name="flg_C5" localSheetId="51">#REF!</definedName>
    <definedName name="flg_C5" localSheetId="29">#REF!</definedName>
    <definedName name="flg_C5" localSheetId="20">#REF!</definedName>
    <definedName name="flg_C5" localSheetId="78">#REF!</definedName>
    <definedName name="flg_C5" localSheetId="17">#REF!</definedName>
    <definedName name="flg_C5" localSheetId="93">#REF!</definedName>
    <definedName name="flg_C5" localSheetId="60">#REF!</definedName>
    <definedName name="flg_C5" localSheetId="48">#REF!</definedName>
    <definedName name="flg_C5" localSheetId="34">#REF!</definedName>
    <definedName name="flg_C5" localSheetId="14">#REF!</definedName>
    <definedName name="flg_C5" localSheetId="2">#REF!</definedName>
    <definedName name="flg_C5" localSheetId="90">#REF!</definedName>
    <definedName name="flg_C5" localSheetId="45">#REF!</definedName>
    <definedName name="flg_C5" localSheetId="87">#REF!</definedName>
    <definedName name="flg_C5" localSheetId="57">#REF!</definedName>
    <definedName name="flg_C5" localSheetId="26">#REF!</definedName>
    <definedName name="flg_C5" localSheetId="11">#REF!</definedName>
    <definedName name="flg_C5" localSheetId="42">#REF!</definedName>
    <definedName name="flg_C5" localSheetId="84">#REF!</definedName>
    <definedName name="flg_C5" localSheetId="54">#REF!</definedName>
    <definedName name="flg_C5" localSheetId="23">#REF!</definedName>
    <definedName name="flg_C5" localSheetId="8">#REF!</definedName>
    <definedName name="flg_C5" localSheetId="99">#REF!</definedName>
    <definedName name="flg_C5" localSheetId="39">#REF!</definedName>
    <definedName name="flg_C5" localSheetId="96">#REF!</definedName>
    <definedName name="flg_C5" localSheetId="81">#REF!</definedName>
    <definedName name="flg_C5" localSheetId="36">#REF!</definedName>
    <definedName name="flg_C5" localSheetId="5">#REF!</definedName>
    <definedName name="flg_C5" localSheetId="138">#REF!</definedName>
    <definedName name="flg_C5" localSheetId="136">#REF!</definedName>
    <definedName name="flg_C5" localSheetId="134">#REF!</definedName>
    <definedName name="flg_C5" localSheetId="140">#REF!</definedName>
    <definedName name="flg_C5">#REF!</definedName>
    <definedName name="FM" localSheetId="74">#REF!</definedName>
    <definedName name="FM" localSheetId="71">#REF!</definedName>
    <definedName name="FM" localSheetId="68">#REF!</definedName>
    <definedName name="FM" localSheetId="65">#REF!</definedName>
    <definedName name="FM" localSheetId="62">#REF!</definedName>
    <definedName name="FM" localSheetId="28">#REF!</definedName>
    <definedName name="FM" localSheetId="19">#REF!</definedName>
    <definedName name="FM" localSheetId="77">#REF!</definedName>
    <definedName name="FM" localSheetId="107">#REF!</definedName>
    <definedName name="FM" localSheetId="32">#REF!</definedName>
    <definedName name="FM" localSheetId="16">#REF!</definedName>
    <definedName name="FM" localSheetId="131">#REF!</definedName>
    <definedName name="FM" localSheetId="59">#REF!</definedName>
    <definedName name="FM" localSheetId="47">#REF!</definedName>
    <definedName name="FM" localSheetId="31">#REF!</definedName>
    <definedName name="FM" localSheetId="13">#REF!</definedName>
    <definedName name="FM" localSheetId="129">#REF!</definedName>
    <definedName name="FM" localSheetId="119">#REF!</definedName>
    <definedName name="FM" localSheetId="105">#REF!</definedName>
    <definedName name="FM" localSheetId="92">#REF!</definedName>
    <definedName name="FM" localSheetId="0">#REF!</definedName>
    <definedName name="FM" localSheetId="1">#REF!</definedName>
    <definedName name="FM" localSheetId="89">#REF!</definedName>
    <definedName name="FM" localSheetId="44">#REF!</definedName>
    <definedName name="FM" localSheetId="86">#REF!</definedName>
    <definedName name="FM" localSheetId="56">#REF!</definedName>
    <definedName name="FM" localSheetId="25">#REF!</definedName>
    <definedName name="FM" localSheetId="117">#REF!</definedName>
    <definedName name="FM" localSheetId="10">#REF!</definedName>
    <definedName name="FM" localSheetId="127">#REF!</definedName>
    <definedName name="FM" localSheetId="103">#REF!</definedName>
    <definedName name="FM" localSheetId="41">#REF!</definedName>
    <definedName name="FM" localSheetId="115">#REF!</definedName>
    <definedName name="FM" localSheetId="101">#REF!</definedName>
    <definedName name="FM" localSheetId="83">#REF!</definedName>
    <definedName name="FM" localSheetId="53">#REF!</definedName>
    <definedName name="FM" localSheetId="22">#REF!</definedName>
    <definedName name="FM" localSheetId="125">#REF!</definedName>
    <definedName name="FM" localSheetId="7">#REF!</definedName>
    <definedName name="FM" localSheetId="98">#REF!</definedName>
    <definedName name="FM" localSheetId="113">#REF!</definedName>
    <definedName name="FM" localSheetId="111">#REF!</definedName>
    <definedName name="FM" localSheetId="38">#REF!</definedName>
    <definedName name="FM" localSheetId="123">#REF!</definedName>
    <definedName name="FM" localSheetId="80">#REF!</definedName>
    <definedName name="FM" localSheetId="50">#REF!</definedName>
    <definedName name="FM" localSheetId="35">#REF!</definedName>
    <definedName name="FM" localSheetId="121">#REF!</definedName>
    <definedName name="FM" localSheetId="109">#REF!</definedName>
    <definedName name="FM" localSheetId="95">#REF!</definedName>
    <definedName name="FM" localSheetId="4">#REF!</definedName>
    <definedName name="FM" localSheetId="137">#REF!</definedName>
    <definedName name="FM" localSheetId="135">#REF!</definedName>
    <definedName name="FM" localSheetId="141">#REF!</definedName>
    <definedName name="FM" localSheetId="133">#REF!</definedName>
    <definedName name="FM" localSheetId="139">#REF!</definedName>
    <definedName name="FM" localSheetId="108">#REF!</definedName>
    <definedName name="FM" localSheetId="132">#REF!</definedName>
    <definedName name="FM" localSheetId="130">#REF!</definedName>
    <definedName name="FM" localSheetId="120">#REF!</definedName>
    <definedName name="FM" localSheetId="106">#REF!</definedName>
    <definedName name="FM" localSheetId="118">#REF!</definedName>
    <definedName name="FM" localSheetId="128">#REF!</definedName>
    <definedName name="FM" localSheetId="104">#REF!</definedName>
    <definedName name="FM" localSheetId="116">#REF!</definedName>
    <definedName name="FM" localSheetId="102">#REF!</definedName>
    <definedName name="FM" localSheetId="126">#REF!</definedName>
    <definedName name="FM" localSheetId="114">#REF!</definedName>
    <definedName name="FM" localSheetId="112">#REF!</definedName>
    <definedName name="FM" localSheetId="124">#REF!</definedName>
    <definedName name="FM" localSheetId="122">#REF!</definedName>
    <definedName name="FM" localSheetId="110">#REF!</definedName>
    <definedName name="FM" localSheetId="76">#REF!</definedName>
    <definedName name="FM" localSheetId="73">#REF!</definedName>
    <definedName name="FM" localSheetId="70">#REF!</definedName>
    <definedName name="FM" localSheetId="67">#REF!</definedName>
    <definedName name="FM" localSheetId="64">#REF!</definedName>
    <definedName name="FM" localSheetId="30">#REF!</definedName>
    <definedName name="FM" localSheetId="21">#REF!</definedName>
    <definedName name="FM" localSheetId="79">#REF!</definedName>
    <definedName name="FM" localSheetId="18">#REF!</definedName>
    <definedName name="FM" localSheetId="94">#REF!</definedName>
    <definedName name="FM" localSheetId="61">#REF!</definedName>
    <definedName name="FM" localSheetId="49">#REF!</definedName>
    <definedName name="FM" localSheetId="33">#REF!</definedName>
    <definedName name="FM" localSheetId="15">#REF!</definedName>
    <definedName name="FM" localSheetId="3">#REF!</definedName>
    <definedName name="FM" localSheetId="91">#REF!</definedName>
    <definedName name="FM" localSheetId="46">#REF!</definedName>
    <definedName name="FM" localSheetId="88">#REF!</definedName>
    <definedName name="FM" localSheetId="58">#REF!</definedName>
    <definedName name="FM" localSheetId="27">#REF!</definedName>
    <definedName name="FM" localSheetId="12">#REF!</definedName>
    <definedName name="FM" localSheetId="43">#REF!</definedName>
    <definedName name="FM" localSheetId="85">#REF!</definedName>
    <definedName name="FM" localSheetId="55">#REF!</definedName>
    <definedName name="FM" localSheetId="24">#REF!</definedName>
    <definedName name="FM" localSheetId="9">#REF!</definedName>
    <definedName name="FM" localSheetId="100">#REF!</definedName>
    <definedName name="FM" localSheetId="40">#REF!</definedName>
    <definedName name="FM" localSheetId="97">#REF!</definedName>
    <definedName name="FM" localSheetId="82">#REF!</definedName>
    <definedName name="FM" localSheetId="52">#REF!</definedName>
    <definedName name="FM" localSheetId="37">#REF!</definedName>
    <definedName name="FM" localSheetId="6">#REF!</definedName>
    <definedName name="FM" localSheetId="75">#REF!</definedName>
    <definedName name="FM" localSheetId="72">#REF!</definedName>
    <definedName name="FM" localSheetId="69">#REF!</definedName>
    <definedName name="FM" localSheetId="66">#REF!</definedName>
    <definedName name="FM" localSheetId="63">#REF!</definedName>
    <definedName name="FM" localSheetId="51">#REF!</definedName>
    <definedName name="FM" localSheetId="29">#REF!</definedName>
    <definedName name="FM" localSheetId="20">#REF!</definedName>
    <definedName name="FM" localSheetId="78">#REF!</definedName>
    <definedName name="FM" localSheetId="17">#REF!</definedName>
    <definedName name="FM" localSheetId="93">#REF!</definedName>
    <definedName name="FM" localSheetId="60">#REF!</definedName>
    <definedName name="FM" localSheetId="48">#REF!</definedName>
    <definedName name="FM" localSheetId="34">#REF!</definedName>
    <definedName name="FM" localSheetId="14">#REF!</definedName>
    <definedName name="FM" localSheetId="2">#REF!</definedName>
    <definedName name="FM" localSheetId="90">#REF!</definedName>
    <definedName name="FM" localSheetId="45">#REF!</definedName>
    <definedName name="FM" localSheetId="87">#REF!</definedName>
    <definedName name="FM" localSheetId="57">#REF!</definedName>
    <definedName name="FM" localSheetId="26">#REF!</definedName>
    <definedName name="FM" localSheetId="11">#REF!</definedName>
    <definedName name="FM" localSheetId="42">#REF!</definedName>
    <definedName name="FM" localSheetId="84">#REF!</definedName>
    <definedName name="FM" localSheetId="54">#REF!</definedName>
    <definedName name="FM" localSheetId="23">#REF!</definedName>
    <definedName name="FM" localSheetId="8">#REF!</definedName>
    <definedName name="FM" localSheetId="99">#REF!</definedName>
    <definedName name="FM" localSheetId="39">#REF!</definedName>
    <definedName name="FM" localSheetId="96">#REF!</definedName>
    <definedName name="FM" localSheetId="81">#REF!</definedName>
    <definedName name="FM" localSheetId="36">#REF!</definedName>
    <definedName name="FM" localSheetId="5">#REF!</definedName>
    <definedName name="FM" localSheetId="138">#REF!</definedName>
    <definedName name="FM" localSheetId="136">#REF!</definedName>
    <definedName name="FM" localSheetId="134">#REF!</definedName>
    <definedName name="FM" localSheetId="140">#REF!</definedName>
    <definedName name="FM">#REF!</definedName>
    <definedName name="FOM_Out" localSheetId="74">#REF!</definedName>
    <definedName name="FOM_Out" localSheetId="71">#REF!</definedName>
    <definedName name="FOM_Out" localSheetId="68">#REF!</definedName>
    <definedName name="FOM_Out" localSheetId="65">#REF!</definedName>
    <definedName name="FOM_Out" localSheetId="62">#REF!</definedName>
    <definedName name="FOM_Out" localSheetId="28">#REF!</definedName>
    <definedName name="FOM_Out" localSheetId="19">#REF!</definedName>
    <definedName name="FOM_Out" localSheetId="77">#REF!</definedName>
    <definedName name="FOM_Out" localSheetId="107">#REF!</definedName>
    <definedName name="FOM_Out" localSheetId="32">#REF!</definedName>
    <definedName name="FOM_Out" localSheetId="16">#REF!</definedName>
    <definedName name="FOM_Out" localSheetId="131">#REF!</definedName>
    <definedName name="FOM_Out" localSheetId="59">#REF!</definedName>
    <definedName name="FOM_Out" localSheetId="47">#REF!</definedName>
    <definedName name="FOM_Out" localSheetId="31">#REF!</definedName>
    <definedName name="FOM_Out" localSheetId="13">#REF!</definedName>
    <definedName name="FOM_Out" localSheetId="129">#REF!</definedName>
    <definedName name="FOM_Out" localSheetId="119">#REF!</definedName>
    <definedName name="FOM_Out" localSheetId="105">#REF!</definedName>
    <definedName name="FOM_Out" localSheetId="92">#REF!</definedName>
    <definedName name="FOM_Out" localSheetId="0">#REF!</definedName>
    <definedName name="FOM_Out" localSheetId="1">#REF!</definedName>
    <definedName name="FOM_Out" localSheetId="89">#REF!</definedName>
    <definedName name="FOM_Out" localSheetId="44">#REF!</definedName>
    <definedName name="FOM_Out" localSheetId="86">#REF!</definedName>
    <definedName name="FOM_Out" localSheetId="56">#REF!</definedName>
    <definedName name="FOM_Out" localSheetId="25">#REF!</definedName>
    <definedName name="FOM_Out" localSheetId="117">#REF!</definedName>
    <definedName name="FOM_Out" localSheetId="10">#REF!</definedName>
    <definedName name="FOM_Out" localSheetId="127">#REF!</definedName>
    <definedName name="FOM_Out" localSheetId="103">#REF!</definedName>
    <definedName name="FOM_Out" localSheetId="41">#REF!</definedName>
    <definedName name="FOM_Out" localSheetId="115">#REF!</definedName>
    <definedName name="FOM_Out" localSheetId="101">#REF!</definedName>
    <definedName name="FOM_Out" localSheetId="83">#REF!</definedName>
    <definedName name="FOM_Out" localSheetId="53">#REF!</definedName>
    <definedName name="FOM_Out" localSheetId="22">#REF!</definedName>
    <definedName name="FOM_Out" localSheetId="125">#REF!</definedName>
    <definedName name="FOM_Out" localSheetId="7">#REF!</definedName>
    <definedName name="FOM_Out" localSheetId="98">#REF!</definedName>
    <definedName name="FOM_Out" localSheetId="113">#REF!</definedName>
    <definedName name="FOM_Out" localSheetId="111">#REF!</definedName>
    <definedName name="FOM_Out" localSheetId="38">#REF!</definedName>
    <definedName name="FOM_Out" localSheetId="123">#REF!</definedName>
    <definedName name="FOM_Out" localSheetId="80">#REF!</definedName>
    <definedName name="FOM_Out" localSheetId="50">#REF!</definedName>
    <definedName name="FOM_Out" localSheetId="35">#REF!</definedName>
    <definedName name="FOM_Out" localSheetId="121">#REF!</definedName>
    <definedName name="FOM_Out" localSheetId="109">#REF!</definedName>
    <definedName name="FOM_Out" localSheetId="95">#REF!</definedName>
    <definedName name="FOM_Out" localSheetId="4">#REF!</definedName>
    <definedName name="FOM_Out" localSheetId="137">#REF!</definedName>
    <definedName name="FOM_Out" localSheetId="135">#REF!</definedName>
    <definedName name="FOM_Out" localSheetId="141">#REF!</definedName>
    <definedName name="FOM_Out" localSheetId="133">#REF!</definedName>
    <definedName name="FOM_Out" localSheetId="139">#REF!</definedName>
    <definedName name="FOM_Out" localSheetId="108">#REF!</definedName>
    <definedName name="FOM_Out" localSheetId="132">#REF!</definedName>
    <definedName name="FOM_Out" localSheetId="130">#REF!</definedName>
    <definedName name="FOM_Out" localSheetId="120">#REF!</definedName>
    <definedName name="FOM_Out" localSheetId="106">#REF!</definedName>
    <definedName name="FOM_Out" localSheetId="118">#REF!</definedName>
    <definedName name="FOM_Out" localSheetId="128">#REF!</definedName>
    <definedName name="FOM_Out" localSheetId="104">#REF!</definedName>
    <definedName name="FOM_Out" localSheetId="116">#REF!</definedName>
    <definedName name="FOM_Out" localSheetId="102">#REF!</definedName>
    <definedName name="FOM_Out" localSheetId="126">#REF!</definedName>
    <definedName name="FOM_Out" localSheetId="114">#REF!</definedName>
    <definedName name="FOM_Out" localSheetId="112">#REF!</definedName>
    <definedName name="FOM_Out" localSheetId="124">#REF!</definedName>
    <definedName name="FOM_Out" localSheetId="122">#REF!</definedName>
    <definedName name="FOM_Out" localSheetId="110">#REF!</definedName>
    <definedName name="FOM_Out" localSheetId="76">#REF!</definedName>
    <definedName name="FOM_Out" localSheetId="73">#REF!</definedName>
    <definedName name="FOM_Out" localSheetId="70">#REF!</definedName>
    <definedName name="FOM_Out" localSheetId="67">#REF!</definedName>
    <definedName name="FOM_Out" localSheetId="64">#REF!</definedName>
    <definedName name="FOM_Out" localSheetId="30">#REF!</definedName>
    <definedName name="FOM_Out" localSheetId="21">#REF!</definedName>
    <definedName name="FOM_Out" localSheetId="79">#REF!</definedName>
    <definedName name="FOM_Out" localSheetId="18">#REF!</definedName>
    <definedName name="FOM_Out" localSheetId="94">#REF!</definedName>
    <definedName name="FOM_Out" localSheetId="61">#REF!</definedName>
    <definedName name="FOM_Out" localSheetId="49">#REF!</definedName>
    <definedName name="FOM_Out" localSheetId="33">#REF!</definedName>
    <definedName name="FOM_Out" localSheetId="15">#REF!</definedName>
    <definedName name="FOM_Out" localSheetId="3">#REF!</definedName>
    <definedName name="FOM_Out" localSheetId="91">#REF!</definedName>
    <definedName name="FOM_Out" localSheetId="46">#REF!</definedName>
    <definedName name="FOM_Out" localSheetId="88">#REF!</definedName>
    <definedName name="FOM_Out" localSheetId="58">#REF!</definedName>
    <definedName name="FOM_Out" localSheetId="27">#REF!</definedName>
    <definedName name="FOM_Out" localSheetId="12">#REF!</definedName>
    <definedName name="FOM_Out" localSheetId="43">#REF!</definedName>
    <definedName name="FOM_Out" localSheetId="85">#REF!</definedName>
    <definedName name="FOM_Out" localSheetId="55">#REF!</definedName>
    <definedName name="FOM_Out" localSheetId="24">#REF!</definedName>
    <definedName name="FOM_Out" localSheetId="9">#REF!</definedName>
    <definedName name="FOM_Out" localSheetId="100">#REF!</definedName>
    <definedName name="FOM_Out" localSheetId="40">#REF!</definedName>
    <definedName name="FOM_Out" localSheetId="97">#REF!</definedName>
    <definedName name="FOM_Out" localSheetId="82">#REF!</definedName>
    <definedName name="FOM_Out" localSheetId="52">#REF!</definedName>
    <definedName name="FOM_Out" localSheetId="37">#REF!</definedName>
    <definedName name="FOM_Out" localSheetId="6">#REF!</definedName>
    <definedName name="FOM_Out" localSheetId="75">#REF!</definedName>
    <definedName name="FOM_Out" localSheetId="72">#REF!</definedName>
    <definedName name="FOM_Out" localSheetId="69">#REF!</definedName>
    <definedName name="FOM_Out" localSheetId="66">#REF!</definedName>
    <definedName name="FOM_Out" localSheetId="63">#REF!</definedName>
    <definedName name="FOM_Out" localSheetId="51">#REF!</definedName>
    <definedName name="FOM_Out" localSheetId="29">#REF!</definedName>
    <definedName name="FOM_Out" localSheetId="20">#REF!</definedName>
    <definedName name="FOM_Out" localSheetId="78">#REF!</definedName>
    <definedName name="FOM_Out" localSheetId="17">#REF!</definedName>
    <definedName name="FOM_Out" localSheetId="93">#REF!</definedName>
    <definedName name="FOM_Out" localSheetId="60">#REF!</definedName>
    <definedName name="FOM_Out" localSheetId="48">#REF!</definedName>
    <definedName name="FOM_Out" localSheetId="34">#REF!</definedName>
    <definedName name="FOM_Out" localSheetId="14">#REF!</definedName>
    <definedName name="FOM_Out" localSheetId="2">#REF!</definedName>
    <definedName name="FOM_Out" localSheetId="90">#REF!</definedName>
    <definedName name="FOM_Out" localSheetId="45">#REF!</definedName>
    <definedName name="FOM_Out" localSheetId="87">#REF!</definedName>
    <definedName name="FOM_Out" localSheetId="57">#REF!</definedName>
    <definedName name="FOM_Out" localSheetId="26">#REF!</definedName>
    <definedName name="FOM_Out" localSheetId="11">#REF!</definedName>
    <definedName name="FOM_Out" localSheetId="42">#REF!</definedName>
    <definedName name="FOM_Out" localSheetId="84">#REF!</definedName>
    <definedName name="FOM_Out" localSheetId="54">#REF!</definedName>
    <definedName name="FOM_Out" localSheetId="23">#REF!</definedName>
    <definedName name="FOM_Out" localSheetId="8">#REF!</definedName>
    <definedName name="FOM_Out" localSheetId="99">#REF!</definedName>
    <definedName name="FOM_Out" localSheetId="39">#REF!</definedName>
    <definedName name="FOM_Out" localSheetId="96">#REF!</definedName>
    <definedName name="FOM_Out" localSheetId="81">#REF!</definedName>
    <definedName name="FOM_Out" localSheetId="36">#REF!</definedName>
    <definedName name="FOM_Out" localSheetId="5">#REF!</definedName>
    <definedName name="FOM_Out" localSheetId="138">#REF!</definedName>
    <definedName name="FOM_Out" localSheetId="136">#REF!</definedName>
    <definedName name="FOM_Out" localSheetId="134">#REF!</definedName>
    <definedName name="FOM_Out" localSheetId="140">#REF!</definedName>
    <definedName name="FOM_Out">#REF!</definedName>
    <definedName name="Frequencies">#REF!</definedName>
    <definedName name="Fuel_Out" localSheetId="74">#REF!</definedName>
    <definedName name="Fuel_Out" localSheetId="71">#REF!</definedName>
    <definedName name="Fuel_Out" localSheetId="68">#REF!</definedName>
    <definedName name="Fuel_Out" localSheetId="65">#REF!</definedName>
    <definedName name="Fuel_Out" localSheetId="62">#REF!</definedName>
    <definedName name="Fuel_Out" localSheetId="28">#REF!</definedName>
    <definedName name="Fuel_Out" localSheetId="19">#REF!</definedName>
    <definedName name="Fuel_Out" localSheetId="77">#REF!</definedName>
    <definedName name="Fuel_Out" localSheetId="107">#REF!</definedName>
    <definedName name="Fuel_Out" localSheetId="32">#REF!</definedName>
    <definedName name="Fuel_Out" localSheetId="16">#REF!</definedName>
    <definedName name="Fuel_Out" localSheetId="131">#REF!</definedName>
    <definedName name="Fuel_Out" localSheetId="59">#REF!</definedName>
    <definedName name="Fuel_Out" localSheetId="47">#REF!</definedName>
    <definedName name="Fuel_Out" localSheetId="31">#REF!</definedName>
    <definedName name="Fuel_Out" localSheetId="13">#REF!</definedName>
    <definedName name="Fuel_Out" localSheetId="129">#REF!</definedName>
    <definedName name="Fuel_Out" localSheetId="119">#REF!</definedName>
    <definedName name="Fuel_Out" localSheetId="105">#REF!</definedName>
    <definedName name="Fuel_Out" localSheetId="92">#REF!</definedName>
    <definedName name="Fuel_Out" localSheetId="0">#REF!</definedName>
    <definedName name="Fuel_Out" localSheetId="1">#REF!</definedName>
    <definedName name="Fuel_Out" localSheetId="89">#REF!</definedName>
    <definedName name="Fuel_Out" localSheetId="44">#REF!</definedName>
    <definedName name="Fuel_Out" localSheetId="86">#REF!</definedName>
    <definedName name="Fuel_Out" localSheetId="56">#REF!</definedName>
    <definedName name="Fuel_Out" localSheetId="25">#REF!</definedName>
    <definedName name="Fuel_Out" localSheetId="117">#REF!</definedName>
    <definedName name="Fuel_Out" localSheetId="10">#REF!</definedName>
    <definedName name="Fuel_Out" localSheetId="127">#REF!</definedName>
    <definedName name="Fuel_Out" localSheetId="103">#REF!</definedName>
    <definedName name="Fuel_Out" localSheetId="41">#REF!</definedName>
    <definedName name="Fuel_Out" localSheetId="115">#REF!</definedName>
    <definedName name="Fuel_Out" localSheetId="101">#REF!</definedName>
    <definedName name="Fuel_Out" localSheetId="83">#REF!</definedName>
    <definedName name="Fuel_Out" localSheetId="53">#REF!</definedName>
    <definedName name="Fuel_Out" localSheetId="22">#REF!</definedName>
    <definedName name="Fuel_Out" localSheetId="125">#REF!</definedName>
    <definedName name="Fuel_Out" localSheetId="7">#REF!</definedName>
    <definedName name="Fuel_Out" localSheetId="98">#REF!</definedName>
    <definedName name="Fuel_Out" localSheetId="113">#REF!</definedName>
    <definedName name="Fuel_Out" localSheetId="111">#REF!</definedName>
    <definedName name="Fuel_Out" localSheetId="38">#REF!</definedName>
    <definedName name="Fuel_Out" localSheetId="123">#REF!</definedName>
    <definedName name="Fuel_Out" localSheetId="80">#REF!</definedName>
    <definedName name="Fuel_Out" localSheetId="50">#REF!</definedName>
    <definedName name="Fuel_Out" localSheetId="35">#REF!</definedName>
    <definedName name="Fuel_Out" localSheetId="121">#REF!</definedName>
    <definedName name="Fuel_Out" localSheetId="109">#REF!</definedName>
    <definedName name="Fuel_Out" localSheetId="95">#REF!</definedName>
    <definedName name="Fuel_Out" localSheetId="4">#REF!</definedName>
    <definedName name="Fuel_Out" localSheetId="137">#REF!</definedName>
    <definedName name="Fuel_Out" localSheetId="135">#REF!</definedName>
    <definedName name="Fuel_Out" localSheetId="141">#REF!</definedName>
    <definedName name="Fuel_Out" localSheetId="133">#REF!</definedName>
    <definedName name="Fuel_Out" localSheetId="139">#REF!</definedName>
    <definedName name="Fuel_Out" localSheetId="108">#REF!</definedName>
    <definedName name="Fuel_Out" localSheetId="132">#REF!</definedName>
    <definedName name="Fuel_Out" localSheetId="130">#REF!</definedName>
    <definedName name="Fuel_Out" localSheetId="120">#REF!</definedName>
    <definedName name="Fuel_Out" localSheetId="106">#REF!</definedName>
    <definedName name="Fuel_Out" localSheetId="118">#REF!</definedName>
    <definedName name="Fuel_Out" localSheetId="128">#REF!</definedName>
    <definedName name="Fuel_Out" localSheetId="104">#REF!</definedName>
    <definedName name="Fuel_Out" localSheetId="116">#REF!</definedName>
    <definedName name="Fuel_Out" localSheetId="102">#REF!</definedName>
    <definedName name="Fuel_Out" localSheetId="126">#REF!</definedName>
    <definedName name="Fuel_Out" localSheetId="114">#REF!</definedName>
    <definedName name="Fuel_Out" localSheetId="112">#REF!</definedName>
    <definedName name="Fuel_Out" localSheetId="124">#REF!</definedName>
    <definedName name="Fuel_Out" localSheetId="122">#REF!</definedName>
    <definedName name="Fuel_Out" localSheetId="110">#REF!</definedName>
    <definedName name="Fuel_Out" localSheetId="76">#REF!</definedName>
    <definedName name="Fuel_Out" localSheetId="73">#REF!</definedName>
    <definedName name="Fuel_Out" localSheetId="70">#REF!</definedName>
    <definedName name="Fuel_Out" localSheetId="67">#REF!</definedName>
    <definedName name="Fuel_Out" localSheetId="64">#REF!</definedName>
    <definedName name="Fuel_Out" localSheetId="30">#REF!</definedName>
    <definedName name="Fuel_Out" localSheetId="21">#REF!</definedName>
    <definedName name="Fuel_Out" localSheetId="79">#REF!</definedName>
    <definedName name="Fuel_Out" localSheetId="18">#REF!</definedName>
    <definedName name="Fuel_Out" localSheetId="94">#REF!</definedName>
    <definedName name="Fuel_Out" localSheetId="61">#REF!</definedName>
    <definedName name="Fuel_Out" localSheetId="49">#REF!</definedName>
    <definedName name="Fuel_Out" localSheetId="33">#REF!</definedName>
    <definedName name="Fuel_Out" localSheetId="15">#REF!</definedName>
    <definedName name="Fuel_Out" localSheetId="3">#REF!</definedName>
    <definedName name="Fuel_Out" localSheetId="91">#REF!</definedName>
    <definedName name="Fuel_Out" localSheetId="46">#REF!</definedName>
    <definedName name="Fuel_Out" localSheetId="88">#REF!</definedName>
    <definedName name="Fuel_Out" localSheetId="58">#REF!</definedName>
    <definedName name="Fuel_Out" localSheetId="27">#REF!</definedName>
    <definedName name="Fuel_Out" localSheetId="12">#REF!</definedName>
    <definedName name="Fuel_Out" localSheetId="43">#REF!</definedName>
    <definedName name="Fuel_Out" localSheetId="85">#REF!</definedName>
    <definedName name="Fuel_Out" localSheetId="55">#REF!</definedName>
    <definedName name="Fuel_Out" localSheetId="24">#REF!</definedName>
    <definedName name="Fuel_Out" localSheetId="9">#REF!</definedName>
    <definedName name="Fuel_Out" localSheetId="100">#REF!</definedName>
    <definedName name="Fuel_Out" localSheetId="40">#REF!</definedName>
    <definedName name="Fuel_Out" localSheetId="97">#REF!</definedName>
    <definedName name="Fuel_Out" localSheetId="82">#REF!</definedName>
    <definedName name="Fuel_Out" localSheetId="52">#REF!</definedName>
    <definedName name="Fuel_Out" localSheetId="37">#REF!</definedName>
    <definedName name="Fuel_Out" localSheetId="6">#REF!</definedName>
    <definedName name="Fuel_Out" localSheetId="75">#REF!</definedName>
    <definedName name="Fuel_Out" localSheetId="72">#REF!</definedName>
    <definedName name="Fuel_Out" localSheetId="69">#REF!</definedName>
    <definedName name="Fuel_Out" localSheetId="66">#REF!</definedName>
    <definedName name="Fuel_Out" localSheetId="63">#REF!</definedName>
    <definedName name="Fuel_Out" localSheetId="51">#REF!</definedName>
    <definedName name="Fuel_Out" localSheetId="29">#REF!</definedName>
    <definedName name="Fuel_Out" localSheetId="20">#REF!</definedName>
    <definedName name="Fuel_Out" localSheetId="78">#REF!</definedName>
    <definedName name="Fuel_Out" localSheetId="17">#REF!</definedName>
    <definedName name="Fuel_Out" localSheetId="93">#REF!</definedName>
    <definedName name="Fuel_Out" localSheetId="60">#REF!</definedName>
    <definedName name="Fuel_Out" localSheetId="48">#REF!</definedName>
    <definedName name="Fuel_Out" localSheetId="34">#REF!</definedName>
    <definedName name="Fuel_Out" localSheetId="14">#REF!</definedName>
    <definedName name="Fuel_Out" localSheetId="2">#REF!</definedName>
    <definedName name="Fuel_Out" localSheetId="90">#REF!</definedName>
    <definedName name="Fuel_Out" localSheetId="45">#REF!</definedName>
    <definedName name="Fuel_Out" localSheetId="87">#REF!</definedName>
    <definedName name="Fuel_Out" localSheetId="57">#REF!</definedName>
    <definedName name="Fuel_Out" localSheetId="26">#REF!</definedName>
    <definedName name="Fuel_Out" localSheetId="11">#REF!</definedName>
    <definedName name="Fuel_Out" localSheetId="42">#REF!</definedName>
    <definedName name="Fuel_Out" localSheetId="84">#REF!</definedName>
    <definedName name="Fuel_Out" localSheetId="54">#REF!</definedName>
    <definedName name="Fuel_Out" localSheetId="23">#REF!</definedName>
    <definedName name="Fuel_Out" localSheetId="8">#REF!</definedName>
    <definedName name="Fuel_Out" localSheetId="99">#REF!</definedName>
    <definedName name="Fuel_Out" localSheetId="39">#REF!</definedName>
    <definedName name="Fuel_Out" localSheetId="96">#REF!</definedName>
    <definedName name="Fuel_Out" localSheetId="81">#REF!</definedName>
    <definedName name="Fuel_Out" localSheetId="36">#REF!</definedName>
    <definedName name="Fuel_Out" localSheetId="5">#REF!</definedName>
    <definedName name="Fuel_Out" localSheetId="138">#REF!</definedName>
    <definedName name="Fuel_Out" localSheetId="136">#REF!</definedName>
    <definedName name="Fuel_Out" localSheetId="134">#REF!</definedName>
    <definedName name="Fuel_Out" localSheetId="140">#REF!</definedName>
    <definedName name="Fuel_Out">#REF!</definedName>
    <definedName name="General_Inflation" localSheetId="74">#REF!</definedName>
    <definedName name="General_Inflation" localSheetId="71">#REF!</definedName>
    <definedName name="General_Inflation" localSheetId="68">#REF!</definedName>
    <definedName name="General_Inflation" localSheetId="65">#REF!</definedName>
    <definedName name="General_Inflation" localSheetId="62">#REF!</definedName>
    <definedName name="General_Inflation" localSheetId="28">#REF!</definedName>
    <definedName name="General_Inflation" localSheetId="19">#REF!</definedName>
    <definedName name="General_Inflation" localSheetId="77">#REF!</definedName>
    <definedName name="General_Inflation" localSheetId="107">#REF!</definedName>
    <definedName name="General_Inflation" localSheetId="32">#REF!</definedName>
    <definedName name="General_Inflation" localSheetId="16">#REF!</definedName>
    <definedName name="General_Inflation" localSheetId="131">#REF!</definedName>
    <definedName name="General_Inflation" localSheetId="59">#REF!</definedName>
    <definedName name="General_Inflation" localSheetId="47">#REF!</definedName>
    <definedName name="General_Inflation" localSheetId="31">#REF!</definedName>
    <definedName name="General_Inflation" localSheetId="13">#REF!</definedName>
    <definedName name="General_Inflation" localSheetId="129">#REF!</definedName>
    <definedName name="General_Inflation" localSheetId="119">#REF!</definedName>
    <definedName name="General_Inflation" localSheetId="105">#REF!</definedName>
    <definedName name="General_Inflation" localSheetId="92">#REF!</definedName>
    <definedName name="General_Inflation" localSheetId="0">#REF!</definedName>
    <definedName name="General_Inflation" localSheetId="1">#REF!</definedName>
    <definedName name="General_Inflation" localSheetId="89">#REF!</definedName>
    <definedName name="General_Inflation" localSheetId="44">#REF!</definedName>
    <definedName name="General_Inflation" localSheetId="86">#REF!</definedName>
    <definedName name="General_Inflation" localSheetId="56">#REF!</definedName>
    <definedName name="General_Inflation" localSheetId="25">#REF!</definedName>
    <definedName name="General_Inflation" localSheetId="117">#REF!</definedName>
    <definedName name="General_Inflation" localSheetId="10">#REF!</definedName>
    <definedName name="General_Inflation" localSheetId="127">#REF!</definedName>
    <definedName name="General_Inflation" localSheetId="103">#REF!</definedName>
    <definedName name="General_Inflation" localSheetId="41">#REF!</definedName>
    <definedName name="General_Inflation" localSheetId="115">#REF!</definedName>
    <definedName name="General_Inflation" localSheetId="101">#REF!</definedName>
    <definedName name="General_Inflation" localSheetId="83">#REF!</definedName>
    <definedName name="General_Inflation" localSheetId="53">#REF!</definedName>
    <definedName name="General_Inflation" localSheetId="22">#REF!</definedName>
    <definedName name="General_Inflation" localSheetId="125">#REF!</definedName>
    <definedName name="General_Inflation" localSheetId="7">#REF!</definedName>
    <definedName name="General_Inflation" localSheetId="98">#REF!</definedName>
    <definedName name="General_Inflation" localSheetId="113">#REF!</definedName>
    <definedName name="General_Inflation" localSheetId="111">#REF!</definedName>
    <definedName name="General_Inflation" localSheetId="38">#REF!</definedName>
    <definedName name="General_Inflation" localSheetId="123">#REF!</definedName>
    <definedName name="General_Inflation" localSheetId="80">#REF!</definedName>
    <definedName name="General_Inflation" localSheetId="50">#REF!</definedName>
    <definedName name="General_Inflation" localSheetId="35">#REF!</definedName>
    <definedName name="General_Inflation" localSheetId="121">#REF!</definedName>
    <definedName name="General_Inflation" localSheetId="109">#REF!</definedName>
    <definedName name="General_Inflation" localSheetId="95">#REF!</definedName>
    <definedName name="General_Inflation" localSheetId="4">#REF!</definedName>
    <definedName name="General_Inflation" localSheetId="137">#REF!</definedName>
    <definedName name="General_Inflation" localSheetId="135">#REF!</definedName>
    <definedName name="General_Inflation" localSheetId="141">#REF!</definedName>
    <definedName name="General_Inflation" localSheetId="133">#REF!</definedName>
    <definedName name="General_Inflation" localSheetId="139">#REF!</definedName>
    <definedName name="General_Inflation" localSheetId="108">#REF!</definedName>
    <definedName name="General_Inflation" localSheetId="132">#REF!</definedName>
    <definedName name="General_Inflation" localSheetId="130">#REF!</definedName>
    <definedName name="General_Inflation" localSheetId="120">#REF!</definedName>
    <definedName name="General_Inflation" localSheetId="106">#REF!</definedName>
    <definedName name="General_Inflation" localSheetId="118">#REF!</definedName>
    <definedName name="General_Inflation" localSheetId="128">#REF!</definedName>
    <definedName name="General_Inflation" localSheetId="104">#REF!</definedName>
    <definedName name="General_Inflation" localSheetId="116">#REF!</definedName>
    <definedName name="General_Inflation" localSheetId="102">#REF!</definedName>
    <definedName name="General_Inflation" localSheetId="126">#REF!</definedName>
    <definedName name="General_Inflation" localSheetId="114">#REF!</definedName>
    <definedName name="General_Inflation" localSheetId="112">#REF!</definedName>
    <definedName name="General_Inflation" localSheetId="124">#REF!</definedName>
    <definedName name="General_Inflation" localSheetId="122">#REF!</definedName>
    <definedName name="General_Inflation" localSheetId="110">#REF!</definedName>
    <definedName name="General_Inflation" localSheetId="76">#REF!</definedName>
    <definedName name="General_Inflation" localSheetId="73">#REF!</definedName>
    <definedName name="General_Inflation" localSheetId="70">#REF!</definedName>
    <definedName name="General_Inflation" localSheetId="67">#REF!</definedName>
    <definedName name="General_Inflation" localSheetId="64">#REF!</definedName>
    <definedName name="General_Inflation" localSheetId="30">#REF!</definedName>
    <definedName name="General_Inflation" localSheetId="21">#REF!</definedName>
    <definedName name="General_Inflation" localSheetId="79">#REF!</definedName>
    <definedName name="General_Inflation" localSheetId="18">#REF!</definedName>
    <definedName name="General_Inflation" localSheetId="94">#REF!</definedName>
    <definedName name="General_Inflation" localSheetId="61">#REF!</definedName>
    <definedName name="General_Inflation" localSheetId="49">#REF!</definedName>
    <definedName name="General_Inflation" localSheetId="33">#REF!</definedName>
    <definedName name="General_Inflation" localSheetId="15">#REF!</definedName>
    <definedName name="General_Inflation" localSheetId="3">#REF!</definedName>
    <definedName name="General_Inflation" localSheetId="91">#REF!</definedName>
    <definedName name="General_Inflation" localSheetId="46">#REF!</definedName>
    <definedName name="General_Inflation" localSheetId="88">#REF!</definedName>
    <definedName name="General_Inflation" localSheetId="58">#REF!</definedName>
    <definedName name="General_Inflation" localSheetId="27">#REF!</definedName>
    <definedName name="General_Inflation" localSheetId="12">#REF!</definedName>
    <definedName name="General_Inflation" localSheetId="43">#REF!</definedName>
    <definedName name="General_Inflation" localSheetId="85">#REF!</definedName>
    <definedName name="General_Inflation" localSheetId="55">#REF!</definedName>
    <definedName name="General_Inflation" localSheetId="24">#REF!</definedName>
    <definedName name="General_Inflation" localSheetId="9">#REF!</definedName>
    <definedName name="General_Inflation" localSheetId="100">#REF!</definedName>
    <definedName name="General_Inflation" localSheetId="40">#REF!</definedName>
    <definedName name="General_Inflation" localSheetId="97">#REF!</definedName>
    <definedName name="General_Inflation" localSheetId="82">#REF!</definedName>
    <definedName name="General_Inflation" localSheetId="52">#REF!</definedName>
    <definedName name="General_Inflation" localSheetId="37">#REF!</definedName>
    <definedName name="General_Inflation" localSheetId="6">#REF!</definedName>
    <definedName name="General_Inflation" localSheetId="75">#REF!</definedName>
    <definedName name="General_Inflation" localSheetId="72">#REF!</definedName>
    <definedName name="General_Inflation" localSheetId="69">#REF!</definedName>
    <definedName name="General_Inflation" localSheetId="66">#REF!</definedName>
    <definedName name="General_Inflation" localSheetId="63">#REF!</definedName>
    <definedName name="General_Inflation" localSheetId="51">#REF!</definedName>
    <definedName name="General_Inflation" localSheetId="29">#REF!</definedName>
    <definedName name="General_Inflation" localSheetId="20">#REF!</definedName>
    <definedName name="General_Inflation" localSheetId="78">#REF!</definedName>
    <definedName name="General_Inflation" localSheetId="17">#REF!</definedName>
    <definedName name="General_Inflation" localSheetId="93">#REF!</definedName>
    <definedName name="General_Inflation" localSheetId="60">#REF!</definedName>
    <definedName name="General_Inflation" localSheetId="48">#REF!</definedName>
    <definedName name="General_Inflation" localSheetId="34">#REF!</definedName>
    <definedName name="General_Inflation" localSheetId="14">#REF!</definedName>
    <definedName name="General_Inflation" localSheetId="2">#REF!</definedName>
    <definedName name="General_Inflation" localSheetId="90">#REF!</definedName>
    <definedName name="General_Inflation" localSheetId="45">#REF!</definedName>
    <definedName name="General_Inflation" localSheetId="87">#REF!</definedName>
    <definedName name="General_Inflation" localSheetId="57">#REF!</definedName>
    <definedName name="General_Inflation" localSheetId="26">#REF!</definedName>
    <definedName name="General_Inflation" localSheetId="11">#REF!</definedName>
    <definedName name="General_Inflation" localSheetId="42">#REF!</definedName>
    <definedName name="General_Inflation" localSheetId="84">#REF!</definedName>
    <definedName name="General_Inflation" localSheetId="54">#REF!</definedName>
    <definedName name="General_Inflation" localSheetId="23">#REF!</definedName>
    <definedName name="General_Inflation" localSheetId="8">#REF!</definedName>
    <definedName name="General_Inflation" localSheetId="99">#REF!</definedName>
    <definedName name="General_Inflation" localSheetId="39">#REF!</definedName>
    <definedName name="General_Inflation" localSheetId="96">#REF!</definedName>
    <definedName name="General_Inflation" localSheetId="81">#REF!</definedName>
    <definedName name="General_Inflation" localSheetId="36">#REF!</definedName>
    <definedName name="General_Inflation" localSheetId="5">#REF!</definedName>
    <definedName name="General_Inflation" localSheetId="138">#REF!</definedName>
    <definedName name="General_Inflation" localSheetId="136">#REF!</definedName>
    <definedName name="General_Inflation" localSheetId="134">#REF!</definedName>
    <definedName name="General_Inflation" localSheetId="140">#REF!</definedName>
    <definedName name="General_Inflation">#REF!</definedName>
    <definedName name="Generation">#REF!</definedName>
    <definedName name="Generic_Unit_Data_Block1">#REF!,#REF!,#REF!,#REF!,#REF!</definedName>
    <definedName name="Generic_Unit_Data_Block2">#REF!,#REF!</definedName>
    <definedName name="HayesXmissionLossRate">#REF!</definedName>
    <definedName name="HF" localSheetId="74">#REF!</definedName>
    <definedName name="HF" localSheetId="71">#REF!</definedName>
    <definedName name="HF" localSheetId="68">#REF!</definedName>
    <definedName name="HF" localSheetId="65">#REF!</definedName>
    <definedName name="HF" localSheetId="62">#REF!</definedName>
    <definedName name="HF" localSheetId="28">#REF!</definedName>
    <definedName name="HF" localSheetId="19">#REF!</definedName>
    <definedName name="HF" localSheetId="77">#REF!</definedName>
    <definedName name="HF" localSheetId="107">#REF!</definedName>
    <definedName name="HF" localSheetId="32">#REF!</definedName>
    <definedName name="HF" localSheetId="16">#REF!</definedName>
    <definedName name="HF" localSheetId="131">#REF!</definedName>
    <definedName name="HF" localSheetId="59">#REF!</definedName>
    <definedName name="HF" localSheetId="47">#REF!</definedName>
    <definedName name="HF" localSheetId="31">#REF!</definedName>
    <definedName name="HF" localSheetId="13">#REF!</definedName>
    <definedName name="HF" localSheetId="129">#REF!</definedName>
    <definedName name="HF" localSheetId="119">#REF!</definedName>
    <definedName name="HF" localSheetId="105">#REF!</definedName>
    <definedName name="HF" localSheetId="92">#REF!</definedName>
    <definedName name="HF" localSheetId="0">#REF!</definedName>
    <definedName name="HF" localSheetId="1">#REF!</definedName>
    <definedName name="HF" localSheetId="89">#REF!</definedName>
    <definedName name="HF" localSheetId="44">#REF!</definedName>
    <definedName name="HF" localSheetId="86">#REF!</definedName>
    <definedName name="HF" localSheetId="56">#REF!</definedName>
    <definedName name="HF" localSheetId="25">#REF!</definedName>
    <definedName name="HF" localSheetId="117">#REF!</definedName>
    <definedName name="HF" localSheetId="10">#REF!</definedName>
    <definedName name="HF" localSheetId="127">#REF!</definedName>
    <definedName name="HF" localSheetId="103">#REF!</definedName>
    <definedName name="HF" localSheetId="41">#REF!</definedName>
    <definedName name="HF" localSheetId="115">#REF!</definedName>
    <definedName name="HF" localSheetId="101">#REF!</definedName>
    <definedName name="HF" localSheetId="83">#REF!</definedName>
    <definedName name="HF" localSheetId="53">#REF!</definedName>
    <definedName name="HF" localSheetId="22">#REF!</definedName>
    <definedName name="HF" localSheetId="125">#REF!</definedName>
    <definedName name="HF" localSheetId="7">#REF!</definedName>
    <definedName name="HF" localSheetId="98">#REF!</definedName>
    <definedName name="HF" localSheetId="113">#REF!</definedName>
    <definedName name="HF" localSheetId="111">#REF!</definedName>
    <definedName name="HF" localSheetId="38">#REF!</definedName>
    <definedName name="HF" localSheetId="123">#REF!</definedName>
    <definedName name="HF" localSheetId="80">#REF!</definedName>
    <definedName name="HF" localSheetId="50">#REF!</definedName>
    <definedName name="HF" localSheetId="35">#REF!</definedName>
    <definedName name="HF" localSheetId="121">#REF!</definedName>
    <definedName name="HF" localSheetId="109">#REF!</definedName>
    <definedName name="HF" localSheetId="95">#REF!</definedName>
    <definedName name="HF" localSheetId="4">#REF!</definedName>
    <definedName name="HF" localSheetId="137">#REF!</definedName>
    <definedName name="HF" localSheetId="135">#REF!</definedName>
    <definedName name="HF" localSheetId="141">#REF!</definedName>
    <definedName name="HF" localSheetId="133">#REF!</definedName>
    <definedName name="HF" localSheetId="139">#REF!</definedName>
    <definedName name="HF" localSheetId="108">#REF!</definedName>
    <definedName name="HF" localSheetId="132">#REF!</definedName>
    <definedName name="HF" localSheetId="130">#REF!</definedName>
    <definedName name="HF" localSheetId="120">#REF!</definedName>
    <definedName name="HF" localSheetId="106">#REF!</definedName>
    <definedName name="HF" localSheetId="118">#REF!</definedName>
    <definedName name="HF" localSheetId="128">#REF!</definedName>
    <definedName name="HF" localSheetId="104">#REF!</definedName>
    <definedName name="HF" localSheetId="116">#REF!</definedName>
    <definedName name="HF" localSheetId="102">#REF!</definedName>
    <definedName name="HF" localSheetId="126">#REF!</definedName>
    <definedName name="HF" localSheetId="114">#REF!</definedName>
    <definedName name="HF" localSheetId="112">#REF!</definedName>
    <definedName name="HF" localSheetId="124">#REF!</definedName>
    <definedName name="HF" localSheetId="122">#REF!</definedName>
    <definedName name="HF" localSheetId="110">#REF!</definedName>
    <definedName name="HF" localSheetId="76">#REF!</definedName>
    <definedName name="HF" localSheetId="73">#REF!</definedName>
    <definedName name="HF" localSheetId="70">#REF!</definedName>
    <definedName name="HF" localSheetId="67">#REF!</definedName>
    <definedName name="HF" localSheetId="64">#REF!</definedName>
    <definedName name="HF" localSheetId="30">#REF!</definedName>
    <definedName name="HF" localSheetId="21">#REF!</definedName>
    <definedName name="HF" localSheetId="79">#REF!</definedName>
    <definedName name="HF" localSheetId="18">#REF!</definedName>
    <definedName name="HF" localSheetId="94">#REF!</definedName>
    <definedName name="HF" localSheetId="61">#REF!</definedName>
    <definedName name="HF" localSheetId="49">#REF!</definedName>
    <definedName name="HF" localSheetId="33">#REF!</definedName>
    <definedName name="HF" localSheetId="15">#REF!</definedName>
    <definedName name="HF" localSheetId="3">#REF!</definedName>
    <definedName name="HF" localSheetId="91">#REF!</definedName>
    <definedName name="HF" localSheetId="46">#REF!</definedName>
    <definedName name="HF" localSheetId="88">#REF!</definedName>
    <definedName name="HF" localSheetId="58">#REF!</definedName>
    <definedName name="HF" localSheetId="27">#REF!</definedName>
    <definedName name="HF" localSheetId="12">#REF!</definedName>
    <definedName name="HF" localSheetId="43">#REF!</definedName>
    <definedName name="HF" localSheetId="85">#REF!</definedName>
    <definedName name="HF" localSheetId="55">#REF!</definedName>
    <definedName name="HF" localSheetId="24">#REF!</definedName>
    <definedName name="HF" localSheetId="9">#REF!</definedName>
    <definedName name="HF" localSheetId="100">#REF!</definedName>
    <definedName name="HF" localSheetId="40">#REF!</definedName>
    <definedName name="HF" localSheetId="97">#REF!</definedName>
    <definedName name="HF" localSheetId="82">#REF!</definedName>
    <definedName name="HF" localSheetId="52">#REF!</definedName>
    <definedName name="HF" localSheetId="37">#REF!</definedName>
    <definedName name="HF" localSheetId="6">#REF!</definedName>
    <definedName name="HF" localSheetId="75">#REF!</definedName>
    <definedName name="HF" localSheetId="72">#REF!</definedName>
    <definedName name="HF" localSheetId="69">#REF!</definedName>
    <definedName name="HF" localSheetId="66">#REF!</definedName>
    <definedName name="HF" localSheetId="63">#REF!</definedName>
    <definedName name="HF" localSheetId="51">#REF!</definedName>
    <definedName name="HF" localSheetId="29">#REF!</definedName>
    <definedName name="HF" localSheetId="20">#REF!</definedName>
    <definedName name="HF" localSheetId="78">#REF!</definedName>
    <definedName name="HF" localSheetId="17">#REF!</definedName>
    <definedName name="HF" localSheetId="93">#REF!</definedName>
    <definedName name="HF" localSheetId="60">#REF!</definedName>
    <definedName name="HF" localSheetId="48">#REF!</definedName>
    <definedName name="HF" localSheetId="34">#REF!</definedName>
    <definedName name="HF" localSheetId="14">#REF!</definedName>
    <definedName name="HF" localSheetId="2">#REF!</definedName>
    <definedName name="HF" localSheetId="90">#REF!</definedName>
    <definedName name="HF" localSheetId="45">#REF!</definedName>
    <definedName name="HF" localSheetId="87">#REF!</definedName>
    <definedName name="HF" localSheetId="57">#REF!</definedName>
    <definedName name="HF" localSheetId="26">#REF!</definedName>
    <definedName name="HF" localSheetId="11">#REF!</definedName>
    <definedName name="HF" localSheetId="42">#REF!</definedName>
    <definedName name="HF" localSheetId="84">#REF!</definedName>
    <definedName name="HF" localSheetId="54">#REF!</definedName>
    <definedName name="HF" localSheetId="23">#REF!</definedName>
    <definedName name="HF" localSheetId="8">#REF!</definedName>
    <definedName name="HF" localSheetId="99">#REF!</definedName>
    <definedName name="HF" localSheetId="39">#REF!</definedName>
    <definedName name="HF" localSheetId="96">#REF!</definedName>
    <definedName name="HF" localSheetId="81">#REF!</definedName>
    <definedName name="HF" localSheetId="36">#REF!</definedName>
    <definedName name="HF" localSheetId="5">#REF!</definedName>
    <definedName name="HF" localSheetId="138">#REF!</definedName>
    <definedName name="HF" localSheetId="136">#REF!</definedName>
    <definedName name="HF" localSheetId="134">#REF!</definedName>
    <definedName name="HF" localSheetId="140">#REF!</definedName>
    <definedName name="HF">#REF!</definedName>
    <definedName name="Hg_Allowances_Out" localSheetId="74">#REF!</definedName>
    <definedName name="Hg_Allowances_Out" localSheetId="71">#REF!</definedName>
    <definedName name="Hg_Allowances_Out" localSheetId="68">#REF!</definedName>
    <definedName name="Hg_Allowances_Out" localSheetId="65">#REF!</definedName>
    <definedName name="Hg_Allowances_Out" localSheetId="62">#REF!</definedName>
    <definedName name="Hg_Allowances_Out" localSheetId="28">#REF!</definedName>
    <definedName name="Hg_Allowances_Out" localSheetId="19">#REF!</definedName>
    <definedName name="Hg_Allowances_Out" localSheetId="77">#REF!</definedName>
    <definedName name="Hg_Allowances_Out" localSheetId="107">#REF!</definedName>
    <definedName name="Hg_Allowances_Out" localSheetId="32">#REF!</definedName>
    <definedName name="Hg_Allowances_Out" localSheetId="16">#REF!</definedName>
    <definedName name="Hg_Allowances_Out" localSheetId="131">#REF!</definedName>
    <definedName name="Hg_Allowances_Out" localSheetId="59">#REF!</definedName>
    <definedName name="Hg_Allowances_Out" localSheetId="47">#REF!</definedName>
    <definedName name="Hg_Allowances_Out" localSheetId="31">#REF!</definedName>
    <definedName name="Hg_Allowances_Out" localSheetId="13">#REF!</definedName>
    <definedName name="Hg_Allowances_Out" localSheetId="129">#REF!</definedName>
    <definedName name="Hg_Allowances_Out" localSheetId="119">#REF!</definedName>
    <definedName name="Hg_Allowances_Out" localSheetId="105">#REF!</definedName>
    <definedName name="Hg_Allowances_Out" localSheetId="92">#REF!</definedName>
    <definedName name="Hg_Allowances_Out" localSheetId="0">#REF!</definedName>
    <definedName name="Hg_Allowances_Out" localSheetId="1">#REF!</definedName>
    <definedName name="Hg_Allowances_Out" localSheetId="89">#REF!</definedName>
    <definedName name="Hg_Allowances_Out" localSheetId="44">#REF!</definedName>
    <definedName name="Hg_Allowances_Out" localSheetId="86">#REF!</definedName>
    <definedName name="Hg_Allowances_Out" localSheetId="56">#REF!</definedName>
    <definedName name="Hg_Allowances_Out" localSheetId="25">#REF!</definedName>
    <definedName name="Hg_Allowances_Out" localSheetId="117">#REF!</definedName>
    <definedName name="Hg_Allowances_Out" localSheetId="10">#REF!</definedName>
    <definedName name="Hg_Allowances_Out" localSheetId="127">#REF!</definedName>
    <definedName name="Hg_Allowances_Out" localSheetId="103">#REF!</definedName>
    <definedName name="Hg_Allowances_Out" localSheetId="41">#REF!</definedName>
    <definedName name="Hg_Allowances_Out" localSheetId="115">#REF!</definedName>
    <definedName name="Hg_Allowances_Out" localSheetId="101">#REF!</definedName>
    <definedName name="Hg_Allowances_Out" localSheetId="83">#REF!</definedName>
    <definedName name="Hg_Allowances_Out" localSheetId="53">#REF!</definedName>
    <definedName name="Hg_Allowances_Out" localSheetId="22">#REF!</definedName>
    <definedName name="Hg_Allowances_Out" localSheetId="125">#REF!</definedName>
    <definedName name="Hg_Allowances_Out" localSheetId="7">#REF!</definedName>
    <definedName name="Hg_Allowances_Out" localSheetId="98">#REF!</definedName>
    <definedName name="Hg_Allowances_Out" localSheetId="113">#REF!</definedName>
    <definedName name="Hg_Allowances_Out" localSheetId="111">#REF!</definedName>
    <definedName name="Hg_Allowances_Out" localSheetId="38">#REF!</definedName>
    <definedName name="Hg_Allowances_Out" localSheetId="123">#REF!</definedName>
    <definedName name="Hg_Allowances_Out" localSheetId="80">#REF!</definedName>
    <definedName name="Hg_Allowances_Out" localSheetId="50">#REF!</definedName>
    <definedName name="Hg_Allowances_Out" localSheetId="35">#REF!</definedName>
    <definedName name="Hg_Allowances_Out" localSheetId="121">#REF!</definedName>
    <definedName name="Hg_Allowances_Out" localSheetId="109">#REF!</definedName>
    <definedName name="Hg_Allowances_Out" localSheetId="95">#REF!</definedName>
    <definedName name="Hg_Allowances_Out" localSheetId="4">#REF!</definedName>
    <definedName name="Hg_Allowances_Out" localSheetId="137">#REF!</definedName>
    <definedName name="Hg_Allowances_Out" localSheetId="135">#REF!</definedName>
    <definedName name="Hg_Allowances_Out" localSheetId="141">#REF!</definedName>
    <definedName name="Hg_Allowances_Out" localSheetId="133">#REF!</definedName>
    <definedName name="Hg_Allowances_Out" localSheetId="139">#REF!</definedName>
    <definedName name="Hg_Allowances_Out" localSheetId="108">#REF!</definedName>
    <definedName name="Hg_Allowances_Out" localSheetId="132">#REF!</definedName>
    <definedName name="Hg_Allowances_Out" localSheetId="130">#REF!</definedName>
    <definedName name="Hg_Allowances_Out" localSheetId="120">#REF!</definedName>
    <definedName name="Hg_Allowances_Out" localSheetId="106">#REF!</definedName>
    <definedName name="Hg_Allowances_Out" localSheetId="118">#REF!</definedName>
    <definedName name="Hg_Allowances_Out" localSheetId="128">#REF!</definedName>
    <definedName name="Hg_Allowances_Out" localSheetId="104">#REF!</definedName>
    <definedName name="Hg_Allowances_Out" localSheetId="116">#REF!</definedName>
    <definedName name="Hg_Allowances_Out" localSheetId="102">#REF!</definedName>
    <definedName name="Hg_Allowances_Out" localSheetId="126">#REF!</definedName>
    <definedName name="Hg_Allowances_Out" localSheetId="114">#REF!</definedName>
    <definedName name="Hg_Allowances_Out" localSheetId="112">#REF!</definedName>
    <definedName name="Hg_Allowances_Out" localSheetId="124">#REF!</definedName>
    <definedName name="Hg_Allowances_Out" localSheetId="122">#REF!</definedName>
    <definedName name="Hg_Allowances_Out" localSheetId="110">#REF!</definedName>
    <definedName name="Hg_Allowances_Out" localSheetId="76">#REF!</definedName>
    <definedName name="Hg_Allowances_Out" localSheetId="73">#REF!</definedName>
    <definedName name="Hg_Allowances_Out" localSheetId="70">#REF!</definedName>
    <definedName name="Hg_Allowances_Out" localSheetId="67">#REF!</definedName>
    <definedName name="Hg_Allowances_Out" localSheetId="64">#REF!</definedName>
    <definedName name="Hg_Allowances_Out" localSheetId="30">#REF!</definedName>
    <definedName name="Hg_Allowances_Out" localSheetId="21">#REF!</definedName>
    <definedName name="Hg_Allowances_Out" localSheetId="79">#REF!</definedName>
    <definedName name="Hg_Allowances_Out" localSheetId="18">#REF!</definedName>
    <definedName name="Hg_Allowances_Out" localSheetId="94">#REF!</definedName>
    <definedName name="Hg_Allowances_Out" localSheetId="61">#REF!</definedName>
    <definedName name="Hg_Allowances_Out" localSheetId="49">#REF!</definedName>
    <definedName name="Hg_Allowances_Out" localSheetId="33">#REF!</definedName>
    <definedName name="Hg_Allowances_Out" localSheetId="15">#REF!</definedName>
    <definedName name="Hg_Allowances_Out" localSheetId="3">#REF!</definedName>
    <definedName name="Hg_Allowances_Out" localSheetId="91">#REF!</definedName>
    <definedName name="Hg_Allowances_Out" localSheetId="46">#REF!</definedName>
    <definedName name="Hg_Allowances_Out" localSheetId="88">#REF!</definedName>
    <definedName name="Hg_Allowances_Out" localSheetId="58">#REF!</definedName>
    <definedName name="Hg_Allowances_Out" localSheetId="27">#REF!</definedName>
    <definedName name="Hg_Allowances_Out" localSheetId="12">#REF!</definedName>
    <definedName name="Hg_Allowances_Out" localSheetId="43">#REF!</definedName>
    <definedName name="Hg_Allowances_Out" localSheetId="85">#REF!</definedName>
    <definedName name="Hg_Allowances_Out" localSheetId="55">#REF!</definedName>
    <definedName name="Hg_Allowances_Out" localSheetId="24">#REF!</definedName>
    <definedName name="Hg_Allowances_Out" localSheetId="9">#REF!</definedName>
    <definedName name="Hg_Allowances_Out" localSheetId="100">#REF!</definedName>
    <definedName name="Hg_Allowances_Out" localSheetId="40">#REF!</definedName>
    <definedName name="Hg_Allowances_Out" localSheetId="97">#REF!</definedName>
    <definedName name="Hg_Allowances_Out" localSheetId="82">#REF!</definedName>
    <definedName name="Hg_Allowances_Out" localSheetId="52">#REF!</definedName>
    <definedName name="Hg_Allowances_Out" localSheetId="37">#REF!</definedName>
    <definedName name="Hg_Allowances_Out" localSheetId="6">#REF!</definedName>
    <definedName name="Hg_Allowances_Out" localSheetId="75">#REF!</definedName>
    <definedName name="Hg_Allowances_Out" localSheetId="72">#REF!</definedName>
    <definedName name="Hg_Allowances_Out" localSheetId="69">#REF!</definedName>
    <definedName name="Hg_Allowances_Out" localSheetId="66">#REF!</definedName>
    <definedName name="Hg_Allowances_Out" localSheetId="63">#REF!</definedName>
    <definedName name="Hg_Allowances_Out" localSheetId="51">#REF!</definedName>
    <definedName name="Hg_Allowances_Out" localSheetId="29">#REF!</definedName>
    <definedName name="Hg_Allowances_Out" localSheetId="20">#REF!</definedName>
    <definedName name="Hg_Allowances_Out" localSheetId="78">#REF!</definedName>
    <definedName name="Hg_Allowances_Out" localSheetId="17">#REF!</definedName>
    <definedName name="Hg_Allowances_Out" localSheetId="93">#REF!</definedName>
    <definedName name="Hg_Allowances_Out" localSheetId="60">#REF!</definedName>
    <definedName name="Hg_Allowances_Out" localSheetId="48">#REF!</definedName>
    <definedName name="Hg_Allowances_Out" localSheetId="34">#REF!</definedName>
    <definedName name="Hg_Allowances_Out" localSheetId="14">#REF!</definedName>
    <definedName name="Hg_Allowances_Out" localSheetId="2">#REF!</definedName>
    <definedName name="Hg_Allowances_Out" localSheetId="90">#REF!</definedName>
    <definedName name="Hg_Allowances_Out" localSheetId="45">#REF!</definedName>
    <definedName name="Hg_Allowances_Out" localSheetId="87">#REF!</definedName>
    <definedName name="Hg_Allowances_Out" localSheetId="57">#REF!</definedName>
    <definedName name="Hg_Allowances_Out" localSheetId="26">#REF!</definedName>
    <definedName name="Hg_Allowances_Out" localSheetId="11">#REF!</definedName>
    <definedName name="Hg_Allowances_Out" localSheetId="42">#REF!</definedName>
    <definedName name="Hg_Allowances_Out" localSheetId="84">#REF!</definedName>
    <definedName name="Hg_Allowances_Out" localSheetId="54">#REF!</definedName>
    <definedName name="Hg_Allowances_Out" localSheetId="23">#REF!</definedName>
    <definedName name="Hg_Allowances_Out" localSheetId="8">#REF!</definedName>
    <definedName name="Hg_Allowances_Out" localSheetId="99">#REF!</definedName>
    <definedName name="Hg_Allowances_Out" localSheetId="39">#REF!</definedName>
    <definedName name="Hg_Allowances_Out" localSheetId="96">#REF!</definedName>
    <definedName name="Hg_Allowances_Out" localSheetId="81">#REF!</definedName>
    <definedName name="Hg_Allowances_Out" localSheetId="36">#REF!</definedName>
    <definedName name="Hg_Allowances_Out" localSheetId="5">#REF!</definedName>
    <definedName name="Hg_Allowances_Out" localSheetId="138">#REF!</definedName>
    <definedName name="Hg_Allowances_Out" localSheetId="136">#REF!</definedName>
    <definedName name="Hg_Allowances_Out" localSheetId="134">#REF!</definedName>
    <definedName name="Hg_Allowances_Out" localSheetId="140">#REF!</definedName>
    <definedName name="Hg_Allowances_Out">#REF!</definedName>
    <definedName name="Hg_Out" localSheetId="74">#REF!</definedName>
    <definedName name="Hg_Out" localSheetId="71">#REF!</definedName>
    <definedName name="Hg_Out" localSheetId="68">#REF!</definedName>
    <definedName name="Hg_Out" localSheetId="65">#REF!</definedName>
    <definedName name="Hg_Out" localSheetId="62">#REF!</definedName>
    <definedName name="Hg_Out" localSheetId="28">#REF!</definedName>
    <definedName name="Hg_Out" localSheetId="19">#REF!</definedName>
    <definedName name="Hg_Out" localSheetId="77">#REF!</definedName>
    <definedName name="Hg_Out" localSheetId="107">#REF!</definedName>
    <definedName name="Hg_Out" localSheetId="32">#REF!</definedName>
    <definedName name="Hg_Out" localSheetId="16">#REF!</definedName>
    <definedName name="Hg_Out" localSheetId="131">#REF!</definedName>
    <definedName name="Hg_Out" localSheetId="59">#REF!</definedName>
    <definedName name="Hg_Out" localSheetId="47">#REF!</definedName>
    <definedName name="Hg_Out" localSheetId="31">#REF!</definedName>
    <definedName name="Hg_Out" localSheetId="13">#REF!</definedName>
    <definedName name="Hg_Out" localSheetId="129">#REF!</definedName>
    <definedName name="Hg_Out" localSheetId="119">#REF!</definedName>
    <definedName name="Hg_Out" localSheetId="105">#REF!</definedName>
    <definedName name="Hg_Out" localSheetId="92">#REF!</definedName>
    <definedName name="Hg_Out" localSheetId="0">#REF!</definedName>
    <definedName name="Hg_Out" localSheetId="1">#REF!</definedName>
    <definedName name="Hg_Out" localSheetId="89">#REF!</definedName>
    <definedName name="Hg_Out" localSheetId="44">#REF!</definedName>
    <definedName name="Hg_Out" localSheetId="86">#REF!</definedName>
    <definedName name="Hg_Out" localSheetId="56">#REF!</definedName>
    <definedName name="Hg_Out" localSheetId="25">#REF!</definedName>
    <definedName name="Hg_Out" localSheetId="117">#REF!</definedName>
    <definedName name="Hg_Out" localSheetId="10">#REF!</definedName>
    <definedName name="Hg_Out" localSheetId="127">#REF!</definedName>
    <definedName name="Hg_Out" localSheetId="103">#REF!</definedName>
    <definedName name="Hg_Out" localSheetId="41">#REF!</definedName>
    <definedName name="Hg_Out" localSheetId="115">#REF!</definedName>
    <definedName name="Hg_Out" localSheetId="101">#REF!</definedName>
    <definedName name="Hg_Out" localSheetId="83">#REF!</definedName>
    <definedName name="Hg_Out" localSheetId="53">#REF!</definedName>
    <definedName name="Hg_Out" localSheetId="22">#REF!</definedName>
    <definedName name="Hg_Out" localSheetId="125">#REF!</definedName>
    <definedName name="Hg_Out" localSheetId="7">#REF!</definedName>
    <definedName name="Hg_Out" localSheetId="98">#REF!</definedName>
    <definedName name="Hg_Out" localSheetId="113">#REF!</definedName>
    <definedName name="Hg_Out" localSheetId="111">#REF!</definedName>
    <definedName name="Hg_Out" localSheetId="38">#REF!</definedName>
    <definedName name="Hg_Out" localSheetId="123">#REF!</definedName>
    <definedName name="Hg_Out" localSheetId="80">#REF!</definedName>
    <definedName name="Hg_Out" localSheetId="50">#REF!</definedName>
    <definedName name="Hg_Out" localSheetId="35">#REF!</definedName>
    <definedName name="Hg_Out" localSheetId="121">#REF!</definedName>
    <definedName name="Hg_Out" localSheetId="109">#REF!</definedName>
    <definedName name="Hg_Out" localSheetId="95">#REF!</definedName>
    <definedName name="Hg_Out" localSheetId="4">#REF!</definedName>
    <definedName name="Hg_Out" localSheetId="137">#REF!</definedName>
    <definedName name="Hg_Out" localSheetId="135">#REF!</definedName>
    <definedName name="Hg_Out" localSheetId="141">#REF!</definedName>
    <definedName name="Hg_Out" localSheetId="133">#REF!</definedName>
    <definedName name="Hg_Out" localSheetId="139">#REF!</definedName>
    <definedName name="Hg_Out" localSheetId="108">#REF!</definedName>
    <definedName name="Hg_Out" localSheetId="132">#REF!</definedName>
    <definedName name="Hg_Out" localSheetId="130">#REF!</definedName>
    <definedName name="Hg_Out" localSheetId="120">#REF!</definedName>
    <definedName name="Hg_Out" localSheetId="106">#REF!</definedName>
    <definedName name="Hg_Out" localSheetId="118">#REF!</definedName>
    <definedName name="Hg_Out" localSheetId="128">#REF!</definedName>
    <definedName name="Hg_Out" localSheetId="104">#REF!</definedName>
    <definedName name="Hg_Out" localSheetId="116">#REF!</definedName>
    <definedName name="Hg_Out" localSheetId="102">#REF!</definedName>
    <definedName name="Hg_Out" localSheetId="126">#REF!</definedName>
    <definedName name="Hg_Out" localSheetId="114">#REF!</definedName>
    <definedName name="Hg_Out" localSheetId="112">#REF!</definedName>
    <definedName name="Hg_Out" localSheetId="124">#REF!</definedName>
    <definedName name="Hg_Out" localSheetId="122">#REF!</definedName>
    <definedName name="Hg_Out" localSheetId="110">#REF!</definedName>
    <definedName name="Hg_Out" localSheetId="76">#REF!</definedName>
    <definedName name="Hg_Out" localSheetId="73">#REF!</definedName>
    <definedName name="Hg_Out" localSheetId="70">#REF!</definedName>
    <definedName name="Hg_Out" localSheetId="67">#REF!</definedName>
    <definedName name="Hg_Out" localSheetId="64">#REF!</definedName>
    <definedName name="Hg_Out" localSheetId="30">#REF!</definedName>
    <definedName name="Hg_Out" localSheetId="21">#REF!</definedName>
    <definedName name="Hg_Out" localSheetId="79">#REF!</definedName>
    <definedName name="Hg_Out" localSheetId="18">#REF!</definedName>
    <definedName name="Hg_Out" localSheetId="94">#REF!</definedName>
    <definedName name="Hg_Out" localSheetId="61">#REF!</definedName>
    <definedName name="Hg_Out" localSheetId="49">#REF!</definedName>
    <definedName name="Hg_Out" localSheetId="33">#REF!</definedName>
    <definedName name="Hg_Out" localSheetId="15">#REF!</definedName>
    <definedName name="Hg_Out" localSheetId="3">#REF!</definedName>
    <definedName name="Hg_Out" localSheetId="91">#REF!</definedName>
    <definedName name="Hg_Out" localSheetId="46">#REF!</definedName>
    <definedName name="Hg_Out" localSheetId="88">#REF!</definedName>
    <definedName name="Hg_Out" localSheetId="58">#REF!</definedName>
    <definedName name="Hg_Out" localSheetId="27">#REF!</definedName>
    <definedName name="Hg_Out" localSheetId="12">#REF!</definedName>
    <definedName name="Hg_Out" localSheetId="43">#REF!</definedName>
    <definedName name="Hg_Out" localSheetId="85">#REF!</definedName>
    <definedName name="Hg_Out" localSheetId="55">#REF!</definedName>
    <definedName name="Hg_Out" localSheetId="24">#REF!</definedName>
    <definedName name="Hg_Out" localSheetId="9">#REF!</definedName>
    <definedName name="Hg_Out" localSheetId="100">#REF!</definedName>
    <definedName name="Hg_Out" localSheetId="40">#REF!</definedName>
    <definedName name="Hg_Out" localSheetId="97">#REF!</definedName>
    <definedName name="Hg_Out" localSheetId="82">#REF!</definedName>
    <definedName name="Hg_Out" localSheetId="52">#REF!</definedName>
    <definedName name="Hg_Out" localSheetId="37">#REF!</definedName>
    <definedName name="Hg_Out" localSheetId="6">#REF!</definedName>
    <definedName name="Hg_Out" localSheetId="75">#REF!</definedName>
    <definedName name="Hg_Out" localSheetId="72">#REF!</definedName>
    <definedName name="Hg_Out" localSheetId="69">#REF!</definedName>
    <definedName name="Hg_Out" localSheetId="66">#REF!</definedName>
    <definedName name="Hg_Out" localSheetId="63">#REF!</definedName>
    <definedName name="Hg_Out" localSheetId="51">#REF!</definedName>
    <definedName name="Hg_Out" localSheetId="29">#REF!</definedName>
    <definedName name="Hg_Out" localSheetId="20">#REF!</definedName>
    <definedName name="Hg_Out" localSheetId="78">#REF!</definedName>
    <definedName name="Hg_Out" localSheetId="17">#REF!</definedName>
    <definedName name="Hg_Out" localSheetId="93">#REF!</definedName>
    <definedName name="Hg_Out" localSheetId="60">#REF!</definedName>
    <definedName name="Hg_Out" localSheetId="48">#REF!</definedName>
    <definedName name="Hg_Out" localSheetId="34">#REF!</definedName>
    <definedName name="Hg_Out" localSheetId="14">#REF!</definedName>
    <definedName name="Hg_Out" localSheetId="2">#REF!</definedName>
    <definedName name="Hg_Out" localSheetId="90">#REF!</definedName>
    <definedName name="Hg_Out" localSheetId="45">#REF!</definedName>
    <definedName name="Hg_Out" localSheetId="87">#REF!</definedName>
    <definedName name="Hg_Out" localSheetId="57">#REF!</definedName>
    <definedName name="Hg_Out" localSheetId="26">#REF!</definedName>
    <definedName name="Hg_Out" localSheetId="11">#REF!</definedName>
    <definedName name="Hg_Out" localSheetId="42">#REF!</definedName>
    <definedName name="Hg_Out" localSheetId="84">#REF!</definedName>
    <definedName name="Hg_Out" localSheetId="54">#REF!</definedName>
    <definedName name="Hg_Out" localSheetId="23">#REF!</definedName>
    <definedName name="Hg_Out" localSheetId="8">#REF!</definedName>
    <definedName name="Hg_Out" localSheetId="99">#REF!</definedName>
    <definedName name="Hg_Out" localSheetId="39">#REF!</definedName>
    <definedName name="Hg_Out" localSheetId="96">#REF!</definedName>
    <definedName name="Hg_Out" localSheetId="81">#REF!</definedName>
    <definedName name="Hg_Out" localSheetId="36">#REF!</definedName>
    <definedName name="Hg_Out" localSheetId="5">#REF!</definedName>
    <definedName name="Hg_Out" localSheetId="138">#REF!</definedName>
    <definedName name="Hg_Out" localSheetId="136">#REF!</definedName>
    <definedName name="Hg_Out" localSheetId="134">#REF!</definedName>
    <definedName name="Hg_Out" localSheetId="140">#REF!</definedName>
    <definedName name="Hg_Out">#REF!</definedName>
    <definedName name="HRSG___Other">#REF!</definedName>
    <definedName name="HSCPX" localSheetId="74">#REF!</definedName>
    <definedName name="HSCPX" localSheetId="71">#REF!</definedName>
    <definedName name="HSCPX" localSheetId="68">#REF!</definedName>
    <definedName name="HSCPX" localSheetId="65">#REF!</definedName>
    <definedName name="HSCPX" localSheetId="62">#REF!</definedName>
    <definedName name="HSCPX" localSheetId="28">#REF!</definedName>
    <definedName name="HSCPX" localSheetId="19">#REF!</definedName>
    <definedName name="HSCPX" localSheetId="77">#REF!</definedName>
    <definedName name="HSCPX" localSheetId="107">#REF!</definedName>
    <definedName name="HSCPX" localSheetId="32">#REF!</definedName>
    <definedName name="HSCPX" localSheetId="16">#REF!</definedName>
    <definedName name="HSCPX" localSheetId="131">#REF!</definedName>
    <definedName name="HSCPX" localSheetId="59">#REF!</definedName>
    <definedName name="HSCPX" localSheetId="47">#REF!</definedName>
    <definedName name="HSCPX" localSheetId="31">#REF!</definedName>
    <definedName name="HSCPX" localSheetId="13">#REF!</definedName>
    <definedName name="HSCPX" localSheetId="129">#REF!</definedName>
    <definedName name="HSCPX" localSheetId="119">#REF!</definedName>
    <definedName name="HSCPX" localSheetId="105">#REF!</definedName>
    <definedName name="HSCPX" localSheetId="92">#REF!</definedName>
    <definedName name="HSCPX" localSheetId="0">#REF!</definedName>
    <definedName name="HSCPX" localSheetId="1">#REF!</definedName>
    <definedName name="HSCPX" localSheetId="89">#REF!</definedName>
    <definedName name="HSCPX" localSheetId="44">#REF!</definedName>
    <definedName name="HSCPX" localSheetId="86">#REF!</definedName>
    <definedName name="HSCPX" localSheetId="56">#REF!</definedName>
    <definedName name="HSCPX" localSheetId="25">#REF!</definedName>
    <definedName name="HSCPX" localSheetId="117">#REF!</definedName>
    <definedName name="HSCPX" localSheetId="10">#REF!</definedName>
    <definedName name="HSCPX" localSheetId="127">#REF!</definedName>
    <definedName name="HSCPX" localSheetId="103">#REF!</definedName>
    <definedName name="HSCPX" localSheetId="41">#REF!</definedName>
    <definedName name="HSCPX" localSheetId="115">#REF!</definedName>
    <definedName name="HSCPX" localSheetId="101">#REF!</definedName>
    <definedName name="HSCPX" localSheetId="83">#REF!</definedName>
    <definedName name="HSCPX" localSheetId="53">#REF!</definedName>
    <definedName name="HSCPX" localSheetId="22">#REF!</definedName>
    <definedName name="HSCPX" localSheetId="125">#REF!</definedName>
    <definedName name="HSCPX" localSheetId="7">#REF!</definedName>
    <definedName name="HSCPX" localSheetId="98">#REF!</definedName>
    <definedName name="HSCPX" localSheetId="113">#REF!</definedName>
    <definedName name="HSCPX" localSheetId="111">#REF!</definedName>
    <definedName name="HSCPX" localSheetId="38">#REF!</definedName>
    <definedName name="HSCPX" localSheetId="123">#REF!</definedName>
    <definedName name="HSCPX" localSheetId="80">#REF!</definedName>
    <definedName name="HSCPX" localSheetId="50">#REF!</definedName>
    <definedName name="HSCPX" localSheetId="35">#REF!</definedName>
    <definedName name="HSCPX" localSheetId="121">#REF!</definedName>
    <definedName name="HSCPX" localSheetId="109">#REF!</definedName>
    <definedName name="HSCPX" localSheetId="95">#REF!</definedName>
    <definedName name="HSCPX" localSheetId="4">#REF!</definedName>
    <definedName name="HSCPX" localSheetId="137">#REF!</definedName>
    <definedName name="HSCPX" localSheetId="135">#REF!</definedName>
    <definedName name="HSCPX" localSheetId="141">#REF!</definedName>
    <definedName name="HSCPX" localSheetId="133">#REF!</definedName>
    <definedName name="HSCPX" localSheetId="139">#REF!</definedName>
    <definedName name="HSCPX" localSheetId="108">#REF!</definedName>
    <definedName name="HSCPX" localSheetId="132">#REF!</definedName>
    <definedName name="HSCPX" localSheetId="130">#REF!</definedName>
    <definedName name="HSCPX" localSheetId="120">#REF!</definedName>
    <definedName name="HSCPX" localSheetId="106">#REF!</definedName>
    <definedName name="HSCPX" localSheetId="118">#REF!</definedName>
    <definedName name="HSCPX" localSheetId="128">#REF!</definedName>
    <definedName name="HSCPX" localSheetId="104">#REF!</definedName>
    <definedName name="HSCPX" localSheetId="116">#REF!</definedName>
    <definedName name="HSCPX" localSheetId="102">#REF!</definedName>
    <definedName name="HSCPX" localSheetId="126">#REF!</definedName>
    <definedName name="HSCPX" localSheetId="114">#REF!</definedName>
    <definedName name="HSCPX" localSheetId="112">#REF!</definedName>
    <definedName name="HSCPX" localSheetId="124">#REF!</definedName>
    <definedName name="HSCPX" localSheetId="122">#REF!</definedName>
    <definedName name="HSCPX" localSheetId="110">#REF!</definedName>
    <definedName name="HSCPX" localSheetId="76">#REF!</definedName>
    <definedName name="HSCPX" localSheetId="73">#REF!</definedName>
    <definedName name="HSCPX" localSheetId="70">#REF!</definedName>
    <definedName name="HSCPX" localSheetId="67">#REF!</definedName>
    <definedName name="HSCPX" localSheetId="64">#REF!</definedName>
    <definedName name="HSCPX" localSheetId="30">#REF!</definedName>
    <definedName name="HSCPX" localSheetId="21">#REF!</definedName>
    <definedName name="HSCPX" localSheetId="79">#REF!</definedName>
    <definedName name="HSCPX" localSheetId="18">#REF!</definedName>
    <definedName name="HSCPX" localSheetId="94">#REF!</definedName>
    <definedName name="HSCPX" localSheetId="61">#REF!</definedName>
    <definedName name="HSCPX" localSheetId="49">#REF!</definedName>
    <definedName name="HSCPX" localSheetId="33">#REF!</definedName>
    <definedName name="HSCPX" localSheetId="15">#REF!</definedName>
    <definedName name="HSCPX" localSheetId="3">#REF!</definedName>
    <definedName name="HSCPX" localSheetId="91">#REF!</definedName>
    <definedName name="HSCPX" localSheetId="46">#REF!</definedName>
    <definedName name="HSCPX" localSheetId="88">#REF!</definedName>
    <definedName name="HSCPX" localSheetId="58">#REF!</definedName>
    <definedName name="HSCPX" localSheetId="27">#REF!</definedName>
    <definedName name="HSCPX" localSheetId="12">#REF!</definedName>
    <definedName name="HSCPX" localSheetId="43">#REF!</definedName>
    <definedName name="HSCPX" localSheetId="85">#REF!</definedName>
    <definedName name="HSCPX" localSheetId="55">#REF!</definedName>
    <definedName name="HSCPX" localSheetId="24">#REF!</definedName>
    <definedName name="HSCPX" localSheetId="9">#REF!</definedName>
    <definedName name="HSCPX" localSheetId="100">#REF!</definedName>
    <definedName name="HSCPX" localSheetId="40">#REF!</definedName>
    <definedName name="HSCPX" localSheetId="97">#REF!</definedName>
    <definedName name="HSCPX" localSheetId="82">#REF!</definedName>
    <definedName name="HSCPX" localSheetId="52">#REF!</definedName>
    <definedName name="HSCPX" localSheetId="37">#REF!</definedName>
    <definedName name="HSCPX" localSheetId="6">#REF!</definedName>
    <definedName name="HSCPX" localSheetId="75">#REF!</definedName>
    <definedName name="HSCPX" localSheetId="72">#REF!</definedName>
    <definedName name="HSCPX" localSheetId="69">#REF!</definedName>
    <definedName name="HSCPX" localSheetId="66">#REF!</definedName>
    <definedName name="HSCPX" localSheetId="63">#REF!</definedName>
    <definedName name="HSCPX" localSheetId="51">#REF!</definedName>
    <definedName name="HSCPX" localSheetId="29">#REF!</definedName>
    <definedName name="HSCPX" localSheetId="20">#REF!</definedName>
    <definedName name="HSCPX" localSheetId="78">#REF!</definedName>
    <definedName name="HSCPX" localSheetId="17">#REF!</definedName>
    <definedName name="HSCPX" localSheetId="93">#REF!</definedName>
    <definedName name="HSCPX" localSheetId="60">#REF!</definedName>
    <definedName name="HSCPX" localSheetId="48">#REF!</definedName>
    <definedName name="HSCPX" localSheetId="34">#REF!</definedName>
    <definedName name="HSCPX" localSheetId="14">#REF!</definedName>
    <definedName name="HSCPX" localSheetId="2">#REF!</definedName>
    <definedName name="HSCPX" localSheetId="90">#REF!</definedName>
    <definedName name="HSCPX" localSheetId="45">#REF!</definedName>
    <definedName name="HSCPX" localSheetId="87">#REF!</definedName>
    <definedName name="HSCPX" localSheetId="57">#REF!</definedName>
    <definedName name="HSCPX" localSheetId="26">#REF!</definedName>
    <definedName name="HSCPX" localSheetId="11">#REF!</definedName>
    <definedName name="HSCPX" localSheetId="42">#REF!</definedName>
    <definedName name="HSCPX" localSheetId="84">#REF!</definedName>
    <definedName name="HSCPX" localSheetId="54">#REF!</definedName>
    <definedName name="HSCPX" localSheetId="23">#REF!</definedName>
    <definedName name="HSCPX" localSheetId="8">#REF!</definedName>
    <definedName name="HSCPX" localSheetId="99">#REF!</definedName>
    <definedName name="HSCPX" localSheetId="39">#REF!</definedName>
    <definedName name="HSCPX" localSheetId="96">#REF!</definedName>
    <definedName name="HSCPX" localSheetId="81">#REF!</definedName>
    <definedName name="HSCPX" localSheetId="36">#REF!</definedName>
    <definedName name="HSCPX" localSheetId="5">#REF!</definedName>
    <definedName name="HSCPX" localSheetId="138">#REF!</definedName>
    <definedName name="HSCPX" localSheetId="136">#REF!</definedName>
    <definedName name="HSCPX" localSheetId="134">#REF!</definedName>
    <definedName name="HSCPX" localSheetId="140">#REF!</definedName>
    <definedName name="HSCPX">#REF!</definedName>
    <definedName name="HSCVOL" localSheetId="74">#REF!</definedName>
    <definedName name="HSCVOL" localSheetId="71">#REF!</definedName>
    <definedName name="HSCVOL" localSheetId="68">#REF!</definedName>
    <definedName name="HSCVOL" localSheetId="65">#REF!</definedName>
    <definedName name="HSCVOL" localSheetId="62">#REF!</definedName>
    <definedName name="HSCVOL" localSheetId="28">#REF!</definedName>
    <definedName name="HSCVOL" localSheetId="19">#REF!</definedName>
    <definedName name="HSCVOL" localSheetId="77">#REF!</definedName>
    <definedName name="HSCVOL" localSheetId="107">#REF!</definedName>
    <definedName name="HSCVOL" localSheetId="32">#REF!</definedName>
    <definedName name="HSCVOL" localSheetId="16">#REF!</definedName>
    <definedName name="HSCVOL" localSheetId="131">#REF!</definedName>
    <definedName name="HSCVOL" localSheetId="59">#REF!</definedName>
    <definedName name="HSCVOL" localSheetId="47">#REF!</definedName>
    <definedName name="HSCVOL" localSheetId="31">#REF!</definedName>
    <definedName name="HSCVOL" localSheetId="13">#REF!</definedName>
    <definedName name="HSCVOL" localSheetId="129">#REF!</definedName>
    <definedName name="HSCVOL" localSheetId="119">#REF!</definedName>
    <definedName name="HSCVOL" localSheetId="105">#REF!</definedName>
    <definedName name="HSCVOL" localSheetId="92">#REF!</definedName>
    <definedName name="HSCVOL" localSheetId="0">#REF!</definedName>
    <definedName name="HSCVOL" localSheetId="1">#REF!</definedName>
    <definedName name="HSCVOL" localSheetId="89">#REF!</definedName>
    <definedName name="HSCVOL" localSheetId="44">#REF!</definedName>
    <definedName name="HSCVOL" localSheetId="86">#REF!</definedName>
    <definedName name="HSCVOL" localSheetId="56">#REF!</definedName>
    <definedName name="HSCVOL" localSheetId="25">#REF!</definedName>
    <definedName name="HSCVOL" localSheetId="117">#REF!</definedName>
    <definedName name="HSCVOL" localSheetId="10">#REF!</definedName>
    <definedName name="HSCVOL" localSheetId="127">#REF!</definedName>
    <definedName name="HSCVOL" localSheetId="103">#REF!</definedName>
    <definedName name="HSCVOL" localSheetId="41">#REF!</definedName>
    <definedName name="HSCVOL" localSheetId="115">#REF!</definedName>
    <definedName name="HSCVOL" localSheetId="101">#REF!</definedName>
    <definedName name="HSCVOL" localSheetId="83">#REF!</definedName>
    <definedName name="HSCVOL" localSheetId="53">#REF!</definedName>
    <definedName name="HSCVOL" localSheetId="22">#REF!</definedName>
    <definedName name="HSCVOL" localSheetId="125">#REF!</definedName>
    <definedName name="HSCVOL" localSheetId="7">#REF!</definedName>
    <definedName name="HSCVOL" localSheetId="98">#REF!</definedName>
    <definedName name="HSCVOL" localSheetId="113">#REF!</definedName>
    <definedName name="HSCVOL" localSheetId="111">#REF!</definedName>
    <definedName name="HSCVOL" localSheetId="38">#REF!</definedName>
    <definedName name="HSCVOL" localSheetId="123">#REF!</definedName>
    <definedName name="HSCVOL" localSheetId="80">#REF!</definedName>
    <definedName name="HSCVOL" localSheetId="50">#REF!</definedName>
    <definedName name="HSCVOL" localSheetId="35">#REF!</definedName>
    <definedName name="HSCVOL" localSheetId="121">#REF!</definedName>
    <definedName name="HSCVOL" localSheetId="109">#REF!</definedName>
    <definedName name="HSCVOL" localSheetId="95">#REF!</definedName>
    <definedName name="HSCVOL" localSheetId="4">#REF!</definedName>
    <definedName name="HSCVOL" localSheetId="137">#REF!</definedName>
    <definedName name="HSCVOL" localSheetId="135">#REF!</definedName>
    <definedName name="HSCVOL" localSheetId="141">#REF!</definedName>
    <definedName name="HSCVOL" localSheetId="133">#REF!</definedName>
    <definedName name="HSCVOL" localSheetId="139">#REF!</definedName>
    <definedName name="HSCVOL" localSheetId="108">#REF!</definedName>
    <definedName name="HSCVOL" localSheetId="132">#REF!</definedName>
    <definedName name="HSCVOL" localSheetId="130">#REF!</definedName>
    <definedName name="HSCVOL" localSheetId="120">#REF!</definedName>
    <definedName name="HSCVOL" localSheetId="106">#REF!</definedName>
    <definedName name="HSCVOL" localSheetId="118">#REF!</definedName>
    <definedName name="HSCVOL" localSheetId="128">#REF!</definedName>
    <definedName name="HSCVOL" localSheetId="104">#REF!</definedName>
    <definedName name="HSCVOL" localSheetId="116">#REF!</definedName>
    <definedName name="HSCVOL" localSheetId="102">#REF!</definedName>
    <definedName name="HSCVOL" localSheetId="126">#REF!</definedName>
    <definedName name="HSCVOL" localSheetId="114">#REF!</definedName>
    <definedName name="HSCVOL" localSheetId="112">#REF!</definedName>
    <definedName name="HSCVOL" localSheetId="124">#REF!</definedName>
    <definedName name="HSCVOL" localSheetId="122">#REF!</definedName>
    <definedName name="HSCVOL" localSheetId="110">#REF!</definedName>
    <definedName name="HSCVOL" localSheetId="76">#REF!</definedName>
    <definedName name="HSCVOL" localSheetId="73">#REF!</definedName>
    <definedName name="HSCVOL" localSheetId="70">#REF!</definedName>
    <definedName name="HSCVOL" localSheetId="67">#REF!</definedName>
    <definedName name="HSCVOL" localSheetId="64">#REF!</definedName>
    <definedName name="HSCVOL" localSheetId="30">#REF!</definedName>
    <definedName name="HSCVOL" localSheetId="21">#REF!</definedName>
    <definedName name="HSCVOL" localSheetId="79">#REF!</definedName>
    <definedName name="HSCVOL" localSheetId="18">#REF!</definedName>
    <definedName name="HSCVOL" localSheetId="94">#REF!</definedName>
    <definedName name="HSCVOL" localSheetId="61">#REF!</definedName>
    <definedName name="HSCVOL" localSheetId="49">#REF!</definedName>
    <definedName name="HSCVOL" localSheetId="33">#REF!</definedName>
    <definedName name="HSCVOL" localSheetId="15">#REF!</definedName>
    <definedName name="HSCVOL" localSheetId="3">#REF!</definedName>
    <definedName name="HSCVOL" localSheetId="91">#REF!</definedName>
    <definedName name="HSCVOL" localSheetId="46">#REF!</definedName>
    <definedName name="HSCVOL" localSheetId="88">#REF!</definedName>
    <definedName name="HSCVOL" localSheetId="58">#REF!</definedName>
    <definedName name="HSCVOL" localSheetId="27">#REF!</definedName>
    <definedName name="HSCVOL" localSheetId="12">#REF!</definedName>
    <definedName name="HSCVOL" localSheetId="43">#REF!</definedName>
    <definedName name="HSCVOL" localSheetId="85">#REF!</definedName>
    <definedName name="HSCVOL" localSheetId="55">#REF!</definedName>
    <definedName name="HSCVOL" localSheetId="24">#REF!</definedName>
    <definedName name="HSCVOL" localSheetId="9">#REF!</definedName>
    <definedName name="HSCVOL" localSheetId="100">#REF!</definedName>
    <definedName name="HSCVOL" localSheetId="40">#REF!</definedName>
    <definedName name="HSCVOL" localSheetId="97">#REF!</definedName>
    <definedName name="HSCVOL" localSheetId="82">#REF!</definedName>
    <definedName name="HSCVOL" localSheetId="52">#REF!</definedName>
    <definedName name="HSCVOL" localSheetId="37">#REF!</definedName>
    <definedName name="HSCVOL" localSheetId="6">#REF!</definedName>
    <definedName name="HSCVOL" localSheetId="75">#REF!</definedName>
    <definedName name="HSCVOL" localSheetId="72">#REF!</definedName>
    <definedName name="HSCVOL" localSheetId="69">#REF!</definedName>
    <definedName name="HSCVOL" localSheetId="66">#REF!</definedName>
    <definedName name="HSCVOL" localSheetId="63">#REF!</definedName>
    <definedName name="HSCVOL" localSheetId="51">#REF!</definedName>
    <definedName name="HSCVOL" localSheetId="29">#REF!</definedName>
    <definedName name="HSCVOL" localSheetId="20">#REF!</definedName>
    <definedName name="HSCVOL" localSheetId="78">#REF!</definedName>
    <definedName name="HSCVOL" localSheetId="17">#REF!</definedName>
    <definedName name="HSCVOL" localSheetId="93">#REF!</definedName>
    <definedName name="HSCVOL" localSheetId="60">#REF!</definedName>
    <definedName name="HSCVOL" localSheetId="48">#REF!</definedName>
    <definedName name="HSCVOL" localSheetId="34">#REF!</definedName>
    <definedName name="HSCVOL" localSheetId="14">#REF!</definedName>
    <definedName name="HSCVOL" localSheetId="2">#REF!</definedName>
    <definedName name="HSCVOL" localSheetId="90">#REF!</definedName>
    <definedName name="HSCVOL" localSheetId="45">#REF!</definedName>
    <definedName name="HSCVOL" localSheetId="87">#REF!</definedName>
    <definedName name="HSCVOL" localSheetId="57">#REF!</definedName>
    <definedName name="HSCVOL" localSheetId="26">#REF!</definedName>
    <definedName name="HSCVOL" localSheetId="11">#REF!</definedName>
    <definedName name="HSCVOL" localSheetId="42">#REF!</definedName>
    <definedName name="HSCVOL" localSheetId="84">#REF!</definedName>
    <definedName name="HSCVOL" localSheetId="54">#REF!</definedName>
    <definedName name="HSCVOL" localSheetId="23">#REF!</definedName>
    <definedName name="HSCVOL" localSheetId="8">#REF!</definedName>
    <definedName name="HSCVOL" localSheetId="99">#REF!</definedName>
    <definedName name="HSCVOL" localSheetId="39">#REF!</definedName>
    <definedName name="HSCVOL" localSheetId="96">#REF!</definedName>
    <definedName name="HSCVOL" localSheetId="81">#REF!</definedName>
    <definedName name="HSCVOL" localSheetId="36">#REF!</definedName>
    <definedName name="HSCVOL" localSheetId="5">#REF!</definedName>
    <definedName name="HSCVOL" localSheetId="138">#REF!</definedName>
    <definedName name="HSCVOL" localSheetId="136">#REF!</definedName>
    <definedName name="HSCVOL" localSheetId="134">#REF!</definedName>
    <definedName name="HSCVOL" localSheetId="140">#REF!</definedName>
    <definedName name="HSCVOL">#REF!</definedName>
    <definedName name="i" localSheetId="74">#REF!</definedName>
    <definedName name="i" localSheetId="71">#REF!</definedName>
    <definedName name="i" localSheetId="68">#REF!</definedName>
    <definedName name="i" localSheetId="65">#REF!</definedName>
    <definedName name="i" localSheetId="62">#REF!</definedName>
    <definedName name="i" localSheetId="28">#REF!</definedName>
    <definedName name="i" localSheetId="19">#REF!</definedName>
    <definedName name="i" localSheetId="77">#REF!</definedName>
    <definedName name="i" localSheetId="107">#REF!</definedName>
    <definedName name="i" localSheetId="32">#REF!</definedName>
    <definedName name="i" localSheetId="16">#REF!</definedName>
    <definedName name="i" localSheetId="131">#REF!</definedName>
    <definedName name="i" localSheetId="59">#REF!</definedName>
    <definedName name="i" localSheetId="47">#REF!</definedName>
    <definedName name="i" localSheetId="31">#REF!</definedName>
    <definedName name="i" localSheetId="13">#REF!</definedName>
    <definedName name="i" localSheetId="129">#REF!</definedName>
    <definedName name="i" localSheetId="119">#REF!</definedName>
    <definedName name="i" localSheetId="105">#REF!</definedName>
    <definedName name="i" localSheetId="92">#REF!</definedName>
    <definedName name="i" localSheetId="0">#REF!</definedName>
    <definedName name="i" localSheetId="1">#REF!</definedName>
    <definedName name="i" localSheetId="89">#REF!</definedName>
    <definedName name="i" localSheetId="44">#REF!</definedName>
    <definedName name="i" localSheetId="86">#REF!</definedName>
    <definedName name="i" localSheetId="56">#REF!</definedName>
    <definedName name="i" localSheetId="25">#REF!</definedName>
    <definedName name="i" localSheetId="117">#REF!</definedName>
    <definedName name="i" localSheetId="10">#REF!</definedName>
    <definedName name="i" localSheetId="127">#REF!</definedName>
    <definedName name="i" localSheetId="103">#REF!</definedName>
    <definedName name="i" localSheetId="41">#REF!</definedName>
    <definedName name="i" localSheetId="115">#REF!</definedName>
    <definedName name="i" localSheetId="101">#REF!</definedName>
    <definedName name="i" localSheetId="83">#REF!</definedName>
    <definedName name="i" localSheetId="53">#REF!</definedName>
    <definedName name="i" localSheetId="22">#REF!</definedName>
    <definedName name="i" localSheetId="125">#REF!</definedName>
    <definedName name="i" localSheetId="7">#REF!</definedName>
    <definedName name="i" localSheetId="98">#REF!</definedName>
    <definedName name="i" localSheetId="113">#REF!</definedName>
    <definedName name="i" localSheetId="111">#REF!</definedName>
    <definedName name="i" localSheetId="38">#REF!</definedName>
    <definedName name="i" localSheetId="123">#REF!</definedName>
    <definedName name="i" localSheetId="80">#REF!</definedName>
    <definedName name="i" localSheetId="50">#REF!</definedName>
    <definedName name="i" localSheetId="35">#REF!</definedName>
    <definedName name="i" localSheetId="121">#REF!</definedName>
    <definedName name="i" localSheetId="109">#REF!</definedName>
    <definedName name="i" localSheetId="95">#REF!</definedName>
    <definedName name="i" localSheetId="4">#REF!</definedName>
    <definedName name="i" localSheetId="137">#REF!</definedName>
    <definedName name="i" localSheetId="135">#REF!</definedName>
    <definedName name="i" localSheetId="141">#REF!</definedName>
    <definedName name="i" localSheetId="133">#REF!</definedName>
    <definedName name="i" localSheetId="139">#REF!</definedName>
    <definedName name="i" localSheetId="108">#REF!</definedName>
    <definedName name="i" localSheetId="132">#REF!</definedName>
    <definedName name="i" localSheetId="130">#REF!</definedName>
    <definedName name="i" localSheetId="120">#REF!</definedName>
    <definedName name="i" localSheetId="106">#REF!</definedName>
    <definedName name="i" localSheetId="118">#REF!</definedName>
    <definedName name="i" localSheetId="128">#REF!</definedName>
    <definedName name="i" localSheetId="104">#REF!</definedName>
    <definedName name="i" localSheetId="116">#REF!</definedName>
    <definedName name="i" localSheetId="102">#REF!</definedName>
    <definedName name="i" localSheetId="126">#REF!</definedName>
    <definedName name="i" localSheetId="114">#REF!</definedName>
    <definedName name="i" localSheetId="112">#REF!</definedName>
    <definedName name="i" localSheetId="124">#REF!</definedName>
    <definedName name="i" localSheetId="122">#REF!</definedName>
    <definedName name="i" localSheetId="110">#REF!</definedName>
    <definedName name="i" localSheetId="76">#REF!</definedName>
    <definedName name="i" localSheetId="73">#REF!</definedName>
    <definedName name="i" localSheetId="70">#REF!</definedName>
    <definedName name="i" localSheetId="67">#REF!</definedName>
    <definedName name="i" localSheetId="64">#REF!</definedName>
    <definedName name="i" localSheetId="30">#REF!</definedName>
    <definedName name="i" localSheetId="21">#REF!</definedName>
    <definedName name="i" localSheetId="79">#REF!</definedName>
    <definedName name="i" localSheetId="18">#REF!</definedName>
    <definedName name="i" localSheetId="94">#REF!</definedName>
    <definedName name="i" localSheetId="61">#REF!</definedName>
    <definedName name="i" localSheetId="49">#REF!</definedName>
    <definedName name="i" localSheetId="33">#REF!</definedName>
    <definedName name="i" localSheetId="15">#REF!</definedName>
    <definedName name="i" localSheetId="3">#REF!</definedName>
    <definedName name="i" localSheetId="91">#REF!</definedName>
    <definedName name="i" localSheetId="46">#REF!</definedName>
    <definedName name="i" localSheetId="88">#REF!</definedName>
    <definedName name="i" localSheetId="58">#REF!</definedName>
    <definedName name="i" localSheetId="27">#REF!</definedName>
    <definedName name="i" localSheetId="12">#REF!</definedName>
    <definedName name="i" localSheetId="43">#REF!</definedName>
    <definedName name="i" localSheetId="85">#REF!</definedName>
    <definedName name="i" localSheetId="55">#REF!</definedName>
    <definedName name="i" localSheetId="24">#REF!</definedName>
    <definedName name="i" localSheetId="9">#REF!</definedName>
    <definedName name="i" localSheetId="100">#REF!</definedName>
    <definedName name="i" localSheetId="40">#REF!</definedName>
    <definedName name="i" localSheetId="97">#REF!</definedName>
    <definedName name="i" localSheetId="82">#REF!</definedName>
    <definedName name="i" localSheetId="52">#REF!</definedName>
    <definedName name="i" localSheetId="37">#REF!</definedName>
    <definedName name="i" localSheetId="6">#REF!</definedName>
    <definedName name="i" localSheetId="75">#REF!</definedName>
    <definedName name="i" localSheetId="72">#REF!</definedName>
    <definedName name="i" localSheetId="69">#REF!</definedName>
    <definedName name="i" localSheetId="66">#REF!</definedName>
    <definedName name="i" localSheetId="63">#REF!</definedName>
    <definedName name="i" localSheetId="51">#REF!</definedName>
    <definedName name="i" localSheetId="29">#REF!</definedName>
    <definedName name="i" localSheetId="20">#REF!</definedName>
    <definedName name="i" localSheetId="78">#REF!</definedName>
    <definedName name="i" localSheetId="17">#REF!</definedName>
    <definedName name="i" localSheetId="93">#REF!</definedName>
    <definedName name="i" localSheetId="60">#REF!</definedName>
    <definedName name="i" localSheetId="48">#REF!</definedName>
    <definedName name="i" localSheetId="34">#REF!</definedName>
    <definedName name="i" localSheetId="14">#REF!</definedName>
    <definedName name="i" localSheetId="2">#REF!</definedName>
    <definedName name="i" localSheetId="90">#REF!</definedName>
    <definedName name="i" localSheetId="45">#REF!</definedName>
    <definedName name="i" localSheetId="87">#REF!</definedName>
    <definedName name="i" localSheetId="57">#REF!</definedName>
    <definedName name="i" localSheetId="26">#REF!</definedName>
    <definedName name="i" localSheetId="11">#REF!</definedName>
    <definedName name="i" localSheetId="42">#REF!</definedName>
    <definedName name="i" localSheetId="84">#REF!</definedName>
    <definedName name="i" localSheetId="54">#REF!</definedName>
    <definedName name="i" localSheetId="23">#REF!</definedName>
    <definedName name="i" localSheetId="8">#REF!</definedName>
    <definedName name="i" localSheetId="99">#REF!</definedName>
    <definedName name="i" localSheetId="39">#REF!</definedName>
    <definedName name="i" localSheetId="96">#REF!</definedName>
    <definedName name="i" localSheetId="81">#REF!</definedName>
    <definedName name="i" localSheetId="36">#REF!</definedName>
    <definedName name="i" localSheetId="5">#REF!</definedName>
    <definedName name="i" localSheetId="138">#REF!</definedName>
    <definedName name="i" localSheetId="136">#REF!</definedName>
    <definedName name="i" localSheetId="134">#REF!</definedName>
    <definedName name="i" localSheetId="140">#REF!</definedName>
    <definedName name="i">#REF!</definedName>
    <definedName name="ICS" localSheetId="74">#REF!</definedName>
    <definedName name="ICS" localSheetId="71">#REF!</definedName>
    <definedName name="ICS" localSheetId="68">#REF!</definedName>
    <definedName name="ICS" localSheetId="65">#REF!</definedName>
    <definedName name="ICS" localSheetId="62">#REF!</definedName>
    <definedName name="ICS" localSheetId="28">#REF!</definedName>
    <definedName name="ICS" localSheetId="19">#REF!</definedName>
    <definedName name="ICS" localSheetId="77">#REF!</definedName>
    <definedName name="ICS" localSheetId="107">#REF!</definedName>
    <definedName name="ICS" localSheetId="32">#REF!</definedName>
    <definedName name="ICS" localSheetId="16">#REF!</definedName>
    <definedName name="ICS" localSheetId="131">#REF!</definedName>
    <definedName name="ICS" localSheetId="59">#REF!</definedName>
    <definedName name="ICS" localSheetId="47">#REF!</definedName>
    <definedName name="ICS" localSheetId="31">#REF!</definedName>
    <definedName name="ICS" localSheetId="13">#REF!</definedName>
    <definedName name="ICS" localSheetId="129">#REF!</definedName>
    <definedName name="ICS" localSheetId="119">#REF!</definedName>
    <definedName name="ICS" localSheetId="105">#REF!</definedName>
    <definedName name="ICS" localSheetId="92">#REF!</definedName>
    <definedName name="ICS" localSheetId="0">#REF!</definedName>
    <definedName name="ICS" localSheetId="1">#REF!</definedName>
    <definedName name="ICS" localSheetId="89">#REF!</definedName>
    <definedName name="ICS" localSheetId="44">#REF!</definedName>
    <definedName name="ICS" localSheetId="86">#REF!</definedName>
    <definedName name="ICS" localSheetId="56">#REF!</definedName>
    <definedName name="ICS" localSheetId="25">#REF!</definedName>
    <definedName name="ICS" localSheetId="117">#REF!</definedName>
    <definedName name="ICS" localSheetId="10">#REF!</definedName>
    <definedName name="ICS" localSheetId="127">#REF!</definedName>
    <definedName name="ICS" localSheetId="103">#REF!</definedName>
    <definedName name="ICS" localSheetId="41">#REF!</definedName>
    <definedName name="ICS" localSheetId="115">#REF!</definedName>
    <definedName name="ICS" localSheetId="101">#REF!</definedName>
    <definedName name="ICS" localSheetId="83">#REF!</definedName>
    <definedName name="ICS" localSheetId="53">#REF!</definedName>
    <definedName name="ICS" localSheetId="22">#REF!</definedName>
    <definedName name="ICS" localSheetId="125">#REF!</definedName>
    <definedName name="ICS" localSheetId="7">#REF!</definedName>
    <definedName name="ICS" localSheetId="98">#REF!</definedName>
    <definedName name="ICS" localSheetId="113">#REF!</definedName>
    <definedName name="ICS" localSheetId="111">#REF!</definedName>
    <definedName name="ICS" localSheetId="38">#REF!</definedName>
    <definedName name="ICS" localSheetId="123">#REF!</definedName>
    <definedName name="ICS" localSheetId="80">#REF!</definedName>
    <definedName name="ICS" localSheetId="50">#REF!</definedName>
    <definedName name="ICS" localSheetId="35">#REF!</definedName>
    <definedName name="ICS" localSheetId="121">#REF!</definedName>
    <definedName name="ICS" localSheetId="109">#REF!</definedName>
    <definedName name="ICS" localSheetId="95">#REF!</definedName>
    <definedName name="ICS" localSheetId="4">#REF!</definedName>
    <definedName name="ICS" localSheetId="137">#REF!</definedName>
    <definedName name="ICS" localSheetId="135">#REF!</definedName>
    <definedName name="ICS" localSheetId="141">#REF!</definedName>
    <definedName name="ICS" localSheetId="133">#REF!</definedName>
    <definedName name="ICS" localSheetId="139">#REF!</definedName>
    <definedName name="ICS" localSheetId="108">#REF!</definedName>
    <definedName name="ICS" localSheetId="132">#REF!</definedName>
    <definedName name="ICS" localSheetId="130">#REF!</definedName>
    <definedName name="ICS" localSheetId="120">#REF!</definedName>
    <definedName name="ICS" localSheetId="106">#REF!</definedName>
    <definedName name="ICS" localSheetId="118">#REF!</definedName>
    <definedName name="ICS" localSheetId="128">#REF!</definedName>
    <definedName name="ICS" localSheetId="104">#REF!</definedName>
    <definedName name="ICS" localSheetId="116">#REF!</definedName>
    <definedName name="ICS" localSheetId="102">#REF!</definedName>
    <definedName name="ICS" localSheetId="126">#REF!</definedName>
    <definedName name="ICS" localSheetId="114">#REF!</definedName>
    <definedName name="ICS" localSheetId="112">#REF!</definedName>
    <definedName name="ICS" localSheetId="124">#REF!</definedName>
    <definedName name="ICS" localSheetId="122">#REF!</definedName>
    <definedName name="ICS" localSheetId="110">#REF!</definedName>
    <definedName name="ICS" localSheetId="76">#REF!</definedName>
    <definedName name="ICS" localSheetId="73">#REF!</definedName>
    <definedName name="ICS" localSheetId="70">#REF!</definedName>
    <definedName name="ICS" localSheetId="67">#REF!</definedName>
    <definedName name="ICS" localSheetId="64">#REF!</definedName>
    <definedName name="ICS" localSheetId="30">#REF!</definedName>
    <definedName name="ICS" localSheetId="21">#REF!</definedName>
    <definedName name="ICS" localSheetId="79">#REF!</definedName>
    <definedName name="ICS" localSheetId="18">#REF!</definedName>
    <definedName name="ICS" localSheetId="94">#REF!</definedName>
    <definedName name="ICS" localSheetId="61">#REF!</definedName>
    <definedName name="ICS" localSheetId="49">#REF!</definedName>
    <definedName name="ICS" localSheetId="33">#REF!</definedName>
    <definedName name="ICS" localSheetId="15">#REF!</definedName>
    <definedName name="ICS" localSheetId="3">#REF!</definedName>
    <definedName name="ICS" localSheetId="91">#REF!</definedName>
    <definedName name="ICS" localSheetId="46">#REF!</definedName>
    <definedName name="ICS" localSheetId="88">#REF!</definedName>
    <definedName name="ICS" localSheetId="58">#REF!</definedName>
    <definedName name="ICS" localSheetId="27">#REF!</definedName>
    <definedName name="ICS" localSheetId="12">#REF!</definedName>
    <definedName name="ICS" localSheetId="43">#REF!</definedName>
    <definedName name="ICS" localSheetId="85">#REF!</definedName>
    <definedName name="ICS" localSheetId="55">#REF!</definedName>
    <definedName name="ICS" localSheetId="24">#REF!</definedName>
    <definedName name="ICS" localSheetId="9">#REF!</definedName>
    <definedName name="ICS" localSheetId="100">#REF!</definedName>
    <definedName name="ICS" localSheetId="40">#REF!</definedName>
    <definedName name="ICS" localSheetId="97">#REF!</definedName>
    <definedName name="ICS" localSheetId="82">#REF!</definedName>
    <definedName name="ICS" localSheetId="52">#REF!</definedName>
    <definedName name="ICS" localSheetId="37">#REF!</definedName>
    <definedName name="ICS" localSheetId="6">#REF!</definedName>
    <definedName name="ICS" localSheetId="75">#REF!</definedName>
    <definedName name="ICS" localSheetId="72">#REF!</definedName>
    <definedName name="ICS" localSheetId="69">#REF!</definedName>
    <definedName name="ICS" localSheetId="66">#REF!</definedName>
    <definedName name="ICS" localSheetId="63">#REF!</definedName>
    <definedName name="ICS" localSheetId="51">#REF!</definedName>
    <definedName name="ICS" localSheetId="29">#REF!</definedName>
    <definedName name="ICS" localSheetId="20">#REF!</definedName>
    <definedName name="ICS" localSheetId="78">#REF!</definedName>
    <definedName name="ICS" localSheetId="17">#REF!</definedName>
    <definedName name="ICS" localSheetId="93">#REF!</definedName>
    <definedName name="ICS" localSheetId="60">#REF!</definedName>
    <definedName name="ICS" localSheetId="48">#REF!</definedName>
    <definedName name="ICS" localSheetId="34">#REF!</definedName>
    <definedName name="ICS" localSheetId="14">#REF!</definedName>
    <definedName name="ICS" localSheetId="2">#REF!</definedName>
    <definedName name="ICS" localSheetId="90">#REF!</definedName>
    <definedName name="ICS" localSheetId="45">#REF!</definedName>
    <definedName name="ICS" localSheetId="87">#REF!</definedName>
    <definedName name="ICS" localSheetId="57">#REF!</definedName>
    <definedName name="ICS" localSheetId="26">#REF!</definedName>
    <definedName name="ICS" localSheetId="11">#REF!</definedName>
    <definedName name="ICS" localSheetId="42">#REF!</definedName>
    <definedName name="ICS" localSheetId="84">#REF!</definedName>
    <definedName name="ICS" localSheetId="54">#REF!</definedName>
    <definedName name="ICS" localSheetId="23">#REF!</definedName>
    <definedName name="ICS" localSheetId="8">#REF!</definedName>
    <definedName name="ICS" localSheetId="99">#REF!</definedName>
    <definedName name="ICS" localSheetId="39">#REF!</definedName>
    <definedName name="ICS" localSheetId="96">#REF!</definedName>
    <definedName name="ICS" localSheetId="81">#REF!</definedName>
    <definedName name="ICS" localSheetId="36">#REF!</definedName>
    <definedName name="ICS" localSheetId="5">#REF!</definedName>
    <definedName name="ICS" localSheetId="138">#REF!</definedName>
    <definedName name="ICS" localSheetId="136">#REF!</definedName>
    <definedName name="ICS" localSheetId="134">#REF!</definedName>
    <definedName name="ICS" localSheetId="140">#REF!</definedName>
    <definedName name="ICS">#REF!</definedName>
    <definedName name="Inflation" localSheetId="74">#REF!</definedName>
    <definedName name="Inflation" localSheetId="71">#REF!</definedName>
    <definedName name="Inflation" localSheetId="68">#REF!</definedName>
    <definedName name="Inflation" localSheetId="65">#REF!</definedName>
    <definedName name="Inflation" localSheetId="62">#REF!</definedName>
    <definedName name="Inflation" localSheetId="28">#REF!</definedName>
    <definedName name="Inflation" localSheetId="19">#REF!</definedName>
    <definedName name="Inflation" localSheetId="77">#REF!</definedName>
    <definedName name="Inflation" localSheetId="107">#REF!</definedName>
    <definedName name="Inflation" localSheetId="32">#REF!</definedName>
    <definedName name="Inflation" localSheetId="16">#REF!</definedName>
    <definedName name="Inflation" localSheetId="131">#REF!</definedName>
    <definedName name="Inflation" localSheetId="59">#REF!</definedName>
    <definedName name="Inflation" localSheetId="47">#REF!</definedName>
    <definedName name="Inflation" localSheetId="31">#REF!</definedName>
    <definedName name="Inflation" localSheetId="13">#REF!</definedName>
    <definedName name="Inflation" localSheetId="129">#REF!</definedName>
    <definedName name="Inflation" localSheetId="119">#REF!</definedName>
    <definedName name="Inflation" localSheetId="105">#REF!</definedName>
    <definedName name="Inflation" localSheetId="92">#REF!</definedName>
    <definedName name="Inflation" localSheetId="0">#REF!</definedName>
    <definedName name="Inflation" localSheetId="1">#REF!</definedName>
    <definedName name="Inflation" localSheetId="89">#REF!</definedName>
    <definedName name="Inflation" localSheetId="44">#REF!</definedName>
    <definedName name="Inflation" localSheetId="86">#REF!</definedName>
    <definedName name="Inflation" localSheetId="56">#REF!</definedName>
    <definedName name="Inflation" localSheetId="25">#REF!</definedName>
    <definedName name="Inflation" localSheetId="117">#REF!</definedName>
    <definedName name="Inflation" localSheetId="10">#REF!</definedName>
    <definedName name="Inflation" localSheetId="127">#REF!</definedName>
    <definedName name="Inflation" localSheetId="103">#REF!</definedName>
    <definedName name="Inflation" localSheetId="41">#REF!</definedName>
    <definedName name="Inflation" localSheetId="115">#REF!</definedName>
    <definedName name="Inflation" localSheetId="101">#REF!</definedName>
    <definedName name="Inflation" localSheetId="83">#REF!</definedName>
    <definedName name="Inflation" localSheetId="53">#REF!</definedName>
    <definedName name="Inflation" localSheetId="22">#REF!</definedName>
    <definedName name="Inflation" localSheetId="125">#REF!</definedName>
    <definedName name="Inflation" localSheetId="7">#REF!</definedName>
    <definedName name="Inflation" localSheetId="98">#REF!</definedName>
    <definedName name="Inflation" localSheetId="113">#REF!</definedName>
    <definedName name="Inflation" localSheetId="111">#REF!</definedName>
    <definedName name="Inflation" localSheetId="38">#REF!</definedName>
    <definedName name="Inflation" localSheetId="123">#REF!</definedName>
    <definedName name="Inflation" localSheetId="80">#REF!</definedName>
    <definedName name="Inflation" localSheetId="50">#REF!</definedName>
    <definedName name="Inflation" localSheetId="35">#REF!</definedName>
    <definedName name="Inflation" localSheetId="121">#REF!</definedName>
    <definedName name="Inflation" localSheetId="109">#REF!</definedName>
    <definedName name="Inflation" localSheetId="95">#REF!</definedName>
    <definedName name="Inflation" localSheetId="4">#REF!</definedName>
    <definedName name="Inflation" localSheetId="137">#REF!</definedName>
    <definedName name="Inflation" localSheetId="135">#REF!</definedName>
    <definedName name="Inflation" localSheetId="141">#REF!</definedName>
    <definedName name="Inflation" localSheetId="133">#REF!</definedName>
    <definedName name="Inflation" localSheetId="139">#REF!</definedName>
    <definedName name="Inflation" localSheetId="108">#REF!</definedName>
    <definedName name="Inflation" localSheetId="132">#REF!</definedName>
    <definedName name="Inflation" localSheetId="130">#REF!</definedName>
    <definedName name="Inflation" localSheetId="120">#REF!</definedName>
    <definedName name="Inflation" localSheetId="106">#REF!</definedName>
    <definedName name="Inflation" localSheetId="118">#REF!</definedName>
    <definedName name="Inflation" localSheetId="128">#REF!</definedName>
    <definedName name="Inflation" localSheetId="104">#REF!</definedName>
    <definedName name="Inflation" localSheetId="116">#REF!</definedName>
    <definedName name="Inflation" localSheetId="102">#REF!</definedName>
    <definedName name="Inflation" localSheetId="126">#REF!</definedName>
    <definedName name="Inflation" localSheetId="114">#REF!</definedName>
    <definedName name="Inflation" localSheetId="112">#REF!</definedName>
    <definedName name="Inflation" localSheetId="124">#REF!</definedName>
    <definedName name="Inflation" localSheetId="122">#REF!</definedName>
    <definedName name="Inflation" localSheetId="110">#REF!</definedName>
    <definedName name="Inflation" localSheetId="76">#REF!</definedName>
    <definedName name="Inflation" localSheetId="73">#REF!</definedName>
    <definedName name="Inflation" localSheetId="70">#REF!</definedName>
    <definedName name="Inflation" localSheetId="67">#REF!</definedName>
    <definedName name="Inflation" localSheetId="64">#REF!</definedName>
    <definedName name="Inflation" localSheetId="30">#REF!</definedName>
    <definedName name="Inflation" localSheetId="21">#REF!</definedName>
    <definedName name="Inflation" localSheetId="79">#REF!</definedName>
    <definedName name="Inflation" localSheetId="18">#REF!</definedName>
    <definedName name="Inflation" localSheetId="94">#REF!</definedName>
    <definedName name="Inflation" localSheetId="61">#REF!</definedName>
    <definedName name="Inflation" localSheetId="49">#REF!</definedName>
    <definedName name="Inflation" localSheetId="33">#REF!</definedName>
    <definedName name="Inflation" localSheetId="15">#REF!</definedName>
    <definedName name="Inflation" localSheetId="3">#REF!</definedName>
    <definedName name="Inflation" localSheetId="91">#REF!</definedName>
    <definedName name="Inflation" localSheetId="46">#REF!</definedName>
    <definedName name="Inflation" localSheetId="88">#REF!</definedName>
    <definedName name="Inflation" localSheetId="58">#REF!</definedName>
    <definedName name="Inflation" localSheetId="27">#REF!</definedName>
    <definedName name="Inflation" localSheetId="12">#REF!</definedName>
    <definedName name="Inflation" localSheetId="43">#REF!</definedName>
    <definedName name="Inflation" localSheetId="85">#REF!</definedName>
    <definedName name="Inflation" localSheetId="55">#REF!</definedName>
    <definedName name="Inflation" localSheetId="24">#REF!</definedName>
    <definedName name="Inflation" localSheetId="9">#REF!</definedName>
    <definedName name="Inflation" localSheetId="100">#REF!</definedName>
    <definedName name="Inflation" localSheetId="40">#REF!</definedName>
    <definedName name="Inflation" localSheetId="97">#REF!</definedName>
    <definedName name="Inflation" localSheetId="82">#REF!</definedName>
    <definedName name="Inflation" localSheetId="52">#REF!</definedName>
    <definedName name="Inflation" localSheetId="37">#REF!</definedName>
    <definedName name="Inflation" localSheetId="6">#REF!</definedName>
    <definedName name="Inflation" localSheetId="75">#REF!</definedName>
    <definedName name="Inflation" localSheetId="72">#REF!</definedName>
    <definedName name="Inflation" localSheetId="69">#REF!</definedName>
    <definedName name="Inflation" localSheetId="66">#REF!</definedName>
    <definedName name="Inflation" localSheetId="63">#REF!</definedName>
    <definedName name="Inflation" localSheetId="51">#REF!</definedName>
    <definedName name="Inflation" localSheetId="29">#REF!</definedName>
    <definedName name="Inflation" localSheetId="20">#REF!</definedName>
    <definedName name="Inflation" localSheetId="78">#REF!</definedName>
    <definedName name="Inflation" localSheetId="17">#REF!</definedName>
    <definedName name="Inflation" localSheetId="93">#REF!</definedName>
    <definedName name="Inflation" localSheetId="60">#REF!</definedName>
    <definedName name="Inflation" localSheetId="48">#REF!</definedName>
    <definedName name="Inflation" localSheetId="34">#REF!</definedName>
    <definedName name="Inflation" localSheetId="14">#REF!</definedName>
    <definedName name="Inflation" localSheetId="2">#REF!</definedName>
    <definedName name="Inflation" localSheetId="90">#REF!</definedName>
    <definedName name="Inflation" localSheetId="45">#REF!</definedName>
    <definedName name="Inflation" localSheetId="87">#REF!</definedName>
    <definedName name="Inflation" localSheetId="57">#REF!</definedName>
    <definedName name="Inflation" localSheetId="26">#REF!</definedName>
    <definedName name="Inflation" localSheetId="11">#REF!</definedName>
    <definedName name="Inflation" localSheetId="42">#REF!</definedName>
    <definedName name="Inflation" localSheetId="84">#REF!</definedName>
    <definedName name="Inflation" localSheetId="54">#REF!</definedName>
    <definedName name="Inflation" localSheetId="23">#REF!</definedName>
    <definedName name="Inflation" localSheetId="8">#REF!</definedName>
    <definedName name="Inflation" localSheetId="99">#REF!</definedName>
    <definedName name="Inflation" localSheetId="39">#REF!</definedName>
    <definedName name="Inflation" localSheetId="96">#REF!</definedName>
    <definedName name="Inflation" localSheetId="81">#REF!</definedName>
    <definedName name="Inflation" localSheetId="36">#REF!</definedName>
    <definedName name="Inflation" localSheetId="5">#REF!</definedName>
    <definedName name="Inflation" localSheetId="138">#REF!</definedName>
    <definedName name="Inflation" localSheetId="136">#REF!</definedName>
    <definedName name="Inflation" localSheetId="134">#REF!</definedName>
    <definedName name="Inflation" localSheetId="140">#REF!</definedName>
    <definedName name="Inflation">#REF!</definedName>
    <definedName name="Initial_Operating_Period_Working_Capital_Input">#REF!</definedName>
    <definedName name="Initial_Spares">#REF!</definedName>
    <definedName name="Initial_Spares_BOP">#REF!</definedName>
    <definedName name="Insurance_Brokerage_Fee">#REF!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DIFF" hidden="1">"c1864"</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38685.4774421296</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ron" localSheetId="74">#REF!</definedName>
    <definedName name="Iron" localSheetId="71">#REF!</definedName>
    <definedName name="Iron" localSheetId="68">#REF!</definedName>
    <definedName name="Iron" localSheetId="65">#REF!</definedName>
    <definedName name="Iron" localSheetId="62">#REF!</definedName>
    <definedName name="Iron" localSheetId="28">#REF!</definedName>
    <definedName name="Iron" localSheetId="19">#REF!</definedName>
    <definedName name="Iron" localSheetId="77">#REF!</definedName>
    <definedName name="Iron" localSheetId="107">#REF!</definedName>
    <definedName name="Iron" localSheetId="32">#REF!</definedName>
    <definedName name="Iron" localSheetId="16">#REF!</definedName>
    <definedName name="Iron" localSheetId="131">#REF!</definedName>
    <definedName name="Iron" localSheetId="59">#REF!</definedName>
    <definedName name="Iron" localSheetId="47">#REF!</definedName>
    <definedName name="Iron" localSheetId="31">#REF!</definedName>
    <definedName name="Iron" localSheetId="13">#REF!</definedName>
    <definedName name="Iron" localSheetId="129">#REF!</definedName>
    <definedName name="Iron" localSheetId="119">#REF!</definedName>
    <definedName name="Iron" localSheetId="105">#REF!</definedName>
    <definedName name="Iron" localSheetId="92">#REF!</definedName>
    <definedName name="Iron" localSheetId="0">#REF!</definedName>
    <definedName name="Iron" localSheetId="1">#REF!</definedName>
    <definedName name="Iron" localSheetId="89">#REF!</definedName>
    <definedName name="Iron" localSheetId="44">#REF!</definedName>
    <definedName name="Iron" localSheetId="86">#REF!</definedName>
    <definedName name="Iron" localSheetId="56">#REF!</definedName>
    <definedName name="Iron" localSheetId="25">#REF!</definedName>
    <definedName name="Iron" localSheetId="117">#REF!</definedName>
    <definedName name="Iron" localSheetId="10">#REF!</definedName>
    <definedName name="Iron" localSheetId="127">#REF!</definedName>
    <definedName name="Iron" localSheetId="103">#REF!</definedName>
    <definedName name="Iron" localSheetId="41">#REF!</definedName>
    <definedName name="Iron" localSheetId="115">#REF!</definedName>
    <definedName name="Iron" localSheetId="101">#REF!</definedName>
    <definedName name="Iron" localSheetId="83">#REF!</definedName>
    <definedName name="Iron" localSheetId="53">#REF!</definedName>
    <definedName name="Iron" localSheetId="22">#REF!</definedName>
    <definedName name="Iron" localSheetId="125">#REF!</definedName>
    <definedName name="Iron" localSheetId="7">#REF!</definedName>
    <definedName name="Iron" localSheetId="98">#REF!</definedName>
    <definedName name="Iron" localSheetId="113">#REF!</definedName>
    <definedName name="Iron" localSheetId="111">#REF!</definedName>
    <definedName name="Iron" localSheetId="38">#REF!</definedName>
    <definedName name="Iron" localSheetId="123">#REF!</definedName>
    <definedName name="Iron" localSheetId="80">#REF!</definedName>
    <definedName name="Iron" localSheetId="50">#REF!</definedName>
    <definedName name="Iron" localSheetId="35">#REF!</definedName>
    <definedName name="Iron" localSheetId="121">#REF!</definedName>
    <definedName name="Iron" localSheetId="109">#REF!</definedName>
    <definedName name="Iron" localSheetId="95">#REF!</definedName>
    <definedName name="Iron" localSheetId="4">#REF!</definedName>
    <definedName name="Iron" localSheetId="137">#REF!</definedName>
    <definedName name="Iron" localSheetId="135">#REF!</definedName>
    <definedName name="Iron" localSheetId="141">#REF!</definedName>
    <definedName name="Iron" localSheetId="133">#REF!</definedName>
    <definedName name="Iron" localSheetId="139">#REF!</definedName>
    <definedName name="Iron" localSheetId="108">#REF!</definedName>
    <definedName name="Iron" localSheetId="132">#REF!</definedName>
    <definedName name="Iron" localSheetId="130">#REF!</definedName>
    <definedName name="Iron" localSheetId="120">#REF!</definedName>
    <definedName name="Iron" localSheetId="106">#REF!</definedName>
    <definedName name="Iron" localSheetId="118">#REF!</definedName>
    <definedName name="Iron" localSheetId="128">#REF!</definedName>
    <definedName name="Iron" localSheetId="104">#REF!</definedName>
    <definedName name="Iron" localSheetId="116">#REF!</definedName>
    <definedName name="Iron" localSheetId="102">#REF!</definedName>
    <definedName name="Iron" localSheetId="126">#REF!</definedName>
    <definedName name="Iron" localSheetId="114">#REF!</definedName>
    <definedName name="Iron" localSheetId="112">#REF!</definedName>
    <definedName name="Iron" localSheetId="124">#REF!</definedName>
    <definedName name="Iron" localSheetId="122">#REF!</definedName>
    <definedName name="Iron" localSheetId="110">#REF!</definedName>
    <definedName name="Iron" localSheetId="76">#REF!</definedName>
    <definedName name="Iron" localSheetId="73">#REF!</definedName>
    <definedName name="Iron" localSheetId="70">#REF!</definedName>
    <definedName name="Iron" localSheetId="67">#REF!</definedName>
    <definedName name="Iron" localSheetId="64">#REF!</definedName>
    <definedName name="Iron" localSheetId="30">#REF!</definedName>
    <definedName name="Iron" localSheetId="21">#REF!</definedName>
    <definedName name="Iron" localSheetId="79">#REF!</definedName>
    <definedName name="Iron" localSheetId="18">#REF!</definedName>
    <definedName name="Iron" localSheetId="94">#REF!</definedName>
    <definedName name="Iron" localSheetId="61">#REF!</definedName>
    <definedName name="Iron" localSheetId="49">#REF!</definedName>
    <definedName name="Iron" localSheetId="33">#REF!</definedName>
    <definedName name="Iron" localSheetId="15">#REF!</definedName>
    <definedName name="Iron" localSheetId="3">#REF!</definedName>
    <definedName name="Iron" localSheetId="91">#REF!</definedName>
    <definedName name="Iron" localSheetId="46">#REF!</definedName>
    <definedName name="Iron" localSheetId="88">#REF!</definedName>
    <definedName name="Iron" localSheetId="58">#REF!</definedName>
    <definedName name="Iron" localSheetId="27">#REF!</definedName>
    <definedName name="Iron" localSheetId="12">#REF!</definedName>
    <definedName name="Iron" localSheetId="43">#REF!</definedName>
    <definedName name="Iron" localSheetId="85">#REF!</definedName>
    <definedName name="Iron" localSheetId="55">#REF!</definedName>
    <definedName name="Iron" localSheetId="24">#REF!</definedName>
    <definedName name="Iron" localSheetId="9">#REF!</definedName>
    <definedName name="Iron" localSheetId="100">#REF!</definedName>
    <definedName name="Iron" localSheetId="40">#REF!</definedName>
    <definedName name="Iron" localSheetId="97">#REF!</definedName>
    <definedName name="Iron" localSheetId="82">#REF!</definedName>
    <definedName name="Iron" localSheetId="52">#REF!</definedName>
    <definedName name="Iron" localSheetId="37">#REF!</definedName>
    <definedName name="Iron" localSheetId="6">#REF!</definedName>
    <definedName name="Iron" localSheetId="75">#REF!</definedName>
    <definedName name="Iron" localSheetId="72">#REF!</definedName>
    <definedName name="Iron" localSheetId="69">#REF!</definedName>
    <definedName name="Iron" localSheetId="66">#REF!</definedName>
    <definedName name="Iron" localSheetId="63">#REF!</definedName>
    <definedName name="Iron" localSheetId="51">#REF!</definedName>
    <definedName name="Iron" localSheetId="29">#REF!</definedName>
    <definedName name="Iron" localSheetId="20">#REF!</definedName>
    <definedName name="Iron" localSheetId="78">#REF!</definedName>
    <definedName name="Iron" localSheetId="17">#REF!</definedName>
    <definedName name="Iron" localSheetId="93">#REF!</definedName>
    <definedName name="Iron" localSheetId="60">#REF!</definedName>
    <definedName name="Iron" localSheetId="48">#REF!</definedName>
    <definedName name="Iron" localSheetId="34">#REF!</definedName>
    <definedName name="Iron" localSheetId="14">#REF!</definedName>
    <definedName name="Iron" localSheetId="2">#REF!</definedName>
    <definedName name="Iron" localSheetId="90">#REF!</definedName>
    <definedName name="Iron" localSheetId="45">#REF!</definedName>
    <definedName name="Iron" localSheetId="87">#REF!</definedName>
    <definedName name="Iron" localSheetId="57">#REF!</definedName>
    <definedName name="Iron" localSheetId="26">#REF!</definedName>
    <definedName name="Iron" localSheetId="11">#REF!</definedName>
    <definedName name="Iron" localSheetId="42">#REF!</definedName>
    <definedName name="Iron" localSheetId="84">#REF!</definedName>
    <definedName name="Iron" localSheetId="54">#REF!</definedName>
    <definedName name="Iron" localSheetId="23">#REF!</definedName>
    <definedName name="Iron" localSheetId="8">#REF!</definedName>
    <definedName name="Iron" localSheetId="99">#REF!</definedName>
    <definedName name="Iron" localSheetId="39">#REF!</definedName>
    <definedName name="Iron" localSheetId="96">#REF!</definedName>
    <definedName name="Iron" localSheetId="81">#REF!</definedName>
    <definedName name="Iron" localSheetId="36">#REF!</definedName>
    <definedName name="Iron" localSheetId="5">#REF!</definedName>
    <definedName name="Iron" localSheetId="138">#REF!</definedName>
    <definedName name="Iron" localSheetId="136">#REF!</definedName>
    <definedName name="Iron" localSheetId="134">#REF!</definedName>
    <definedName name="Iron" localSheetId="140">#REF!</definedName>
    <definedName name="Iron">#REF!</definedName>
    <definedName name="k" localSheetId="28">#REF!</definedName>
    <definedName name="k" localSheetId="19">#REF!</definedName>
    <definedName name="k" localSheetId="32">#REF!</definedName>
    <definedName name="k" localSheetId="16">#REF!</definedName>
    <definedName name="k" localSheetId="31">#REF!</definedName>
    <definedName name="k" localSheetId="13">#REF!</definedName>
    <definedName name="k" localSheetId="0">#REF!</definedName>
    <definedName name="k" localSheetId="1">#REF!</definedName>
    <definedName name="k" localSheetId="25">#REF!</definedName>
    <definedName name="k" localSheetId="10">#REF!</definedName>
    <definedName name="k" localSheetId="22">#REF!</definedName>
    <definedName name="k" localSheetId="7">#REF!</definedName>
    <definedName name="k" localSheetId="38">#REF!</definedName>
    <definedName name="k" localSheetId="35">#REF!</definedName>
    <definedName name="k" localSheetId="4">#REF!</definedName>
    <definedName name="k" localSheetId="30">#REF!</definedName>
    <definedName name="k" localSheetId="21">#REF!</definedName>
    <definedName name="k" localSheetId="18">#REF!</definedName>
    <definedName name="k" localSheetId="33">#REF!</definedName>
    <definedName name="k" localSheetId="15">#REF!</definedName>
    <definedName name="k" localSheetId="3">#REF!</definedName>
    <definedName name="k" localSheetId="27">#REF!</definedName>
    <definedName name="k" localSheetId="12">#REF!</definedName>
    <definedName name="k" localSheetId="24">#REF!</definedName>
    <definedName name="k" localSheetId="9">#REF!</definedName>
    <definedName name="k" localSheetId="37">#REF!</definedName>
    <definedName name="k" localSheetId="6">#REF!</definedName>
    <definedName name="k" localSheetId="29">#REF!</definedName>
    <definedName name="k" localSheetId="20">#REF!</definedName>
    <definedName name="k" localSheetId="17">#REF!</definedName>
    <definedName name="k" localSheetId="34">#REF!</definedName>
    <definedName name="k" localSheetId="14">#REF!</definedName>
    <definedName name="k" localSheetId="2">#REF!</definedName>
    <definedName name="k" localSheetId="26">#REF!</definedName>
    <definedName name="k" localSheetId="11">#REF!</definedName>
    <definedName name="k" localSheetId="23">#REF!</definedName>
    <definedName name="k" localSheetId="8">#REF!</definedName>
    <definedName name="k" localSheetId="39">#REF!</definedName>
    <definedName name="k" localSheetId="36">#REF!</definedName>
    <definedName name="k" localSheetId="5">#REF!</definedName>
    <definedName name="k">#REF!</definedName>
    <definedName name="K1_" localSheetId="74">#REF!</definedName>
    <definedName name="K1_" localSheetId="71">#REF!</definedName>
    <definedName name="K1_" localSheetId="68">#REF!</definedName>
    <definedName name="K1_" localSheetId="65">#REF!</definedName>
    <definedName name="K1_" localSheetId="62">#REF!</definedName>
    <definedName name="K1_" localSheetId="28">#REF!</definedName>
    <definedName name="K1_" localSheetId="19">#REF!</definedName>
    <definedName name="K1_" localSheetId="77">#REF!</definedName>
    <definedName name="K1_" localSheetId="107">#REF!</definedName>
    <definedName name="K1_" localSheetId="32">#REF!</definedName>
    <definedName name="K1_" localSheetId="16">#REF!</definedName>
    <definedName name="K1_" localSheetId="131">#REF!</definedName>
    <definedName name="K1_" localSheetId="59">#REF!</definedName>
    <definedName name="K1_" localSheetId="47">#REF!</definedName>
    <definedName name="K1_" localSheetId="31">#REF!</definedName>
    <definedName name="K1_" localSheetId="13">#REF!</definedName>
    <definedName name="K1_" localSheetId="129">#REF!</definedName>
    <definedName name="K1_" localSheetId="119">#REF!</definedName>
    <definedName name="K1_" localSheetId="105">#REF!</definedName>
    <definedName name="K1_" localSheetId="92">#REF!</definedName>
    <definedName name="K1_" localSheetId="0">#REF!</definedName>
    <definedName name="K1_" localSheetId="1">#REF!</definedName>
    <definedName name="K1_" localSheetId="89">#REF!</definedName>
    <definedName name="K1_" localSheetId="44">#REF!</definedName>
    <definedName name="K1_" localSheetId="86">#REF!</definedName>
    <definedName name="K1_" localSheetId="56">#REF!</definedName>
    <definedName name="K1_" localSheetId="25">#REF!</definedName>
    <definedName name="K1_" localSheetId="117">#REF!</definedName>
    <definedName name="K1_" localSheetId="10">#REF!</definedName>
    <definedName name="K1_" localSheetId="127">#REF!</definedName>
    <definedName name="K1_" localSheetId="103">#REF!</definedName>
    <definedName name="K1_" localSheetId="41">#REF!</definedName>
    <definedName name="K1_" localSheetId="115">#REF!</definedName>
    <definedName name="K1_" localSheetId="101">#REF!</definedName>
    <definedName name="K1_" localSheetId="83">#REF!</definedName>
    <definedName name="K1_" localSheetId="53">#REF!</definedName>
    <definedName name="K1_" localSheetId="22">#REF!</definedName>
    <definedName name="K1_" localSheetId="125">#REF!</definedName>
    <definedName name="K1_" localSheetId="7">#REF!</definedName>
    <definedName name="K1_" localSheetId="98">#REF!</definedName>
    <definedName name="K1_" localSheetId="113">#REF!</definedName>
    <definedName name="K1_" localSheetId="111">#REF!</definedName>
    <definedName name="K1_" localSheetId="38">#REF!</definedName>
    <definedName name="K1_" localSheetId="123">#REF!</definedName>
    <definedName name="K1_" localSheetId="80">#REF!</definedName>
    <definedName name="K1_" localSheetId="50">#REF!</definedName>
    <definedName name="K1_" localSheetId="35">#REF!</definedName>
    <definedName name="K1_" localSheetId="121">#REF!</definedName>
    <definedName name="K1_" localSheetId="109">#REF!</definedName>
    <definedName name="K1_" localSheetId="95">#REF!</definedName>
    <definedName name="K1_" localSheetId="4">#REF!</definedName>
    <definedName name="K1_" localSheetId="137">#REF!</definedName>
    <definedName name="K1_" localSheetId="135">#REF!</definedName>
    <definedName name="K1_" localSheetId="141">#REF!</definedName>
    <definedName name="K1_" localSheetId="133">#REF!</definedName>
    <definedName name="K1_" localSheetId="139">#REF!</definedName>
    <definedName name="K1_" localSheetId="108">#REF!</definedName>
    <definedName name="K1_" localSheetId="132">#REF!</definedName>
    <definedName name="K1_" localSheetId="130">#REF!</definedName>
    <definedName name="K1_" localSheetId="120">#REF!</definedName>
    <definedName name="K1_" localSheetId="106">#REF!</definedName>
    <definedName name="K1_" localSheetId="118">#REF!</definedName>
    <definedName name="K1_" localSheetId="128">#REF!</definedName>
    <definedName name="K1_" localSheetId="104">#REF!</definedName>
    <definedName name="K1_" localSheetId="116">#REF!</definedName>
    <definedName name="K1_" localSheetId="102">#REF!</definedName>
    <definedName name="K1_" localSheetId="126">#REF!</definedName>
    <definedName name="K1_" localSheetId="114">#REF!</definedName>
    <definedName name="K1_" localSheetId="112">#REF!</definedName>
    <definedName name="K1_" localSheetId="124">#REF!</definedName>
    <definedName name="K1_" localSheetId="122">#REF!</definedName>
    <definedName name="K1_" localSheetId="110">#REF!</definedName>
    <definedName name="K1_" localSheetId="76">#REF!</definedName>
    <definedName name="K1_" localSheetId="73">#REF!</definedName>
    <definedName name="K1_" localSheetId="70">#REF!</definedName>
    <definedName name="K1_" localSheetId="67">#REF!</definedName>
    <definedName name="K1_" localSheetId="64">#REF!</definedName>
    <definedName name="K1_" localSheetId="30">#REF!</definedName>
    <definedName name="K1_" localSheetId="21">#REF!</definedName>
    <definedName name="K1_" localSheetId="79">#REF!</definedName>
    <definedName name="K1_" localSheetId="18">#REF!</definedName>
    <definedName name="K1_" localSheetId="94">#REF!</definedName>
    <definedName name="K1_" localSheetId="61">#REF!</definedName>
    <definedName name="K1_" localSheetId="49">#REF!</definedName>
    <definedName name="K1_" localSheetId="33">#REF!</definedName>
    <definedName name="K1_" localSheetId="15">#REF!</definedName>
    <definedName name="K1_" localSheetId="3">#REF!</definedName>
    <definedName name="K1_" localSheetId="91">#REF!</definedName>
    <definedName name="K1_" localSheetId="46">#REF!</definedName>
    <definedName name="K1_" localSheetId="88">#REF!</definedName>
    <definedName name="K1_" localSheetId="58">#REF!</definedName>
    <definedName name="K1_" localSheetId="27">#REF!</definedName>
    <definedName name="K1_" localSheetId="12">#REF!</definedName>
    <definedName name="K1_" localSheetId="43">#REF!</definedName>
    <definedName name="K1_" localSheetId="85">#REF!</definedName>
    <definedName name="K1_" localSheetId="55">#REF!</definedName>
    <definedName name="K1_" localSheetId="24">#REF!</definedName>
    <definedName name="K1_" localSheetId="9">#REF!</definedName>
    <definedName name="K1_" localSheetId="100">#REF!</definedName>
    <definedName name="K1_" localSheetId="40">#REF!</definedName>
    <definedName name="K1_" localSheetId="97">#REF!</definedName>
    <definedName name="K1_" localSheetId="82">#REF!</definedName>
    <definedName name="K1_" localSheetId="52">#REF!</definedName>
    <definedName name="K1_" localSheetId="37">#REF!</definedName>
    <definedName name="K1_" localSheetId="6">#REF!</definedName>
    <definedName name="K1_" localSheetId="75">#REF!</definedName>
    <definedName name="K1_" localSheetId="72">#REF!</definedName>
    <definedName name="K1_" localSheetId="69">#REF!</definedName>
    <definedName name="K1_" localSheetId="66">#REF!</definedName>
    <definedName name="K1_" localSheetId="63">#REF!</definedName>
    <definedName name="K1_" localSheetId="51">#REF!</definedName>
    <definedName name="K1_" localSheetId="29">#REF!</definedName>
    <definedName name="K1_" localSheetId="20">#REF!</definedName>
    <definedName name="K1_" localSheetId="78">#REF!</definedName>
    <definedName name="K1_" localSheetId="17">#REF!</definedName>
    <definedName name="K1_" localSheetId="93">#REF!</definedName>
    <definedName name="K1_" localSheetId="60">#REF!</definedName>
    <definedName name="K1_" localSheetId="48">#REF!</definedName>
    <definedName name="K1_" localSheetId="34">#REF!</definedName>
    <definedName name="K1_" localSheetId="14">#REF!</definedName>
    <definedName name="K1_" localSheetId="2">#REF!</definedName>
    <definedName name="K1_" localSheetId="90">#REF!</definedName>
    <definedName name="K1_" localSheetId="45">#REF!</definedName>
    <definedName name="K1_" localSheetId="87">#REF!</definedName>
    <definedName name="K1_" localSheetId="57">#REF!</definedName>
    <definedName name="K1_" localSheetId="26">#REF!</definedName>
    <definedName name="K1_" localSheetId="11">#REF!</definedName>
    <definedName name="K1_" localSheetId="42">#REF!</definedName>
    <definedName name="K1_" localSheetId="84">#REF!</definedName>
    <definedName name="K1_" localSheetId="54">#REF!</definedName>
    <definedName name="K1_" localSheetId="23">#REF!</definedName>
    <definedName name="K1_" localSheetId="8">#REF!</definedName>
    <definedName name="K1_" localSheetId="99">#REF!</definedName>
    <definedName name="K1_" localSheetId="39">#REF!</definedName>
    <definedName name="K1_" localSheetId="96">#REF!</definedName>
    <definedName name="K1_" localSheetId="81">#REF!</definedName>
    <definedName name="K1_" localSheetId="36">#REF!</definedName>
    <definedName name="K1_" localSheetId="5">#REF!</definedName>
    <definedName name="K1_" localSheetId="138">#REF!</definedName>
    <definedName name="K1_" localSheetId="136">#REF!</definedName>
    <definedName name="K1_" localSheetId="134">#REF!</definedName>
    <definedName name="K1_" localSheetId="140">#REF!</definedName>
    <definedName name="K1_">#REF!</definedName>
    <definedName name="K1P" localSheetId="74">#REF!</definedName>
    <definedName name="K1P" localSheetId="71">#REF!</definedName>
    <definedName name="K1P" localSheetId="68">#REF!</definedName>
    <definedName name="K1P" localSheetId="65">#REF!</definedName>
    <definedName name="K1P" localSheetId="62">#REF!</definedName>
    <definedName name="K1P" localSheetId="28">#REF!</definedName>
    <definedName name="K1P" localSheetId="19">#REF!</definedName>
    <definedName name="K1P" localSheetId="77">#REF!</definedName>
    <definedName name="K1P" localSheetId="107">#REF!</definedName>
    <definedName name="K1P" localSheetId="32">#REF!</definedName>
    <definedName name="K1P" localSheetId="16">#REF!</definedName>
    <definedName name="K1P" localSheetId="131">#REF!</definedName>
    <definedName name="K1P" localSheetId="59">#REF!</definedName>
    <definedName name="K1P" localSheetId="47">#REF!</definedName>
    <definedName name="K1P" localSheetId="31">#REF!</definedName>
    <definedName name="K1P" localSheetId="13">#REF!</definedName>
    <definedName name="K1P" localSheetId="129">#REF!</definedName>
    <definedName name="K1P" localSheetId="119">#REF!</definedName>
    <definedName name="K1P" localSheetId="105">#REF!</definedName>
    <definedName name="K1P" localSheetId="92">#REF!</definedName>
    <definedName name="K1P" localSheetId="0">#REF!</definedName>
    <definedName name="K1P" localSheetId="1">#REF!</definedName>
    <definedName name="K1P" localSheetId="89">#REF!</definedName>
    <definedName name="K1P" localSheetId="44">#REF!</definedName>
    <definedName name="K1P" localSheetId="86">#REF!</definedName>
    <definedName name="K1P" localSheetId="56">#REF!</definedName>
    <definedName name="K1P" localSheetId="25">#REF!</definedName>
    <definedName name="K1P" localSheetId="117">#REF!</definedName>
    <definedName name="K1P" localSheetId="10">#REF!</definedName>
    <definedName name="K1P" localSheetId="127">#REF!</definedName>
    <definedName name="K1P" localSheetId="103">#REF!</definedName>
    <definedName name="K1P" localSheetId="41">#REF!</definedName>
    <definedName name="K1P" localSheetId="115">#REF!</definedName>
    <definedName name="K1P" localSheetId="101">#REF!</definedName>
    <definedName name="K1P" localSheetId="83">#REF!</definedName>
    <definedName name="K1P" localSheetId="53">#REF!</definedName>
    <definedName name="K1P" localSheetId="22">#REF!</definedName>
    <definedName name="K1P" localSheetId="125">#REF!</definedName>
    <definedName name="K1P" localSheetId="7">#REF!</definedName>
    <definedName name="K1P" localSheetId="98">#REF!</definedName>
    <definedName name="K1P" localSheetId="113">#REF!</definedName>
    <definedName name="K1P" localSheetId="111">#REF!</definedName>
    <definedName name="K1P" localSheetId="38">#REF!</definedName>
    <definedName name="K1P" localSheetId="123">#REF!</definedName>
    <definedName name="K1P" localSheetId="80">#REF!</definedName>
    <definedName name="K1P" localSheetId="50">#REF!</definedName>
    <definedName name="K1P" localSheetId="35">#REF!</definedName>
    <definedName name="K1P" localSheetId="121">#REF!</definedName>
    <definedName name="K1P" localSheetId="109">#REF!</definedName>
    <definedName name="K1P" localSheetId="95">#REF!</definedName>
    <definedName name="K1P" localSheetId="4">#REF!</definedName>
    <definedName name="K1P" localSheetId="137">#REF!</definedName>
    <definedName name="K1P" localSheetId="135">#REF!</definedName>
    <definedName name="K1P" localSheetId="141">#REF!</definedName>
    <definedName name="K1P" localSheetId="133">#REF!</definedName>
    <definedName name="K1P" localSheetId="139">#REF!</definedName>
    <definedName name="K1P" localSheetId="108">#REF!</definedName>
    <definedName name="K1P" localSheetId="132">#REF!</definedName>
    <definedName name="K1P" localSheetId="130">#REF!</definedName>
    <definedName name="K1P" localSheetId="120">#REF!</definedName>
    <definedName name="K1P" localSheetId="106">#REF!</definedName>
    <definedName name="K1P" localSheetId="118">#REF!</definedName>
    <definedName name="K1P" localSheetId="128">#REF!</definedName>
    <definedName name="K1P" localSheetId="104">#REF!</definedName>
    <definedName name="K1P" localSheetId="116">#REF!</definedName>
    <definedName name="K1P" localSheetId="102">#REF!</definedName>
    <definedName name="K1P" localSheetId="126">#REF!</definedName>
    <definedName name="K1P" localSheetId="114">#REF!</definedName>
    <definedName name="K1P" localSheetId="112">#REF!</definedName>
    <definedName name="K1P" localSheetId="124">#REF!</definedName>
    <definedName name="K1P" localSheetId="122">#REF!</definedName>
    <definedName name="K1P" localSheetId="110">#REF!</definedName>
    <definedName name="K1P" localSheetId="76">#REF!</definedName>
    <definedName name="K1P" localSheetId="73">#REF!</definedName>
    <definedName name="K1P" localSheetId="70">#REF!</definedName>
    <definedName name="K1P" localSheetId="67">#REF!</definedName>
    <definedName name="K1P" localSheetId="64">#REF!</definedName>
    <definedName name="K1P" localSheetId="30">#REF!</definedName>
    <definedName name="K1P" localSheetId="21">#REF!</definedName>
    <definedName name="K1P" localSheetId="79">#REF!</definedName>
    <definedName name="K1P" localSheetId="18">#REF!</definedName>
    <definedName name="K1P" localSheetId="94">#REF!</definedName>
    <definedName name="K1P" localSheetId="61">#REF!</definedName>
    <definedName name="K1P" localSheetId="49">#REF!</definedName>
    <definedName name="K1P" localSheetId="33">#REF!</definedName>
    <definedName name="K1P" localSheetId="15">#REF!</definedName>
    <definedName name="K1P" localSheetId="3">#REF!</definedName>
    <definedName name="K1P" localSheetId="91">#REF!</definedName>
    <definedName name="K1P" localSheetId="46">#REF!</definedName>
    <definedName name="K1P" localSheetId="88">#REF!</definedName>
    <definedName name="K1P" localSheetId="58">#REF!</definedName>
    <definedName name="K1P" localSheetId="27">#REF!</definedName>
    <definedName name="K1P" localSheetId="12">#REF!</definedName>
    <definedName name="K1P" localSheetId="43">#REF!</definedName>
    <definedName name="K1P" localSheetId="85">#REF!</definedName>
    <definedName name="K1P" localSheetId="55">#REF!</definedName>
    <definedName name="K1P" localSheetId="24">#REF!</definedName>
    <definedName name="K1P" localSheetId="9">#REF!</definedName>
    <definedName name="K1P" localSheetId="100">#REF!</definedName>
    <definedName name="K1P" localSheetId="40">#REF!</definedName>
    <definedName name="K1P" localSheetId="97">#REF!</definedName>
    <definedName name="K1P" localSheetId="82">#REF!</definedName>
    <definedName name="K1P" localSheetId="52">#REF!</definedName>
    <definedName name="K1P" localSheetId="37">#REF!</definedName>
    <definedName name="K1P" localSheetId="6">#REF!</definedName>
    <definedName name="K1P" localSheetId="75">#REF!</definedName>
    <definedName name="K1P" localSheetId="72">#REF!</definedName>
    <definedName name="K1P" localSheetId="69">#REF!</definedName>
    <definedName name="K1P" localSheetId="66">#REF!</definedName>
    <definedName name="K1P" localSheetId="63">#REF!</definedName>
    <definedName name="K1P" localSheetId="51">#REF!</definedName>
    <definedName name="K1P" localSheetId="29">#REF!</definedName>
    <definedName name="K1P" localSheetId="20">#REF!</definedName>
    <definedName name="K1P" localSheetId="78">#REF!</definedName>
    <definedName name="K1P" localSheetId="17">#REF!</definedName>
    <definedName name="K1P" localSheetId="93">#REF!</definedName>
    <definedName name="K1P" localSheetId="60">#REF!</definedName>
    <definedName name="K1P" localSheetId="48">#REF!</definedName>
    <definedName name="K1P" localSheetId="34">#REF!</definedName>
    <definedName name="K1P" localSheetId="14">#REF!</definedName>
    <definedName name="K1P" localSheetId="2">#REF!</definedName>
    <definedName name="K1P" localSheetId="90">#REF!</definedName>
    <definedName name="K1P" localSheetId="45">#REF!</definedName>
    <definedName name="K1P" localSheetId="87">#REF!</definedName>
    <definedName name="K1P" localSheetId="57">#REF!</definedName>
    <definedName name="K1P" localSheetId="26">#REF!</definedName>
    <definedName name="K1P" localSheetId="11">#REF!</definedName>
    <definedName name="K1P" localSheetId="42">#REF!</definedName>
    <definedName name="K1P" localSheetId="84">#REF!</definedName>
    <definedName name="K1P" localSheetId="54">#REF!</definedName>
    <definedName name="K1P" localSheetId="23">#REF!</definedName>
    <definedName name="K1P" localSheetId="8">#REF!</definedName>
    <definedName name="K1P" localSheetId="99">#REF!</definedName>
    <definedName name="K1P" localSheetId="39">#REF!</definedName>
    <definedName name="K1P" localSheetId="96">#REF!</definedName>
    <definedName name="K1P" localSheetId="81">#REF!</definedName>
    <definedName name="K1P" localSheetId="36">#REF!</definedName>
    <definedName name="K1P" localSheetId="5">#REF!</definedName>
    <definedName name="K1P" localSheetId="138">#REF!</definedName>
    <definedName name="K1P" localSheetId="136">#REF!</definedName>
    <definedName name="K1P" localSheetId="134">#REF!</definedName>
    <definedName name="K1P" localSheetId="140">#REF!</definedName>
    <definedName name="K1P">#REF!</definedName>
    <definedName name="K2_" localSheetId="74">#REF!</definedName>
    <definedName name="K2_" localSheetId="71">#REF!</definedName>
    <definedName name="K2_" localSheetId="68">#REF!</definedName>
    <definedName name="K2_" localSheetId="65">#REF!</definedName>
    <definedName name="K2_" localSheetId="62">#REF!</definedName>
    <definedName name="K2_" localSheetId="28">#REF!</definedName>
    <definedName name="K2_" localSheetId="19">#REF!</definedName>
    <definedName name="K2_" localSheetId="77">#REF!</definedName>
    <definedName name="K2_" localSheetId="107">#REF!</definedName>
    <definedName name="K2_" localSheetId="32">#REF!</definedName>
    <definedName name="K2_" localSheetId="16">#REF!</definedName>
    <definedName name="K2_" localSheetId="131">#REF!</definedName>
    <definedName name="K2_" localSheetId="59">#REF!</definedName>
    <definedName name="K2_" localSheetId="47">#REF!</definedName>
    <definedName name="K2_" localSheetId="31">#REF!</definedName>
    <definedName name="K2_" localSheetId="13">#REF!</definedName>
    <definedName name="K2_" localSheetId="129">#REF!</definedName>
    <definedName name="K2_" localSheetId="119">#REF!</definedName>
    <definedName name="K2_" localSheetId="105">#REF!</definedName>
    <definedName name="K2_" localSheetId="92">#REF!</definedName>
    <definedName name="K2_" localSheetId="0">#REF!</definedName>
    <definedName name="K2_" localSheetId="1">#REF!</definedName>
    <definedName name="K2_" localSheetId="89">#REF!</definedName>
    <definedName name="K2_" localSheetId="44">#REF!</definedName>
    <definedName name="K2_" localSheetId="86">#REF!</definedName>
    <definedName name="K2_" localSheetId="56">#REF!</definedName>
    <definedName name="K2_" localSheetId="25">#REF!</definedName>
    <definedName name="K2_" localSheetId="117">#REF!</definedName>
    <definedName name="K2_" localSheetId="10">#REF!</definedName>
    <definedName name="K2_" localSheetId="127">#REF!</definedName>
    <definedName name="K2_" localSheetId="103">#REF!</definedName>
    <definedName name="K2_" localSheetId="41">#REF!</definedName>
    <definedName name="K2_" localSheetId="115">#REF!</definedName>
    <definedName name="K2_" localSheetId="101">#REF!</definedName>
    <definedName name="K2_" localSheetId="83">#REF!</definedName>
    <definedName name="K2_" localSheetId="53">#REF!</definedName>
    <definedName name="K2_" localSheetId="22">#REF!</definedName>
    <definedName name="K2_" localSheetId="125">#REF!</definedName>
    <definedName name="K2_" localSheetId="7">#REF!</definedName>
    <definedName name="K2_" localSheetId="98">#REF!</definedName>
    <definedName name="K2_" localSheetId="113">#REF!</definedName>
    <definedName name="K2_" localSheetId="111">#REF!</definedName>
    <definedName name="K2_" localSheetId="38">#REF!</definedName>
    <definedName name="K2_" localSheetId="123">#REF!</definedName>
    <definedName name="K2_" localSheetId="80">#REF!</definedName>
    <definedName name="K2_" localSheetId="50">#REF!</definedName>
    <definedName name="K2_" localSheetId="35">#REF!</definedName>
    <definedName name="K2_" localSheetId="121">#REF!</definedName>
    <definedName name="K2_" localSheetId="109">#REF!</definedName>
    <definedName name="K2_" localSheetId="95">#REF!</definedName>
    <definedName name="K2_" localSheetId="4">#REF!</definedName>
    <definedName name="K2_" localSheetId="137">#REF!</definedName>
    <definedName name="K2_" localSheetId="135">#REF!</definedName>
    <definedName name="K2_" localSheetId="141">#REF!</definedName>
    <definedName name="K2_" localSheetId="133">#REF!</definedName>
    <definedName name="K2_" localSheetId="139">#REF!</definedName>
    <definedName name="K2_" localSheetId="108">#REF!</definedName>
    <definedName name="K2_" localSheetId="132">#REF!</definedName>
    <definedName name="K2_" localSheetId="130">#REF!</definedName>
    <definedName name="K2_" localSheetId="120">#REF!</definedName>
    <definedName name="K2_" localSheetId="106">#REF!</definedName>
    <definedName name="K2_" localSheetId="118">#REF!</definedName>
    <definedName name="K2_" localSheetId="128">#REF!</definedName>
    <definedName name="K2_" localSheetId="104">#REF!</definedName>
    <definedName name="K2_" localSheetId="116">#REF!</definedName>
    <definedName name="K2_" localSheetId="102">#REF!</definedName>
    <definedName name="K2_" localSheetId="126">#REF!</definedName>
    <definedName name="K2_" localSheetId="114">#REF!</definedName>
    <definedName name="K2_" localSheetId="112">#REF!</definedName>
    <definedName name="K2_" localSheetId="124">#REF!</definedName>
    <definedName name="K2_" localSheetId="122">#REF!</definedName>
    <definedName name="K2_" localSheetId="110">#REF!</definedName>
    <definedName name="K2_" localSheetId="76">#REF!</definedName>
    <definedName name="K2_" localSheetId="73">#REF!</definedName>
    <definedName name="K2_" localSheetId="70">#REF!</definedName>
    <definedName name="K2_" localSheetId="67">#REF!</definedName>
    <definedName name="K2_" localSheetId="64">#REF!</definedName>
    <definedName name="K2_" localSheetId="30">#REF!</definedName>
    <definedName name="K2_" localSheetId="21">#REF!</definedName>
    <definedName name="K2_" localSheetId="79">#REF!</definedName>
    <definedName name="K2_" localSheetId="18">#REF!</definedName>
    <definedName name="K2_" localSheetId="94">#REF!</definedName>
    <definedName name="K2_" localSheetId="61">#REF!</definedName>
    <definedName name="K2_" localSheetId="49">#REF!</definedName>
    <definedName name="K2_" localSheetId="33">#REF!</definedName>
    <definedName name="K2_" localSheetId="15">#REF!</definedName>
    <definedName name="K2_" localSheetId="3">#REF!</definedName>
    <definedName name="K2_" localSheetId="91">#REF!</definedName>
    <definedName name="K2_" localSheetId="46">#REF!</definedName>
    <definedName name="K2_" localSheetId="88">#REF!</definedName>
    <definedName name="K2_" localSheetId="58">#REF!</definedName>
    <definedName name="K2_" localSheetId="27">#REF!</definedName>
    <definedName name="K2_" localSheetId="12">#REF!</definedName>
    <definedName name="K2_" localSheetId="43">#REF!</definedName>
    <definedName name="K2_" localSheetId="85">#REF!</definedName>
    <definedName name="K2_" localSheetId="55">#REF!</definedName>
    <definedName name="K2_" localSheetId="24">#REF!</definedName>
    <definedName name="K2_" localSheetId="9">#REF!</definedName>
    <definedName name="K2_" localSheetId="100">#REF!</definedName>
    <definedName name="K2_" localSheetId="40">#REF!</definedName>
    <definedName name="K2_" localSheetId="97">#REF!</definedName>
    <definedName name="K2_" localSheetId="82">#REF!</definedName>
    <definedName name="K2_" localSheetId="52">#REF!</definedName>
    <definedName name="K2_" localSheetId="37">#REF!</definedName>
    <definedName name="K2_" localSheetId="6">#REF!</definedName>
    <definedName name="K2_" localSheetId="75">#REF!</definedName>
    <definedName name="K2_" localSheetId="72">#REF!</definedName>
    <definedName name="K2_" localSheetId="69">#REF!</definedName>
    <definedName name="K2_" localSheetId="66">#REF!</definedName>
    <definedName name="K2_" localSheetId="63">#REF!</definedName>
    <definedName name="K2_" localSheetId="51">#REF!</definedName>
    <definedName name="K2_" localSheetId="29">#REF!</definedName>
    <definedName name="K2_" localSheetId="20">#REF!</definedName>
    <definedName name="K2_" localSheetId="78">#REF!</definedName>
    <definedName name="K2_" localSheetId="17">#REF!</definedName>
    <definedName name="K2_" localSheetId="93">#REF!</definedName>
    <definedName name="K2_" localSheetId="60">#REF!</definedName>
    <definedName name="K2_" localSheetId="48">#REF!</definedName>
    <definedName name="K2_" localSheetId="34">#REF!</definedName>
    <definedName name="K2_" localSheetId="14">#REF!</definedName>
    <definedName name="K2_" localSheetId="2">#REF!</definedName>
    <definedName name="K2_" localSheetId="90">#REF!</definedName>
    <definedName name="K2_" localSheetId="45">#REF!</definedName>
    <definedName name="K2_" localSheetId="87">#REF!</definedName>
    <definedName name="K2_" localSheetId="57">#REF!</definedName>
    <definedName name="K2_" localSheetId="26">#REF!</definedName>
    <definedName name="K2_" localSheetId="11">#REF!</definedName>
    <definedName name="K2_" localSheetId="42">#REF!</definedName>
    <definedName name="K2_" localSheetId="84">#REF!</definedName>
    <definedName name="K2_" localSheetId="54">#REF!</definedName>
    <definedName name="K2_" localSheetId="23">#REF!</definedName>
    <definedName name="K2_" localSheetId="8">#REF!</definedName>
    <definedName name="K2_" localSheetId="99">#REF!</definedName>
    <definedName name="K2_" localSheetId="39">#REF!</definedName>
    <definedName name="K2_" localSheetId="96">#REF!</definedName>
    <definedName name="K2_" localSheetId="81">#REF!</definedName>
    <definedName name="K2_" localSheetId="36">#REF!</definedName>
    <definedName name="K2_" localSheetId="5">#REF!</definedName>
    <definedName name="K2_" localSheetId="138">#REF!</definedName>
    <definedName name="K2_" localSheetId="136">#REF!</definedName>
    <definedName name="K2_" localSheetId="134">#REF!</definedName>
    <definedName name="K2_" localSheetId="140">#REF!</definedName>
    <definedName name="K2_">#REF!</definedName>
    <definedName name="K2P" localSheetId="74">#REF!</definedName>
    <definedName name="K2P" localSheetId="71">#REF!</definedName>
    <definedName name="K2P" localSheetId="68">#REF!</definedName>
    <definedName name="K2P" localSheetId="65">#REF!</definedName>
    <definedName name="K2P" localSheetId="62">#REF!</definedName>
    <definedName name="K2P" localSheetId="28">#REF!</definedName>
    <definedName name="K2P" localSheetId="19">#REF!</definedName>
    <definedName name="K2P" localSheetId="77">#REF!</definedName>
    <definedName name="K2P" localSheetId="107">#REF!</definedName>
    <definedName name="K2P" localSheetId="32">#REF!</definedName>
    <definedName name="K2P" localSheetId="16">#REF!</definedName>
    <definedName name="K2P" localSheetId="131">#REF!</definedName>
    <definedName name="K2P" localSheetId="59">#REF!</definedName>
    <definedName name="K2P" localSheetId="47">#REF!</definedName>
    <definedName name="K2P" localSheetId="31">#REF!</definedName>
    <definedName name="K2P" localSheetId="13">#REF!</definedName>
    <definedName name="K2P" localSheetId="129">#REF!</definedName>
    <definedName name="K2P" localSheetId="119">#REF!</definedName>
    <definedName name="K2P" localSheetId="105">#REF!</definedName>
    <definedName name="K2P" localSheetId="92">#REF!</definedName>
    <definedName name="K2P" localSheetId="0">#REF!</definedName>
    <definedName name="K2P" localSheetId="1">#REF!</definedName>
    <definedName name="K2P" localSheetId="89">#REF!</definedName>
    <definedName name="K2P" localSheetId="44">#REF!</definedName>
    <definedName name="K2P" localSheetId="86">#REF!</definedName>
    <definedName name="K2P" localSheetId="56">#REF!</definedName>
    <definedName name="K2P" localSheetId="25">#REF!</definedName>
    <definedName name="K2P" localSheetId="117">#REF!</definedName>
    <definedName name="K2P" localSheetId="10">#REF!</definedName>
    <definedName name="K2P" localSheetId="127">#REF!</definedName>
    <definedName name="K2P" localSheetId="103">#REF!</definedName>
    <definedName name="K2P" localSheetId="41">#REF!</definedName>
    <definedName name="K2P" localSheetId="115">#REF!</definedName>
    <definedName name="K2P" localSheetId="101">#REF!</definedName>
    <definedName name="K2P" localSheetId="83">#REF!</definedName>
    <definedName name="K2P" localSheetId="53">#REF!</definedName>
    <definedName name="K2P" localSheetId="22">#REF!</definedName>
    <definedName name="K2P" localSheetId="125">#REF!</definedName>
    <definedName name="K2P" localSheetId="7">#REF!</definedName>
    <definedName name="K2P" localSheetId="98">#REF!</definedName>
    <definedName name="K2P" localSheetId="113">#REF!</definedName>
    <definedName name="K2P" localSheetId="111">#REF!</definedName>
    <definedName name="K2P" localSheetId="38">#REF!</definedName>
    <definedName name="K2P" localSheetId="123">#REF!</definedName>
    <definedName name="K2P" localSheetId="80">#REF!</definedName>
    <definedName name="K2P" localSheetId="50">#REF!</definedName>
    <definedName name="K2P" localSheetId="35">#REF!</definedName>
    <definedName name="K2P" localSheetId="121">#REF!</definedName>
    <definedName name="K2P" localSheetId="109">#REF!</definedName>
    <definedName name="K2P" localSheetId="95">#REF!</definedName>
    <definedName name="K2P" localSheetId="4">#REF!</definedName>
    <definedName name="K2P" localSheetId="137">#REF!</definedName>
    <definedName name="K2P" localSheetId="135">#REF!</definedName>
    <definedName name="K2P" localSheetId="141">#REF!</definedName>
    <definedName name="K2P" localSheetId="133">#REF!</definedName>
    <definedName name="K2P" localSheetId="139">#REF!</definedName>
    <definedName name="K2P" localSheetId="108">#REF!</definedName>
    <definedName name="K2P" localSheetId="132">#REF!</definedName>
    <definedName name="K2P" localSheetId="130">#REF!</definedName>
    <definedName name="K2P" localSheetId="120">#REF!</definedName>
    <definedName name="K2P" localSheetId="106">#REF!</definedName>
    <definedName name="K2P" localSheetId="118">#REF!</definedName>
    <definedName name="K2P" localSheetId="128">#REF!</definedName>
    <definedName name="K2P" localSheetId="104">#REF!</definedName>
    <definedName name="K2P" localSheetId="116">#REF!</definedName>
    <definedName name="K2P" localSheetId="102">#REF!</definedName>
    <definedName name="K2P" localSheetId="126">#REF!</definedName>
    <definedName name="K2P" localSheetId="114">#REF!</definedName>
    <definedName name="K2P" localSheetId="112">#REF!</definedName>
    <definedName name="K2P" localSheetId="124">#REF!</definedName>
    <definedName name="K2P" localSheetId="122">#REF!</definedName>
    <definedName name="K2P" localSheetId="110">#REF!</definedName>
    <definedName name="K2P" localSheetId="76">#REF!</definedName>
    <definedName name="K2P" localSheetId="73">#REF!</definedName>
    <definedName name="K2P" localSheetId="70">#REF!</definedName>
    <definedName name="K2P" localSheetId="67">#REF!</definedName>
    <definedName name="K2P" localSheetId="64">#REF!</definedName>
    <definedName name="K2P" localSheetId="30">#REF!</definedName>
    <definedName name="K2P" localSheetId="21">#REF!</definedName>
    <definedName name="K2P" localSheetId="79">#REF!</definedName>
    <definedName name="K2P" localSheetId="18">#REF!</definedName>
    <definedName name="K2P" localSheetId="94">#REF!</definedName>
    <definedName name="K2P" localSheetId="61">#REF!</definedName>
    <definedName name="K2P" localSheetId="49">#REF!</definedName>
    <definedName name="K2P" localSheetId="33">#REF!</definedName>
    <definedName name="K2P" localSheetId="15">#REF!</definedName>
    <definedName name="K2P" localSheetId="3">#REF!</definedName>
    <definedName name="K2P" localSheetId="91">#REF!</definedName>
    <definedName name="K2P" localSheetId="46">#REF!</definedName>
    <definedName name="K2P" localSheetId="88">#REF!</definedName>
    <definedName name="K2P" localSheetId="58">#REF!</definedName>
    <definedName name="K2P" localSheetId="27">#REF!</definedName>
    <definedName name="K2P" localSheetId="12">#REF!</definedName>
    <definedName name="K2P" localSheetId="43">#REF!</definedName>
    <definedName name="K2P" localSheetId="85">#REF!</definedName>
    <definedName name="K2P" localSheetId="55">#REF!</definedName>
    <definedName name="K2P" localSheetId="24">#REF!</definedName>
    <definedName name="K2P" localSheetId="9">#REF!</definedName>
    <definedName name="K2P" localSheetId="100">#REF!</definedName>
    <definedName name="K2P" localSheetId="40">#REF!</definedName>
    <definedName name="K2P" localSheetId="97">#REF!</definedName>
    <definedName name="K2P" localSheetId="82">#REF!</definedName>
    <definedName name="K2P" localSheetId="52">#REF!</definedName>
    <definedName name="K2P" localSheetId="37">#REF!</definedName>
    <definedName name="K2P" localSheetId="6">#REF!</definedName>
    <definedName name="K2P" localSheetId="75">#REF!</definedName>
    <definedName name="K2P" localSheetId="72">#REF!</definedName>
    <definedName name="K2P" localSheetId="69">#REF!</definedName>
    <definedName name="K2P" localSheetId="66">#REF!</definedName>
    <definedName name="K2P" localSheetId="63">#REF!</definedName>
    <definedName name="K2P" localSheetId="51">#REF!</definedName>
    <definedName name="K2P" localSheetId="29">#REF!</definedName>
    <definedName name="K2P" localSheetId="20">#REF!</definedName>
    <definedName name="K2P" localSheetId="78">#REF!</definedName>
    <definedName name="K2P" localSheetId="17">#REF!</definedName>
    <definedName name="K2P" localSheetId="93">#REF!</definedName>
    <definedName name="K2P" localSheetId="60">#REF!</definedName>
    <definedName name="K2P" localSheetId="48">#REF!</definedName>
    <definedName name="K2P" localSheetId="34">#REF!</definedName>
    <definedName name="K2P" localSheetId="14">#REF!</definedName>
    <definedName name="K2P" localSheetId="2">#REF!</definedName>
    <definedName name="K2P" localSheetId="90">#REF!</definedName>
    <definedName name="K2P" localSheetId="45">#REF!</definedName>
    <definedName name="K2P" localSheetId="87">#REF!</definedName>
    <definedName name="K2P" localSheetId="57">#REF!</definedName>
    <definedName name="K2P" localSheetId="26">#REF!</definedName>
    <definedName name="K2P" localSheetId="11">#REF!</definedName>
    <definedName name="K2P" localSheetId="42">#REF!</definedName>
    <definedName name="K2P" localSheetId="84">#REF!</definedName>
    <definedName name="K2P" localSheetId="54">#REF!</definedName>
    <definedName name="K2P" localSheetId="23">#REF!</definedName>
    <definedName name="K2P" localSheetId="8">#REF!</definedName>
    <definedName name="K2P" localSheetId="99">#REF!</definedName>
    <definedName name="K2P" localSheetId="39">#REF!</definedName>
    <definedName name="K2P" localSheetId="96">#REF!</definedName>
    <definedName name="K2P" localSheetId="81">#REF!</definedName>
    <definedName name="K2P" localSheetId="36">#REF!</definedName>
    <definedName name="K2P" localSheetId="5">#REF!</definedName>
    <definedName name="K2P" localSheetId="138">#REF!</definedName>
    <definedName name="K2P" localSheetId="136">#REF!</definedName>
    <definedName name="K2P" localSheetId="134">#REF!</definedName>
    <definedName name="K2P" localSheetId="140">#REF!</definedName>
    <definedName name="K2P">#REF!</definedName>
    <definedName name="KS" localSheetId="74">#REF!</definedName>
    <definedName name="KS" localSheetId="71">#REF!</definedName>
    <definedName name="KS" localSheetId="68">#REF!</definedName>
    <definedName name="KS" localSheetId="65">#REF!</definedName>
    <definedName name="KS" localSheetId="62">#REF!</definedName>
    <definedName name="KS" localSheetId="28">#REF!</definedName>
    <definedName name="KS" localSheetId="19">#REF!</definedName>
    <definedName name="KS" localSheetId="77">#REF!</definedName>
    <definedName name="KS" localSheetId="107">#REF!</definedName>
    <definedName name="KS" localSheetId="32">#REF!</definedName>
    <definedName name="KS" localSheetId="16">#REF!</definedName>
    <definedName name="KS" localSheetId="131">#REF!</definedName>
    <definedName name="KS" localSheetId="59">#REF!</definedName>
    <definedName name="KS" localSheetId="47">#REF!</definedName>
    <definedName name="KS" localSheetId="31">#REF!</definedName>
    <definedName name="KS" localSheetId="13">#REF!</definedName>
    <definedName name="KS" localSheetId="129">#REF!</definedName>
    <definedName name="KS" localSheetId="119">#REF!</definedName>
    <definedName name="KS" localSheetId="105">#REF!</definedName>
    <definedName name="KS" localSheetId="92">#REF!</definedName>
    <definedName name="KS" localSheetId="0">#REF!</definedName>
    <definedName name="KS" localSheetId="1">#REF!</definedName>
    <definedName name="KS" localSheetId="89">#REF!</definedName>
    <definedName name="KS" localSheetId="44">#REF!</definedName>
    <definedName name="KS" localSheetId="86">#REF!</definedName>
    <definedName name="KS" localSheetId="56">#REF!</definedName>
    <definedName name="KS" localSheetId="25">#REF!</definedName>
    <definedName name="KS" localSheetId="117">#REF!</definedName>
    <definedName name="KS" localSheetId="10">#REF!</definedName>
    <definedName name="KS" localSheetId="127">#REF!</definedName>
    <definedName name="KS" localSheetId="103">#REF!</definedName>
    <definedName name="KS" localSheetId="41">#REF!</definedName>
    <definedName name="KS" localSheetId="115">#REF!</definedName>
    <definedName name="KS" localSheetId="101">#REF!</definedName>
    <definedName name="KS" localSheetId="83">#REF!</definedName>
    <definedName name="KS" localSheetId="53">#REF!</definedName>
    <definedName name="KS" localSheetId="22">#REF!</definedName>
    <definedName name="KS" localSheetId="125">#REF!</definedName>
    <definedName name="KS" localSheetId="7">#REF!</definedName>
    <definedName name="KS" localSheetId="98">#REF!</definedName>
    <definedName name="KS" localSheetId="113">#REF!</definedName>
    <definedName name="KS" localSheetId="111">#REF!</definedName>
    <definedName name="KS" localSheetId="38">#REF!</definedName>
    <definedName name="KS" localSheetId="123">#REF!</definedName>
    <definedName name="KS" localSheetId="80">#REF!</definedName>
    <definedName name="KS" localSheetId="50">#REF!</definedName>
    <definedName name="KS" localSheetId="35">#REF!</definedName>
    <definedName name="KS" localSheetId="121">#REF!</definedName>
    <definedName name="KS" localSheetId="109">#REF!</definedName>
    <definedName name="KS" localSheetId="95">#REF!</definedName>
    <definedName name="KS" localSheetId="4">#REF!</definedName>
    <definedName name="KS" localSheetId="137">#REF!</definedName>
    <definedName name="KS" localSheetId="135">#REF!</definedName>
    <definedName name="KS" localSheetId="141">#REF!</definedName>
    <definedName name="KS" localSheetId="133">#REF!</definedName>
    <definedName name="KS" localSheetId="139">#REF!</definedName>
    <definedName name="KS" localSheetId="108">#REF!</definedName>
    <definedName name="KS" localSheetId="132">#REF!</definedName>
    <definedName name="KS" localSheetId="130">#REF!</definedName>
    <definedName name="KS" localSheetId="120">#REF!</definedName>
    <definedName name="KS" localSheetId="106">#REF!</definedName>
    <definedName name="KS" localSheetId="118">#REF!</definedName>
    <definedName name="KS" localSheetId="128">#REF!</definedName>
    <definedName name="KS" localSheetId="104">#REF!</definedName>
    <definedName name="KS" localSheetId="116">#REF!</definedName>
    <definedName name="KS" localSheetId="102">#REF!</definedName>
    <definedName name="KS" localSheetId="126">#REF!</definedName>
    <definedName name="KS" localSheetId="114">#REF!</definedName>
    <definedName name="KS" localSheetId="112">#REF!</definedName>
    <definedName name="KS" localSheetId="124">#REF!</definedName>
    <definedName name="KS" localSheetId="122">#REF!</definedName>
    <definedName name="KS" localSheetId="110">#REF!</definedName>
    <definedName name="KS" localSheetId="76">#REF!</definedName>
    <definedName name="KS" localSheetId="73">#REF!</definedName>
    <definedName name="KS" localSheetId="70">#REF!</definedName>
    <definedName name="KS" localSheetId="67">#REF!</definedName>
    <definedName name="KS" localSheetId="64">#REF!</definedName>
    <definedName name="KS" localSheetId="30">#REF!</definedName>
    <definedName name="KS" localSheetId="21">#REF!</definedName>
    <definedName name="KS" localSheetId="79">#REF!</definedName>
    <definedName name="KS" localSheetId="18">#REF!</definedName>
    <definedName name="KS" localSheetId="94">#REF!</definedName>
    <definedName name="KS" localSheetId="61">#REF!</definedName>
    <definedName name="KS" localSheetId="49">#REF!</definedName>
    <definedName name="KS" localSheetId="33">#REF!</definedName>
    <definedName name="KS" localSheetId="15">#REF!</definedName>
    <definedName name="KS" localSheetId="3">#REF!</definedName>
    <definedName name="KS" localSheetId="91">#REF!</definedName>
    <definedName name="KS" localSheetId="46">#REF!</definedName>
    <definedName name="KS" localSheetId="88">#REF!</definedName>
    <definedName name="KS" localSheetId="58">#REF!</definedName>
    <definedName name="KS" localSheetId="27">#REF!</definedName>
    <definedName name="KS" localSheetId="12">#REF!</definedName>
    <definedName name="KS" localSheetId="43">#REF!</definedName>
    <definedName name="KS" localSheetId="85">#REF!</definedName>
    <definedName name="KS" localSheetId="55">#REF!</definedName>
    <definedName name="KS" localSheetId="24">#REF!</definedName>
    <definedName name="KS" localSheetId="9">#REF!</definedName>
    <definedName name="KS" localSheetId="100">#REF!</definedName>
    <definedName name="KS" localSheetId="40">#REF!</definedName>
    <definedName name="KS" localSheetId="97">#REF!</definedName>
    <definedName name="KS" localSheetId="82">#REF!</definedName>
    <definedName name="KS" localSheetId="52">#REF!</definedName>
    <definedName name="KS" localSheetId="37">#REF!</definedName>
    <definedName name="KS" localSheetId="6">#REF!</definedName>
    <definedName name="KS" localSheetId="75">#REF!</definedName>
    <definedName name="KS" localSheetId="72">#REF!</definedName>
    <definedName name="KS" localSheetId="69">#REF!</definedName>
    <definedName name="KS" localSheetId="66">#REF!</definedName>
    <definedName name="KS" localSheetId="63">#REF!</definedName>
    <definedName name="KS" localSheetId="51">#REF!</definedName>
    <definedName name="KS" localSheetId="29">#REF!</definedName>
    <definedName name="KS" localSheetId="20">#REF!</definedName>
    <definedName name="KS" localSheetId="78">#REF!</definedName>
    <definedName name="KS" localSheetId="17">#REF!</definedName>
    <definedName name="KS" localSheetId="93">#REF!</definedName>
    <definedName name="KS" localSheetId="60">#REF!</definedName>
    <definedName name="KS" localSheetId="48">#REF!</definedName>
    <definedName name="KS" localSheetId="34">#REF!</definedName>
    <definedName name="KS" localSheetId="14">#REF!</definedName>
    <definedName name="KS" localSheetId="2">#REF!</definedName>
    <definedName name="KS" localSheetId="90">#REF!</definedName>
    <definedName name="KS" localSheetId="45">#REF!</definedName>
    <definedName name="KS" localSheetId="87">#REF!</definedName>
    <definedName name="KS" localSheetId="57">#REF!</definedName>
    <definedName name="KS" localSheetId="26">#REF!</definedName>
    <definedName name="KS" localSheetId="11">#REF!</definedName>
    <definedName name="KS" localSheetId="42">#REF!</definedName>
    <definedName name="KS" localSheetId="84">#REF!</definedName>
    <definedName name="KS" localSheetId="54">#REF!</definedName>
    <definedName name="KS" localSheetId="23">#REF!</definedName>
    <definedName name="KS" localSheetId="8">#REF!</definedName>
    <definedName name="KS" localSheetId="99">#REF!</definedName>
    <definedName name="KS" localSheetId="39">#REF!</definedName>
    <definedName name="KS" localSheetId="96">#REF!</definedName>
    <definedName name="KS" localSheetId="81">#REF!</definedName>
    <definedName name="KS" localSheetId="36">#REF!</definedName>
    <definedName name="KS" localSheetId="5">#REF!</definedName>
    <definedName name="KS" localSheetId="138">#REF!</definedName>
    <definedName name="KS" localSheetId="136">#REF!</definedName>
    <definedName name="KS" localSheetId="134">#REF!</definedName>
    <definedName name="KS" localSheetId="140">#REF!</definedName>
    <definedName name="KS">#REF!</definedName>
    <definedName name="KSP" localSheetId="74">#REF!</definedName>
    <definedName name="KSP" localSheetId="71">#REF!</definedName>
    <definedName name="KSP" localSheetId="68">#REF!</definedName>
    <definedName name="KSP" localSheetId="65">#REF!</definedName>
    <definedName name="KSP" localSheetId="62">#REF!</definedName>
    <definedName name="KSP" localSheetId="28">#REF!</definedName>
    <definedName name="KSP" localSheetId="19">#REF!</definedName>
    <definedName name="KSP" localSheetId="77">#REF!</definedName>
    <definedName name="KSP" localSheetId="107">#REF!</definedName>
    <definedName name="KSP" localSheetId="32">#REF!</definedName>
    <definedName name="KSP" localSheetId="16">#REF!</definedName>
    <definedName name="KSP" localSheetId="131">#REF!</definedName>
    <definedName name="KSP" localSheetId="59">#REF!</definedName>
    <definedName name="KSP" localSheetId="47">#REF!</definedName>
    <definedName name="KSP" localSheetId="31">#REF!</definedName>
    <definedName name="KSP" localSheetId="13">#REF!</definedName>
    <definedName name="KSP" localSheetId="129">#REF!</definedName>
    <definedName name="KSP" localSheetId="119">#REF!</definedName>
    <definedName name="KSP" localSheetId="105">#REF!</definedName>
    <definedName name="KSP" localSheetId="92">#REF!</definedName>
    <definedName name="KSP" localSheetId="0">#REF!</definedName>
    <definedName name="KSP" localSheetId="1">#REF!</definedName>
    <definedName name="KSP" localSheetId="89">#REF!</definedName>
    <definedName name="KSP" localSheetId="44">#REF!</definedName>
    <definedName name="KSP" localSheetId="86">#REF!</definedName>
    <definedName name="KSP" localSheetId="56">#REF!</definedName>
    <definedName name="KSP" localSheetId="25">#REF!</definedName>
    <definedName name="KSP" localSheetId="117">#REF!</definedName>
    <definedName name="KSP" localSheetId="10">#REF!</definedName>
    <definedName name="KSP" localSheetId="127">#REF!</definedName>
    <definedName name="KSP" localSheetId="103">#REF!</definedName>
    <definedName name="KSP" localSheetId="41">#REF!</definedName>
    <definedName name="KSP" localSheetId="115">#REF!</definedName>
    <definedName name="KSP" localSheetId="101">#REF!</definedName>
    <definedName name="KSP" localSheetId="83">#REF!</definedName>
    <definedName name="KSP" localSheetId="53">#REF!</definedName>
    <definedName name="KSP" localSheetId="22">#REF!</definedName>
    <definedName name="KSP" localSheetId="125">#REF!</definedName>
    <definedName name="KSP" localSheetId="7">#REF!</definedName>
    <definedName name="KSP" localSheetId="98">#REF!</definedName>
    <definedName name="KSP" localSheetId="113">#REF!</definedName>
    <definedName name="KSP" localSheetId="111">#REF!</definedName>
    <definedName name="KSP" localSheetId="38">#REF!</definedName>
    <definedName name="KSP" localSheetId="123">#REF!</definedName>
    <definedName name="KSP" localSheetId="80">#REF!</definedName>
    <definedName name="KSP" localSheetId="50">#REF!</definedName>
    <definedName name="KSP" localSheetId="35">#REF!</definedName>
    <definedName name="KSP" localSheetId="121">#REF!</definedName>
    <definedName name="KSP" localSheetId="109">#REF!</definedName>
    <definedName name="KSP" localSheetId="95">#REF!</definedName>
    <definedName name="KSP" localSheetId="4">#REF!</definedName>
    <definedName name="KSP" localSheetId="137">#REF!</definedName>
    <definedName name="KSP" localSheetId="135">#REF!</definedName>
    <definedName name="KSP" localSheetId="141">#REF!</definedName>
    <definedName name="KSP" localSheetId="133">#REF!</definedName>
    <definedName name="KSP" localSheetId="139">#REF!</definedName>
    <definedName name="KSP" localSheetId="108">#REF!</definedName>
    <definedName name="KSP" localSheetId="132">#REF!</definedName>
    <definedName name="KSP" localSheetId="130">#REF!</definedName>
    <definedName name="KSP" localSheetId="120">#REF!</definedName>
    <definedName name="KSP" localSheetId="106">#REF!</definedName>
    <definedName name="KSP" localSheetId="118">#REF!</definedName>
    <definedName name="KSP" localSheetId="128">#REF!</definedName>
    <definedName name="KSP" localSheetId="104">#REF!</definedName>
    <definedName name="KSP" localSheetId="116">#REF!</definedName>
    <definedName name="KSP" localSheetId="102">#REF!</definedName>
    <definedName name="KSP" localSheetId="126">#REF!</definedName>
    <definedName name="KSP" localSheetId="114">#REF!</definedName>
    <definedName name="KSP" localSheetId="112">#REF!</definedName>
    <definedName name="KSP" localSheetId="124">#REF!</definedName>
    <definedName name="KSP" localSheetId="122">#REF!</definedName>
    <definedName name="KSP" localSheetId="110">#REF!</definedName>
    <definedName name="KSP" localSheetId="76">#REF!</definedName>
    <definedName name="KSP" localSheetId="73">#REF!</definedName>
    <definedName name="KSP" localSheetId="70">#REF!</definedName>
    <definedName name="KSP" localSheetId="67">#REF!</definedName>
    <definedName name="KSP" localSheetId="64">#REF!</definedName>
    <definedName name="KSP" localSheetId="30">#REF!</definedName>
    <definedName name="KSP" localSheetId="21">#REF!</definedName>
    <definedName name="KSP" localSheetId="79">#REF!</definedName>
    <definedName name="KSP" localSheetId="18">#REF!</definedName>
    <definedName name="KSP" localSheetId="94">#REF!</definedName>
    <definedName name="KSP" localSheetId="61">#REF!</definedName>
    <definedName name="KSP" localSheetId="49">#REF!</definedName>
    <definedName name="KSP" localSheetId="33">#REF!</definedName>
    <definedName name="KSP" localSheetId="15">#REF!</definedName>
    <definedName name="KSP" localSheetId="3">#REF!</definedName>
    <definedName name="KSP" localSheetId="91">#REF!</definedName>
    <definedName name="KSP" localSheetId="46">#REF!</definedName>
    <definedName name="KSP" localSheetId="88">#REF!</definedName>
    <definedName name="KSP" localSheetId="58">#REF!</definedName>
    <definedName name="KSP" localSheetId="27">#REF!</definedName>
    <definedName name="KSP" localSheetId="12">#REF!</definedName>
    <definedName name="KSP" localSheetId="43">#REF!</definedName>
    <definedName name="KSP" localSheetId="85">#REF!</definedName>
    <definedName name="KSP" localSheetId="55">#REF!</definedName>
    <definedName name="KSP" localSheetId="24">#REF!</definedName>
    <definedName name="KSP" localSheetId="9">#REF!</definedName>
    <definedName name="KSP" localSheetId="100">#REF!</definedName>
    <definedName name="KSP" localSheetId="40">#REF!</definedName>
    <definedName name="KSP" localSheetId="97">#REF!</definedName>
    <definedName name="KSP" localSheetId="82">#REF!</definedName>
    <definedName name="KSP" localSheetId="52">#REF!</definedName>
    <definedName name="KSP" localSheetId="37">#REF!</definedName>
    <definedName name="KSP" localSheetId="6">#REF!</definedName>
    <definedName name="KSP" localSheetId="75">#REF!</definedName>
    <definedName name="KSP" localSheetId="72">#REF!</definedName>
    <definedName name="KSP" localSheetId="69">#REF!</definedName>
    <definedName name="KSP" localSheetId="66">#REF!</definedName>
    <definedName name="KSP" localSheetId="63">#REF!</definedName>
    <definedName name="KSP" localSheetId="51">#REF!</definedName>
    <definedName name="KSP" localSheetId="29">#REF!</definedName>
    <definedName name="KSP" localSheetId="20">#REF!</definedName>
    <definedName name="KSP" localSheetId="78">#REF!</definedName>
    <definedName name="KSP" localSheetId="17">#REF!</definedName>
    <definedName name="KSP" localSheetId="93">#REF!</definedName>
    <definedName name="KSP" localSheetId="60">#REF!</definedName>
    <definedName name="KSP" localSheetId="48">#REF!</definedName>
    <definedName name="KSP" localSheetId="34">#REF!</definedName>
    <definedName name="KSP" localSheetId="14">#REF!</definedName>
    <definedName name="KSP" localSheetId="2">#REF!</definedName>
    <definedName name="KSP" localSheetId="90">#REF!</definedName>
    <definedName name="KSP" localSheetId="45">#REF!</definedName>
    <definedName name="KSP" localSheetId="87">#REF!</definedName>
    <definedName name="KSP" localSheetId="57">#REF!</definedName>
    <definedName name="KSP" localSheetId="26">#REF!</definedName>
    <definedName name="KSP" localSheetId="11">#REF!</definedName>
    <definedName name="KSP" localSheetId="42">#REF!</definedName>
    <definedName name="KSP" localSheetId="84">#REF!</definedName>
    <definedName name="KSP" localSheetId="54">#REF!</definedName>
    <definedName name="KSP" localSheetId="23">#REF!</definedName>
    <definedName name="KSP" localSheetId="8">#REF!</definedName>
    <definedName name="KSP" localSheetId="99">#REF!</definedName>
    <definedName name="KSP" localSheetId="39">#REF!</definedName>
    <definedName name="KSP" localSheetId="96">#REF!</definedName>
    <definedName name="KSP" localSheetId="81">#REF!</definedName>
    <definedName name="KSP" localSheetId="36">#REF!</definedName>
    <definedName name="KSP" localSheetId="5">#REF!</definedName>
    <definedName name="KSP" localSheetId="138">#REF!</definedName>
    <definedName name="KSP" localSheetId="136">#REF!</definedName>
    <definedName name="KSP" localSheetId="134">#REF!</definedName>
    <definedName name="KSP" localSheetId="140">#REF!</definedName>
    <definedName name="KSP">#REF!</definedName>
    <definedName name="KW" localSheetId="74">#REF!</definedName>
    <definedName name="KW" localSheetId="71">#REF!</definedName>
    <definedName name="KW" localSheetId="68">#REF!</definedName>
    <definedName name="KW" localSheetId="65">#REF!</definedName>
    <definedName name="KW" localSheetId="62">#REF!</definedName>
    <definedName name="KW" localSheetId="28">#REF!</definedName>
    <definedName name="KW" localSheetId="19">#REF!</definedName>
    <definedName name="KW" localSheetId="77">#REF!</definedName>
    <definedName name="KW" localSheetId="107">#REF!</definedName>
    <definedName name="KW" localSheetId="32">#REF!</definedName>
    <definedName name="KW" localSheetId="16">#REF!</definedName>
    <definedName name="KW" localSheetId="131">#REF!</definedName>
    <definedName name="KW" localSheetId="59">#REF!</definedName>
    <definedName name="KW" localSheetId="47">#REF!</definedName>
    <definedName name="KW" localSheetId="31">#REF!</definedName>
    <definedName name="KW" localSheetId="13">#REF!</definedName>
    <definedName name="KW" localSheetId="129">#REF!</definedName>
    <definedName name="KW" localSheetId="119">#REF!</definedName>
    <definedName name="KW" localSheetId="105">#REF!</definedName>
    <definedName name="KW" localSheetId="92">#REF!</definedName>
    <definedName name="KW" localSheetId="0">#REF!</definedName>
    <definedName name="KW" localSheetId="1">#REF!</definedName>
    <definedName name="KW" localSheetId="89">#REF!</definedName>
    <definedName name="KW" localSheetId="44">#REF!</definedName>
    <definedName name="KW" localSheetId="86">#REF!</definedName>
    <definedName name="KW" localSheetId="56">#REF!</definedName>
    <definedName name="KW" localSheetId="25">#REF!</definedName>
    <definedName name="KW" localSheetId="117">#REF!</definedName>
    <definedName name="KW" localSheetId="10">#REF!</definedName>
    <definedName name="KW" localSheetId="127">#REF!</definedName>
    <definedName name="KW" localSheetId="103">#REF!</definedName>
    <definedName name="KW" localSheetId="41">#REF!</definedName>
    <definedName name="KW" localSheetId="115">#REF!</definedName>
    <definedName name="KW" localSheetId="101">#REF!</definedName>
    <definedName name="KW" localSheetId="83">#REF!</definedName>
    <definedName name="KW" localSheetId="53">#REF!</definedName>
    <definedName name="KW" localSheetId="22">#REF!</definedName>
    <definedName name="KW" localSheetId="125">#REF!</definedName>
    <definedName name="KW" localSheetId="7">#REF!</definedName>
    <definedName name="KW" localSheetId="98">#REF!</definedName>
    <definedName name="KW" localSheetId="113">#REF!</definedName>
    <definedName name="KW" localSheetId="111">#REF!</definedName>
    <definedName name="KW" localSheetId="38">#REF!</definedName>
    <definedName name="KW" localSheetId="123">#REF!</definedName>
    <definedName name="KW" localSheetId="80">#REF!</definedName>
    <definedName name="KW" localSheetId="50">#REF!</definedName>
    <definedName name="KW" localSheetId="35">#REF!</definedName>
    <definedName name="KW" localSheetId="121">#REF!</definedName>
    <definedName name="KW" localSheetId="109">#REF!</definedName>
    <definedName name="KW" localSheetId="95">#REF!</definedName>
    <definedName name="KW" localSheetId="4">#REF!</definedName>
    <definedName name="KW" localSheetId="137">#REF!</definedName>
    <definedName name="KW" localSheetId="135">#REF!</definedName>
    <definedName name="KW" localSheetId="141">#REF!</definedName>
    <definedName name="KW" localSheetId="133">#REF!</definedName>
    <definedName name="KW" localSheetId="139">#REF!</definedName>
    <definedName name="KW" localSheetId="108">#REF!</definedName>
    <definedName name="KW" localSheetId="132">#REF!</definedName>
    <definedName name="KW" localSheetId="130">#REF!</definedName>
    <definedName name="KW" localSheetId="120">#REF!</definedName>
    <definedName name="KW" localSheetId="106">#REF!</definedName>
    <definedName name="KW" localSheetId="118">#REF!</definedName>
    <definedName name="KW" localSheetId="128">#REF!</definedName>
    <definedName name="KW" localSheetId="104">#REF!</definedName>
    <definedName name="KW" localSheetId="116">#REF!</definedName>
    <definedName name="KW" localSheetId="102">#REF!</definedName>
    <definedName name="KW" localSheetId="126">#REF!</definedName>
    <definedName name="KW" localSheetId="114">#REF!</definedName>
    <definedName name="KW" localSheetId="112">#REF!</definedName>
    <definedName name="KW" localSheetId="124">#REF!</definedName>
    <definedName name="KW" localSheetId="122">#REF!</definedName>
    <definedName name="KW" localSheetId="110">#REF!</definedName>
    <definedName name="KW" localSheetId="76">#REF!</definedName>
    <definedName name="KW" localSheetId="73">#REF!</definedName>
    <definedName name="KW" localSheetId="70">#REF!</definedName>
    <definedName name="KW" localSheetId="67">#REF!</definedName>
    <definedName name="KW" localSheetId="64">#REF!</definedName>
    <definedName name="KW" localSheetId="30">#REF!</definedName>
    <definedName name="KW" localSheetId="21">#REF!</definedName>
    <definedName name="KW" localSheetId="79">#REF!</definedName>
    <definedName name="KW" localSheetId="18">#REF!</definedName>
    <definedName name="KW" localSheetId="94">#REF!</definedName>
    <definedName name="KW" localSheetId="61">#REF!</definedName>
    <definedName name="KW" localSheetId="49">#REF!</definedName>
    <definedName name="KW" localSheetId="33">#REF!</definedName>
    <definedName name="KW" localSheetId="15">#REF!</definedName>
    <definedName name="KW" localSheetId="3">#REF!</definedName>
    <definedName name="KW" localSheetId="91">#REF!</definedName>
    <definedName name="KW" localSheetId="46">#REF!</definedName>
    <definedName name="KW" localSheetId="88">#REF!</definedName>
    <definedName name="KW" localSheetId="58">#REF!</definedName>
    <definedName name="KW" localSheetId="27">#REF!</definedName>
    <definedName name="KW" localSheetId="12">#REF!</definedName>
    <definedName name="KW" localSheetId="43">#REF!</definedName>
    <definedName name="KW" localSheetId="85">#REF!</definedName>
    <definedName name="KW" localSheetId="55">#REF!</definedName>
    <definedName name="KW" localSheetId="24">#REF!</definedName>
    <definedName name="KW" localSheetId="9">#REF!</definedName>
    <definedName name="KW" localSheetId="100">#REF!</definedName>
    <definedName name="KW" localSheetId="40">#REF!</definedName>
    <definedName name="KW" localSheetId="97">#REF!</definedName>
    <definedName name="KW" localSheetId="82">#REF!</definedName>
    <definedName name="KW" localSheetId="52">#REF!</definedName>
    <definedName name="KW" localSheetId="37">#REF!</definedName>
    <definedName name="KW" localSheetId="6">#REF!</definedName>
    <definedName name="KW" localSheetId="75">#REF!</definedName>
    <definedName name="KW" localSheetId="72">#REF!</definedName>
    <definedName name="KW" localSheetId="69">#REF!</definedName>
    <definedName name="KW" localSheetId="66">#REF!</definedName>
    <definedName name="KW" localSheetId="63">#REF!</definedName>
    <definedName name="KW" localSheetId="51">#REF!</definedName>
    <definedName name="KW" localSheetId="29">#REF!</definedName>
    <definedName name="KW" localSheetId="20">#REF!</definedName>
    <definedName name="KW" localSheetId="78">#REF!</definedName>
    <definedName name="KW" localSheetId="17">#REF!</definedName>
    <definedName name="KW" localSheetId="93">#REF!</definedName>
    <definedName name="KW" localSheetId="60">#REF!</definedName>
    <definedName name="KW" localSheetId="48">#REF!</definedName>
    <definedName name="KW" localSheetId="34">#REF!</definedName>
    <definedName name="KW" localSheetId="14">#REF!</definedName>
    <definedName name="KW" localSheetId="2">#REF!</definedName>
    <definedName name="KW" localSheetId="90">#REF!</definedName>
    <definedName name="KW" localSheetId="45">#REF!</definedName>
    <definedName name="KW" localSheetId="87">#REF!</definedName>
    <definedName name="KW" localSheetId="57">#REF!</definedName>
    <definedName name="KW" localSheetId="26">#REF!</definedName>
    <definedName name="KW" localSheetId="11">#REF!</definedName>
    <definedName name="KW" localSheetId="42">#REF!</definedName>
    <definedName name="KW" localSheetId="84">#REF!</definedName>
    <definedName name="KW" localSheetId="54">#REF!</definedName>
    <definedName name="KW" localSheetId="23">#REF!</definedName>
    <definedName name="KW" localSheetId="8">#REF!</definedName>
    <definedName name="KW" localSheetId="99">#REF!</definedName>
    <definedName name="KW" localSheetId="39">#REF!</definedName>
    <definedName name="KW" localSheetId="96">#REF!</definedName>
    <definedName name="KW" localSheetId="81">#REF!</definedName>
    <definedName name="KW" localSheetId="36">#REF!</definedName>
    <definedName name="KW" localSheetId="5">#REF!</definedName>
    <definedName name="KW" localSheetId="138">#REF!</definedName>
    <definedName name="KW" localSheetId="136">#REF!</definedName>
    <definedName name="KW" localSheetId="134">#REF!</definedName>
    <definedName name="KW" localSheetId="140">#REF!</definedName>
    <definedName name="KW">#REF!</definedName>
    <definedName name="KWP" localSheetId="74">#REF!</definedName>
    <definedName name="KWP" localSheetId="71">#REF!</definedName>
    <definedName name="KWP" localSheetId="68">#REF!</definedName>
    <definedName name="KWP" localSheetId="65">#REF!</definedName>
    <definedName name="KWP" localSheetId="62">#REF!</definedName>
    <definedName name="KWP" localSheetId="28">#REF!</definedName>
    <definedName name="KWP" localSheetId="19">#REF!</definedName>
    <definedName name="KWP" localSheetId="77">#REF!</definedName>
    <definedName name="KWP" localSheetId="107">#REF!</definedName>
    <definedName name="KWP" localSheetId="32">#REF!</definedName>
    <definedName name="KWP" localSheetId="16">#REF!</definedName>
    <definedName name="KWP" localSheetId="131">#REF!</definedName>
    <definedName name="KWP" localSheetId="59">#REF!</definedName>
    <definedName name="KWP" localSheetId="47">#REF!</definedName>
    <definedName name="KWP" localSheetId="31">#REF!</definedName>
    <definedName name="KWP" localSheetId="13">#REF!</definedName>
    <definedName name="KWP" localSheetId="129">#REF!</definedName>
    <definedName name="KWP" localSheetId="119">#REF!</definedName>
    <definedName name="KWP" localSheetId="105">#REF!</definedName>
    <definedName name="KWP" localSheetId="92">#REF!</definedName>
    <definedName name="KWP" localSheetId="0">#REF!</definedName>
    <definedName name="KWP" localSheetId="1">#REF!</definedName>
    <definedName name="KWP" localSheetId="89">#REF!</definedName>
    <definedName name="KWP" localSheetId="44">#REF!</definedName>
    <definedName name="KWP" localSheetId="86">#REF!</definedName>
    <definedName name="KWP" localSheetId="56">#REF!</definedName>
    <definedName name="KWP" localSheetId="25">#REF!</definedName>
    <definedName name="KWP" localSheetId="117">#REF!</definedName>
    <definedName name="KWP" localSheetId="10">#REF!</definedName>
    <definedName name="KWP" localSheetId="127">#REF!</definedName>
    <definedName name="KWP" localSheetId="103">#REF!</definedName>
    <definedName name="KWP" localSheetId="41">#REF!</definedName>
    <definedName name="KWP" localSheetId="115">#REF!</definedName>
    <definedName name="KWP" localSheetId="101">#REF!</definedName>
    <definedName name="KWP" localSheetId="83">#REF!</definedName>
    <definedName name="KWP" localSheetId="53">#REF!</definedName>
    <definedName name="KWP" localSheetId="22">#REF!</definedName>
    <definedName name="KWP" localSheetId="125">#REF!</definedName>
    <definedName name="KWP" localSheetId="7">#REF!</definedName>
    <definedName name="KWP" localSheetId="98">#REF!</definedName>
    <definedName name="KWP" localSheetId="113">#REF!</definedName>
    <definedName name="KWP" localSheetId="111">#REF!</definedName>
    <definedName name="KWP" localSheetId="38">#REF!</definedName>
    <definedName name="KWP" localSheetId="123">#REF!</definedName>
    <definedName name="KWP" localSheetId="80">#REF!</definedName>
    <definedName name="KWP" localSheetId="50">#REF!</definedName>
    <definedName name="KWP" localSheetId="35">#REF!</definedName>
    <definedName name="KWP" localSheetId="121">#REF!</definedName>
    <definedName name="KWP" localSheetId="109">#REF!</definedName>
    <definedName name="KWP" localSheetId="95">#REF!</definedName>
    <definedName name="KWP" localSheetId="4">#REF!</definedName>
    <definedName name="KWP" localSheetId="137">#REF!</definedName>
    <definedName name="KWP" localSheetId="135">#REF!</definedName>
    <definedName name="KWP" localSheetId="141">#REF!</definedName>
    <definedName name="KWP" localSheetId="133">#REF!</definedName>
    <definedName name="KWP" localSheetId="139">#REF!</definedName>
    <definedName name="KWP" localSheetId="108">#REF!</definedName>
    <definedName name="KWP" localSheetId="132">#REF!</definedName>
    <definedName name="KWP" localSheetId="130">#REF!</definedName>
    <definedName name="KWP" localSheetId="120">#REF!</definedName>
    <definedName name="KWP" localSheetId="106">#REF!</definedName>
    <definedName name="KWP" localSheetId="118">#REF!</definedName>
    <definedName name="KWP" localSheetId="128">#REF!</definedName>
    <definedName name="KWP" localSheetId="104">#REF!</definedName>
    <definedName name="KWP" localSheetId="116">#REF!</definedName>
    <definedName name="KWP" localSheetId="102">#REF!</definedName>
    <definedName name="KWP" localSheetId="126">#REF!</definedName>
    <definedName name="KWP" localSheetId="114">#REF!</definedName>
    <definedName name="KWP" localSheetId="112">#REF!</definedName>
    <definedName name="KWP" localSheetId="124">#REF!</definedName>
    <definedName name="KWP" localSheetId="122">#REF!</definedName>
    <definedName name="KWP" localSheetId="110">#REF!</definedName>
    <definedName name="KWP" localSheetId="76">#REF!</definedName>
    <definedName name="KWP" localSheetId="73">#REF!</definedName>
    <definedName name="KWP" localSheetId="70">#REF!</definedName>
    <definedName name="KWP" localSheetId="67">#REF!</definedName>
    <definedName name="KWP" localSheetId="64">#REF!</definedName>
    <definedName name="KWP" localSheetId="30">#REF!</definedName>
    <definedName name="KWP" localSheetId="21">#REF!</definedName>
    <definedName name="KWP" localSheetId="79">#REF!</definedName>
    <definedName name="KWP" localSheetId="18">#REF!</definedName>
    <definedName name="KWP" localSheetId="94">#REF!</definedName>
    <definedName name="KWP" localSheetId="61">#REF!</definedName>
    <definedName name="KWP" localSheetId="49">#REF!</definedName>
    <definedName name="KWP" localSheetId="33">#REF!</definedName>
    <definedName name="KWP" localSheetId="15">#REF!</definedName>
    <definedName name="KWP" localSheetId="3">#REF!</definedName>
    <definedName name="KWP" localSheetId="91">#REF!</definedName>
    <definedName name="KWP" localSheetId="46">#REF!</definedName>
    <definedName name="KWP" localSheetId="88">#REF!</definedName>
    <definedName name="KWP" localSheetId="58">#REF!</definedName>
    <definedName name="KWP" localSheetId="27">#REF!</definedName>
    <definedName name="KWP" localSheetId="12">#REF!</definedName>
    <definedName name="KWP" localSheetId="43">#REF!</definedName>
    <definedName name="KWP" localSheetId="85">#REF!</definedName>
    <definedName name="KWP" localSheetId="55">#REF!</definedName>
    <definedName name="KWP" localSheetId="24">#REF!</definedName>
    <definedName name="KWP" localSheetId="9">#REF!</definedName>
    <definedName name="KWP" localSheetId="100">#REF!</definedName>
    <definedName name="KWP" localSheetId="40">#REF!</definedName>
    <definedName name="KWP" localSheetId="97">#REF!</definedName>
    <definedName name="KWP" localSheetId="82">#REF!</definedName>
    <definedName name="KWP" localSheetId="52">#REF!</definedName>
    <definedName name="KWP" localSheetId="37">#REF!</definedName>
    <definedName name="KWP" localSheetId="6">#REF!</definedName>
    <definedName name="KWP" localSheetId="75">#REF!</definedName>
    <definedName name="KWP" localSheetId="72">#REF!</definedName>
    <definedName name="KWP" localSheetId="69">#REF!</definedName>
    <definedName name="KWP" localSheetId="66">#REF!</definedName>
    <definedName name="KWP" localSheetId="63">#REF!</definedName>
    <definedName name="KWP" localSheetId="51">#REF!</definedName>
    <definedName name="KWP" localSheetId="29">#REF!</definedName>
    <definedName name="KWP" localSheetId="20">#REF!</definedName>
    <definedName name="KWP" localSheetId="78">#REF!</definedName>
    <definedName name="KWP" localSheetId="17">#REF!</definedName>
    <definedName name="KWP" localSheetId="93">#REF!</definedName>
    <definedName name="KWP" localSheetId="60">#REF!</definedName>
    <definedName name="KWP" localSheetId="48">#REF!</definedName>
    <definedName name="KWP" localSheetId="34">#REF!</definedName>
    <definedName name="KWP" localSheetId="14">#REF!</definedName>
    <definedName name="KWP" localSheetId="2">#REF!</definedName>
    <definedName name="KWP" localSheetId="90">#REF!</definedName>
    <definedName name="KWP" localSheetId="45">#REF!</definedName>
    <definedName name="KWP" localSheetId="87">#REF!</definedName>
    <definedName name="KWP" localSheetId="57">#REF!</definedName>
    <definedName name="KWP" localSheetId="26">#REF!</definedName>
    <definedName name="KWP" localSheetId="11">#REF!</definedName>
    <definedName name="KWP" localSheetId="42">#REF!</definedName>
    <definedName name="KWP" localSheetId="84">#REF!</definedName>
    <definedName name="KWP" localSheetId="54">#REF!</definedName>
    <definedName name="KWP" localSheetId="23">#REF!</definedName>
    <definedName name="KWP" localSheetId="8">#REF!</definedName>
    <definedName name="KWP" localSheetId="99">#REF!</definedName>
    <definedName name="KWP" localSheetId="39">#REF!</definedName>
    <definedName name="KWP" localSheetId="96">#REF!</definedName>
    <definedName name="KWP" localSheetId="81">#REF!</definedName>
    <definedName name="KWP" localSheetId="36">#REF!</definedName>
    <definedName name="KWP" localSheetId="5">#REF!</definedName>
    <definedName name="KWP" localSheetId="138">#REF!</definedName>
    <definedName name="KWP" localSheetId="136">#REF!</definedName>
    <definedName name="KWP" localSheetId="134">#REF!</definedName>
    <definedName name="KWP" localSheetId="140">#REF!</definedName>
    <definedName name="KWP">#REF!</definedName>
    <definedName name="Land_Purchase">#REF!</definedName>
    <definedName name="Land_Purchase_Option_Pmts">#REF!</definedName>
    <definedName name="LD" localSheetId="74">#REF!</definedName>
    <definedName name="LD" localSheetId="71">#REF!</definedName>
    <definedName name="LD" localSheetId="68">#REF!</definedName>
    <definedName name="LD" localSheetId="65">#REF!</definedName>
    <definedName name="LD" localSheetId="62">#REF!</definedName>
    <definedName name="LD" localSheetId="28">#REF!</definedName>
    <definedName name="LD" localSheetId="19">#REF!</definedName>
    <definedName name="LD" localSheetId="77">#REF!</definedName>
    <definedName name="LD" localSheetId="107">#REF!</definedName>
    <definedName name="LD" localSheetId="32">#REF!</definedName>
    <definedName name="LD" localSheetId="16">#REF!</definedName>
    <definedName name="LD" localSheetId="131">#REF!</definedName>
    <definedName name="LD" localSheetId="59">#REF!</definedName>
    <definedName name="LD" localSheetId="47">#REF!</definedName>
    <definedName name="LD" localSheetId="31">#REF!</definedName>
    <definedName name="LD" localSheetId="13">#REF!</definedName>
    <definedName name="LD" localSheetId="129">#REF!</definedName>
    <definedName name="LD" localSheetId="119">#REF!</definedName>
    <definedName name="LD" localSheetId="105">#REF!</definedName>
    <definedName name="LD" localSheetId="92">#REF!</definedName>
    <definedName name="LD" localSheetId="0">#REF!</definedName>
    <definedName name="LD" localSheetId="1">#REF!</definedName>
    <definedName name="LD" localSheetId="89">#REF!</definedName>
    <definedName name="LD" localSheetId="44">#REF!</definedName>
    <definedName name="LD" localSheetId="86">#REF!</definedName>
    <definedName name="LD" localSheetId="56">#REF!</definedName>
    <definedName name="LD" localSheetId="25">#REF!</definedName>
    <definedName name="LD" localSheetId="117">#REF!</definedName>
    <definedName name="LD" localSheetId="10">#REF!</definedName>
    <definedName name="LD" localSheetId="127">#REF!</definedName>
    <definedName name="LD" localSheetId="103">#REF!</definedName>
    <definedName name="LD" localSheetId="41">#REF!</definedName>
    <definedName name="LD" localSheetId="115">#REF!</definedName>
    <definedName name="LD" localSheetId="101">#REF!</definedName>
    <definedName name="LD" localSheetId="83">#REF!</definedName>
    <definedName name="LD" localSheetId="53">#REF!</definedName>
    <definedName name="LD" localSheetId="22">#REF!</definedName>
    <definedName name="LD" localSheetId="125">#REF!</definedName>
    <definedName name="LD" localSheetId="7">#REF!</definedName>
    <definedName name="LD" localSheetId="98">#REF!</definedName>
    <definedName name="LD" localSheetId="113">#REF!</definedName>
    <definedName name="LD" localSheetId="111">#REF!</definedName>
    <definedName name="LD" localSheetId="38">#REF!</definedName>
    <definedName name="LD" localSheetId="123">#REF!</definedName>
    <definedName name="LD" localSheetId="80">#REF!</definedName>
    <definedName name="LD" localSheetId="50">#REF!</definedName>
    <definedName name="LD" localSheetId="35">#REF!</definedName>
    <definedName name="LD" localSheetId="121">#REF!</definedName>
    <definedName name="LD" localSheetId="109">#REF!</definedName>
    <definedName name="LD" localSheetId="95">#REF!</definedName>
    <definedName name="LD" localSheetId="4">#REF!</definedName>
    <definedName name="LD" localSheetId="137">#REF!</definedName>
    <definedName name="LD" localSheetId="135">#REF!</definedName>
    <definedName name="LD" localSheetId="141">#REF!</definedName>
    <definedName name="LD" localSheetId="133">#REF!</definedName>
    <definedName name="LD" localSheetId="139">#REF!</definedName>
    <definedName name="LD" localSheetId="108">#REF!</definedName>
    <definedName name="LD" localSheetId="132">#REF!</definedName>
    <definedName name="LD" localSheetId="130">#REF!</definedName>
    <definedName name="LD" localSheetId="120">#REF!</definedName>
    <definedName name="LD" localSheetId="106">#REF!</definedName>
    <definedName name="LD" localSheetId="118">#REF!</definedName>
    <definedName name="LD" localSheetId="128">#REF!</definedName>
    <definedName name="LD" localSheetId="104">#REF!</definedName>
    <definedName name="LD" localSheetId="116">#REF!</definedName>
    <definedName name="LD" localSheetId="102">#REF!</definedName>
    <definedName name="LD" localSheetId="126">#REF!</definedName>
    <definedName name="LD" localSheetId="114">#REF!</definedName>
    <definedName name="LD" localSheetId="112">#REF!</definedName>
    <definedName name="LD" localSheetId="124">#REF!</definedName>
    <definedName name="LD" localSheetId="122">#REF!</definedName>
    <definedName name="LD" localSheetId="110">#REF!</definedName>
    <definedName name="LD" localSheetId="76">#REF!</definedName>
    <definedName name="LD" localSheetId="73">#REF!</definedName>
    <definedName name="LD" localSheetId="70">#REF!</definedName>
    <definedName name="LD" localSheetId="67">#REF!</definedName>
    <definedName name="LD" localSheetId="64">#REF!</definedName>
    <definedName name="LD" localSheetId="30">#REF!</definedName>
    <definedName name="LD" localSheetId="21">#REF!</definedName>
    <definedName name="LD" localSheetId="79">#REF!</definedName>
    <definedName name="LD" localSheetId="18">#REF!</definedName>
    <definedName name="LD" localSheetId="94">#REF!</definedName>
    <definedName name="LD" localSheetId="61">#REF!</definedName>
    <definedName name="LD" localSheetId="49">#REF!</definedName>
    <definedName name="LD" localSheetId="33">#REF!</definedName>
    <definedName name="LD" localSheetId="15">#REF!</definedName>
    <definedName name="LD" localSheetId="3">#REF!</definedName>
    <definedName name="LD" localSheetId="91">#REF!</definedName>
    <definedName name="LD" localSheetId="46">#REF!</definedName>
    <definedName name="LD" localSheetId="88">#REF!</definedName>
    <definedName name="LD" localSheetId="58">#REF!</definedName>
    <definedName name="LD" localSheetId="27">#REF!</definedName>
    <definedName name="LD" localSheetId="12">#REF!</definedName>
    <definedName name="LD" localSheetId="43">#REF!</definedName>
    <definedName name="LD" localSheetId="85">#REF!</definedName>
    <definedName name="LD" localSheetId="55">#REF!</definedName>
    <definedName name="LD" localSheetId="24">#REF!</definedName>
    <definedName name="LD" localSheetId="9">#REF!</definedName>
    <definedName name="LD" localSheetId="100">#REF!</definedName>
    <definedName name="LD" localSheetId="40">#REF!</definedName>
    <definedName name="LD" localSheetId="97">#REF!</definedName>
    <definedName name="LD" localSheetId="82">#REF!</definedName>
    <definedName name="LD" localSheetId="52">#REF!</definedName>
    <definedName name="LD" localSheetId="37">#REF!</definedName>
    <definedName name="LD" localSheetId="6">#REF!</definedName>
    <definedName name="LD" localSheetId="75">#REF!</definedName>
    <definedName name="LD" localSheetId="72">#REF!</definedName>
    <definedName name="LD" localSheetId="69">#REF!</definedName>
    <definedName name="LD" localSheetId="66">#REF!</definedName>
    <definedName name="LD" localSheetId="63">#REF!</definedName>
    <definedName name="LD" localSheetId="51">#REF!</definedName>
    <definedName name="LD" localSheetId="29">#REF!</definedName>
    <definedName name="LD" localSheetId="20">#REF!</definedName>
    <definedName name="LD" localSheetId="78">#REF!</definedName>
    <definedName name="LD" localSheetId="17">#REF!</definedName>
    <definedName name="LD" localSheetId="93">#REF!</definedName>
    <definedName name="LD" localSheetId="60">#REF!</definedName>
    <definedName name="LD" localSheetId="48">#REF!</definedName>
    <definedName name="LD" localSheetId="34">#REF!</definedName>
    <definedName name="LD" localSheetId="14">#REF!</definedName>
    <definedName name="LD" localSheetId="2">#REF!</definedName>
    <definedName name="LD" localSheetId="90">#REF!</definedName>
    <definedName name="LD" localSheetId="45">#REF!</definedName>
    <definedName name="LD" localSheetId="87">#REF!</definedName>
    <definedName name="LD" localSheetId="57">#REF!</definedName>
    <definedName name="LD" localSheetId="26">#REF!</definedName>
    <definedName name="LD" localSheetId="11">#REF!</definedName>
    <definedName name="LD" localSheetId="42">#REF!</definedName>
    <definedName name="LD" localSheetId="84">#REF!</definedName>
    <definedName name="LD" localSheetId="54">#REF!</definedName>
    <definedName name="LD" localSheetId="23">#REF!</definedName>
    <definedName name="LD" localSheetId="8">#REF!</definedName>
    <definedName name="LD" localSheetId="99">#REF!</definedName>
    <definedName name="LD" localSheetId="39">#REF!</definedName>
    <definedName name="LD" localSheetId="96">#REF!</definedName>
    <definedName name="LD" localSheetId="81">#REF!</definedName>
    <definedName name="LD" localSheetId="36">#REF!</definedName>
    <definedName name="LD" localSheetId="5">#REF!</definedName>
    <definedName name="LD" localSheetId="138">#REF!</definedName>
    <definedName name="LD" localSheetId="136">#REF!</definedName>
    <definedName name="LD" localSheetId="134">#REF!</definedName>
    <definedName name="LD" localSheetId="140">#REF!</definedName>
    <definedName name="LD">#REF!</definedName>
    <definedName name="LDs_EPC_Contractor">#REF!</definedName>
    <definedName name="LDs_Turbine_Supplier">#REF!</definedName>
    <definedName name="Liability_Insurance">#REF!</definedName>
    <definedName name="limcount" hidden="1">1</definedName>
    <definedName name="ll" localSheetId="14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 localSheetId="1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 localSheetId="14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 localSheetId="14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 localSheetId="15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 localSheetId="14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ookup" localSheetId="74">#REF!</definedName>
    <definedName name="lookup" localSheetId="71">#REF!</definedName>
    <definedName name="lookup" localSheetId="68">#REF!</definedName>
    <definedName name="lookup" localSheetId="65">#REF!</definedName>
    <definedName name="lookup" localSheetId="62">#REF!</definedName>
    <definedName name="lookup" localSheetId="28">#REF!</definedName>
    <definedName name="lookup" localSheetId="19">#REF!</definedName>
    <definedName name="lookup" localSheetId="77">#REF!</definedName>
    <definedName name="lookup" localSheetId="107">#REF!</definedName>
    <definedName name="lookup" localSheetId="32">#REF!</definedName>
    <definedName name="lookup" localSheetId="16">#REF!</definedName>
    <definedName name="lookup" localSheetId="131">#REF!</definedName>
    <definedName name="lookup" localSheetId="59">#REF!</definedName>
    <definedName name="lookup" localSheetId="47">#REF!</definedName>
    <definedName name="lookup" localSheetId="31">#REF!</definedName>
    <definedName name="lookup" localSheetId="13">#REF!</definedName>
    <definedName name="lookup" localSheetId="129">#REF!</definedName>
    <definedName name="lookup" localSheetId="119">#REF!</definedName>
    <definedName name="lookup" localSheetId="105">#REF!</definedName>
    <definedName name="lookup" localSheetId="92">#REF!</definedName>
    <definedName name="lookup" localSheetId="0">#REF!</definedName>
    <definedName name="lookup" localSheetId="1">#REF!</definedName>
    <definedName name="lookup" localSheetId="89">#REF!</definedName>
    <definedName name="lookup" localSheetId="44">#REF!</definedName>
    <definedName name="lookup" localSheetId="86">#REF!</definedName>
    <definedName name="lookup" localSheetId="56">#REF!</definedName>
    <definedName name="lookup" localSheetId="25">#REF!</definedName>
    <definedName name="lookup" localSheetId="117">#REF!</definedName>
    <definedName name="lookup" localSheetId="10">#REF!</definedName>
    <definedName name="lookup" localSheetId="127">#REF!</definedName>
    <definedName name="lookup" localSheetId="103">#REF!</definedName>
    <definedName name="lookup" localSheetId="41">#REF!</definedName>
    <definedName name="lookup" localSheetId="115">#REF!</definedName>
    <definedName name="lookup" localSheetId="101">#REF!</definedName>
    <definedName name="lookup" localSheetId="83">#REF!</definedName>
    <definedName name="lookup" localSheetId="53">#REF!</definedName>
    <definedName name="lookup" localSheetId="22">#REF!</definedName>
    <definedName name="lookup" localSheetId="125">#REF!</definedName>
    <definedName name="lookup" localSheetId="7">#REF!</definedName>
    <definedName name="lookup" localSheetId="98">#REF!</definedName>
    <definedName name="lookup" localSheetId="113">#REF!</definedName>
    <definedName name="lookup" localSheetId="111">#REF!</definedName>
    <definedName name="lookup" localSheetId="38">#REF!</definedName>
    <definedName name="lookup" localSheetId="123">#REF!</definedName>
    <definedName name="lookup" localSheetId="80">#REF!</definedName>
    <definedName name="lookup" localSheetId="50">#REF!</definedName>
    <definedName name="lookup" localSheetId="35">#REF!</definedName>
    <definedName name="lookup" localSheetId="121">#REF!</definedName>
    <definedName name="lookup" localSheetId="109">#REF!</definedName>
    <definedName name="lookup" localSheetId="95">#REF!</definedName>
    <definedName name="lookup" localSheetId="4">#REF!</definedName>
    <definedName name="lookup" localSheetId="137">#REF!</definedName>
    <definedName name="lookup" localSheetId="135">#REF!</definedName>
    <definedName name="lookup" localSheetId="141">#REF!</definedName>
    <definedName name="lookup" localSheetId="133">#REF!</definedName>
    <definedName name="lookup" localSheetId="139">#REF!</definedName>
    <definedName name="lookup" localSheetId="108">#REF!</definedName>
    <definedName name="lookup" localSheetId="132">#REF!</definedName>
    <definedName name="lookup" localSheetId="130">#REF!</definedName>
    <definedName name="lookup" localSheetId="120">#REF!</definedName>
    <definedName name="lookup" localSheetId="106">#REF!</definedName>
    <definedName name="lookup" localSheetId="118">#REF!</definedName>
    <definedName name="lookup" localSheetId="128">#REF!</definedName>
    <definedName name="lookup" localSheetId="104">#REF!</definedName>
    <definedName name="lookup" localSheetId="116">#REF!</definedName>
    <definedName name="lookup" localSheetId="102">#REF!</definedName>
    <definedName name="lookup" localSheetId="126">#REF!</definedName>
    <definedName name="lookup" localSheetId="114">#REF!</definedName>
    <definedName name="lookup" localSheetId="112">#REF!</definedName>
    <definedName name="lookup" localSheetId="124">#REF!</definedName>
    <definedName name="lookup" localSheetId="122">#REF!</definedName>
    <definedName name="lookup" localSheetId="110">#REF!</definedName>
    <definedName name="lookup" localSheetId="76">#REF!</definedName>
    <definedName name="lookup" localSheetId="73">#REF!</definedName>
    <definedName name="lookup" localSheetId="70">#REF!</definedName>
    <definedName name="lookup" localSheetId="67">#REF!</definedName>
    <definedName name="lookup" localSheetId="64">#REF!</definedName>
    <definedName name="lookup" localSheetId="30">#REF!</definedName>
    <definedName name="lookup" localSheetId="21">#REF!</definedName>
    <definedName name="lookup" localSheetId="79">#REF!</definedName>
    <definedName name="lookup" localSheetId="18">#REF!</definedName>
    <definedName name="lookup" localSheetId="94">#REF!</definedName>
    <definedName name="lookup" localSheetId="61">#REF!</definedName>
    <definedName name="lookup" localSheetId="49">#REF!</definedName>
    <definedName name="lookup" localSheetId="33">#REF!</definedName>
    <definedName name="lookup" localSheetId="15">#REF!</definedName>
    <definedName name="lookup" localSheetId="3">#REF!</definedName>
    <definedName name="lookup" localSheetId="91">#REF!</definedName>
    <definedName name="lookup" localSheetId="46">#REF!</definedName>
    <definedName name="lookup" localSheetId="88">#REF!</definedName>
    <definedName name="lookup" localSheetId="58">#REF!</definedName>
    <definedName name="lookup" localSheetId="27">#REF!</definedName>
    <definedName name="lookup" localSheetId="12">#REF!</definedName>
    <definedName name="lookup" localSheetId="43">#REF!</definedName>
    <definedName name="lookup" localSheetId="85">#REF!</definedName>
    <definedName name="lookup" localSheetId="55">#REF!</definedName>
    <definedName name="lookup" localSheetId="24">#REF!</definedName>
    <definedName name="lookup" localSheetId="9">#REF!</definedName>
    <definedName name="lookup" localSheetId="100">#REF!</definedName>
    <definedName name="lookup" localSheetId="40">#REF!</definedName>
    <definedName name="lookup" localSheetId="97">#REF!</definedName>
    <definedName name="lookup" localSheetId="82">#REF!</definedName>
    <definedName name="lookup" localSheetId="52">#REF!</definedName>
    <definedName name="lookup" localSheetId="37">#REF!</definedName>
    <definedName name="lookup" localSheetId="6">#REF!</definedName>
    <definedName name="lookup" localSheetId="75">#REF!</definedName>
    <definedName name="lookup" localSheetId="72">#REF!</definedName>
    <definedName name="lookup" localSheetId="69">#REF!</definedName>
    <definedName name="lookup" localSheetId="66">#REF!</definedName>
    <definedName name="lookup" localSheetId="63">#REF!</definedName>
    <definedName name="lookup" localSheetId="51">#REF!</definedName>
    <definedName name="lookup" localSheetId="29">#REF!</definedName>
    <definedName name="lookup" localSheetId="20">#REF!</definedName>
    <definedName name="lookup" localSheetId="78">#REF!</definedName>
    <definedName name="lookup" localSheetId="17">#REF!</definedName>
    <definedName name="lookup" localSheetId="93">#REF!</definedName>
    <definedName name="lookup" localSheetId="60">#REF!</definedName>
    <definedName name="lookup" localSheetId="48">#REF!</definedName>
    <definedName name="lookup" localSheetId="34">#REF!</definedName>
    <definedName name="lookup" localSheetId="14">#REF!</definedName>
    <definedName name="lookup" localSheetId="2">#REF!</definedName>
    <definedName name="lookup" localSheetId="90">#REF!</definedName>
    <definedName name="lookup" localSheetId="45">#REF!</definedName>
    <definedName name="lookup" localSheetId="87">#REF!</definedName>
    <definedName name="lookup" localSheetId="57">#REF!</definedName>
    <definedName name="lookup" localSheetId="26">#REF!</definedName>
    <definedName name="lookup" localSheetId="11">#REF!</definedName>
    <definedName name="lookup" localSheetId="42">#REF!</definedName>
    <definedName name="lookup" localSheetId="84">#REF!</definedName>
    <definedName name="lookup" localSheetId="54">#REF!</definedName>
    <definedName name="lookup" localSheetId="23">#REF!</definedName>
    <definedName name="lookup" localSheetId="8">#REF!</definedName>
    <definedName name="lookup" localSheetId="99">#REF!</definedName>
    <definedName name="lookup" localSheetId="39">#REF!</definedName>
    <definedName name="lookup" localSheetId="96">#REF!</definedName>
    <definedName name="lookup" localSheetId="81">#REF!</definedName>
    <definedName name="lookup" localSheetId="36">#REF!</definedName>
    <definedName name="lookup" localSheetId="5">#REF!</definedName>
    <definedName name="lookup" localSheetId="138">#REF!</definedName>
    <definedName name="lookup" localSheetId="136">#REF!</definedName>
    <definedName name="lookup" localSheetId="134">#REF!</definedName>
    <definedName name="lookup" localSheetId="140">#REF!</definedName>
    <definedName name="lookup">#REF!</definedName>
    <definedName name="Lookup1">#REF!</definedName>
    <definedName name="LVMV" localSheetId="74">#REF!</definedName>
    <definedName name="LVMV" localSheetId="71">#REF!</definedName>
    <definedName name="LVMV" localSheetId="68">#REF!</definedName>
    <definedName name="LVMV" localSheetId="65">#REF!</definedName>
    <definedName name="LVMV" localSheetId="62">#REF!</definedName>
    <definedName name="LVMV" localSheetId="28">#REF!</definedName>
    <definedName name="LVMV" localSheetId="19">#REF!</definedName>
    <definedName name="LVMV" localSheetId="77">#REF!</definedName>
    <definedName name="LVMV" localSheetId="107">#REF!</definedName>
    <definedName name="LVMV" localSheetId="32">#REF!</definedName>
    <definedName name="LVMV" localSheetId="16">#REF!</definedName>
    <definedName name="LVMV" localSheetId="131">#REF!</definedName>
    <definedName name="LVMV" localSheetId="59">#REF!</definedName>
    <definedName name="LVMV" localSheetId="47">#REF!</definedName>
    <definedName name="LVMV" localSheetId="31">#REF!</definedName>
    <definedName name="LVMV" localSheetId="13">#REF!</definedName>
    <definedName name="LVMV" localSheetId="129">#REF!</definedName>
    <definedName name="LVMV" localSheetId="119">#REF!</definedName>
    <definedName name="LVMV" localSheetId="105">#REF!</definedName>
    <definedName name="LVMV" localSheetId="92">#REF!</definedName>
    <definedName name="LVMV" localSheetId="0">#REF!</definedName>
    <definedName name="LVMV" localSheetId="1">#REF!</definedName>
    <definedName name="LVMV" localSheetId="89">#REF!</definedName>
    <definedName name="LVMV" localSheetId="44">#REF!</definedName>
    <definedName name="LVMV" localSheetId="86">#REF!</definedName>
    <definedName name="LVMV" localSheetId="56">#REF!</definedName>
    <definedName name="LVMV" localSheetId="25">#REF!</definedName>
    <definedName name="LVMV" localSheetId="117">#REF!</definedName>
    <definedName name="LVMV" localSheetId="10">#REF!</definedName>
    <definedName name="LVMV" localSheetId="127">#REF!</definedName>
    <definedName name="LVMV" localSheetId="103">#REF!</definedName>
    <definedName name="LVMV" localSheetId="41">#REF!</definedName>
    <definedName name="LVMV" localSheetId="115">#REF!</definedName>
    <definedName name="LVMV" localSheetId="101">#REF!</definedName>
    <definedName name="LVMV" localSheetId="83">#REF!</definedName>
    <definedName name="LVMV" localSheetId="53">#REF!</definedName>
    <definedName name="LVMV" localSheetId="22">#REF!</definedName>
    <definedName name="LVMV" localSheetId="125">#REF!</definedName>
    <definedName name="LVMV" localSheetId="7">#REF!</definedName>
    <definedName name="LVMV" localSheetId="98">#REF!</definedName>
    <definedName name="LVMV" localSheetId="113">#REF!</definedName>
    <definedName name="LVMV" localSheetId="111">#REF!</definedName>
    <definedName name="LVMV" localSheetId="38">#REF!</definedName>
    <definedName name="LVMV" localSheetId="123">#REF!</definedName>
    <definedName name="LVMV" localSheetId="80">#REF!</definedName>
    <definedName name="LVMV" localSheetId="50">#REF!</definedName>
    <definedName name="LVMV" localSheetId="35">#REF!</definedName>
    <definedName name="LVMV" localSheetId="121">#REF!</definedName>
    <definedName name="LVMV" localSheetId="109">#REF!</definedName>
    <definedName name="LVMV" localSheetId="95">#REF!</definedName>
    <definedName name="LVMV" localSheetId="4">#REF!</definedName>
    <definedName name="LVMV" localSheetId="137">#REF!</definedName>
    <definedName name="LVMV" localSheetId="135">#REF!</definedName>
    <definedName name="LVMV" localSheetId="141">#REF!</definedName>
    <definedName name="LVMV" localSheetId="133">#REF!</definedName>
    <definedName name="LVMV" localSheetId="139">#REF!</definedName>
    <definedName name="LVMV" localSheetId="108">#REF!</definedName>
    <definedName name="LVMV" localSheetId="132">#REF!</definedName>
    <definedName name="LVMV" localSheetId="130">#REF!</definedName>
    <definedName name="LVMV" localSheetId="120">#REF!</definedName>
    <definedName name="LVMV" localSheetId="106">#REF!</definedName>
    <definedName name="LVMV" localSheetId="118">#REF!</definedName>
    <definedName name="LVMV" localSheetId="128">#REF!</definedName>
    <definedName name="LVMV" localSheetId="104">#REF!</definedName>
    <definedName name="LVMV" localSheetId="116">#REF!</definedName>
    <definedName name="LVMV" localSheetId="102">#REF!</definedName>
    <definedName name="LVMV" localSheetId="126">#REF!</definedName>
    <definedName name="LVMV" localSheetId="114">#REF!</definedName>
    <definedName name="LVMV" localSheetId="112">#REF!</definedName>
    <definedName name="LVMV" localSheetId="124">#REF!</definedName>
    <definedName name="LVMV" localSheetId="122">#REF!</definedName>
    <definedName name="LVMV" localSheetId="110">#REF!</definedName>
    <definedName name="LVMV" localSheetId="76">#REF!</definedName>
    <definedName name="LVMV" localSheetId="73">#REF!</definedName>
    <definedName name="LVMV" localSheetId="70">#REF!</definedName>
    <definedName name="LVMV" localSheetId="67">#REF!</definedName>
    <definedName name="LVMV" localSheetId="64">#REF!</definedName>
    <definedName name="LVMV" localSheetId="30">#REF!</definedName>
    <definedName name="LVMV" localSheetId="21">#REF!</definedName>
    <definedName name="LVMV" localSheetId="79">#REF!</definedName>
    <definedName name="LVMV" localSheetId="18">#REF!</definedName>
    <definedName name="LVMV" localSheetId="94">#REF!</definedName>
    <definedName name="LVMV" localSheetId="61">#REF!</definedName>
    <definedName name="LVMV" localSheetId="49">#REF!</definedName>
    <definedName name="LVMV" localSheetId="33">#REF!</definedName>
    <definedName name="LVMV" localSheetId="15">#REF!</definedName>
    <definedName name="LVMV" localSheetId="3">#REF!</definedName>
    <definedName name="LVMV" localSheetId="91">#REF!</definedName>
    <definedName name="LVMV" localSheetId="46">#REF!</definedName>
    <definedName name="LVMV" localSheetId="88">#REF!</definedName>
    <definedName name="LVMV" localSheetId="58">#REF!</definedName>
    <definedName name="LVMV" localSheetId="27">#REF!</definedName>
    <definedName name="LVMV" localSheetId="12">#REF!</definedName>
    <definedName name="LVMV" localSheetId="43">#REF!</definedName>
    <definedName name="LVMV" localSheetId="85">#REF!</definedName>
    <definedName name="LVMV" localSheetId="55">#REF!</definedName>
    <definedName name="LVMV" localSheetId="24">#REF!</definedName>
    <definedName name="LVMV" localSheetId="9">#REF!</definedName>
    <definedName name="LVMV" localSheetId="100">#REF!</definedName>
    <definedName name="LVMV" localSheetId="40">#REF!</definedName>
    <definedName name="LVMV" localSheetId="97">#REF!</definedName>
    <definedName name="LVMV" localSheetId="82">#REF!</definedName>
    <definedName name="LVMV" localSheetId="52">#REF!</definedName>
    <definedName name="LVMV" localSheetId="37">#REF!</definedName>
    <definedName name="LVMV" localSheetId="6">#REF!</definedName>
    <definedName name="LVMV" localSheetId="75">#REF!</definedName>
    <definedName name="LVMV" localSheetId="72">#REF!</definedName>
    <definedName name="LVMV" localSheetId="69">#REF!</definedName>
    <definedName name="LVMV" localSheetId="66">#REF!</definedName>
    <definedName name="LVMV" localSheetId="63">#REF!</definedName>
    <definedName name="LVMV" localSheetId="51">#REF!</definedName>
    <definedName name="LVMV" localSheetId="29">#REF!</definedName>
    <definedName name="LVMV" localSheetId="20">#REF!</definedName>
    <definedName name="LVMV" localSheetId="78">#REF!</definedName>
    <definedName name="LVMV" localSheetId="17">#REF!</definedName>
    <definedName name="LVMV" localSheetId="93">#REF!</definedName>
    <definedName name="LVMV" localSheetId="60">#REF!</definedName>
    <definedName name="LVMV" localSheetId="48">#REF!</definedName>
    <definedName name="LVMV" localSheetId="34">#REF!</definedName>
    <definedName name="LVMV" localSheetId="14">#REF!</definedName>
    <definedName name="LVMV" localSheetId="2">#REF!</definedName>
    <definedName name="LVMV" localSheetId="90">#REF!</definedName>
    <definedName name="LVMV" localSheetId="45">#REF!</definedName>
    <definedName name="LVMV" localSheetId="87">#REF!</definedName>
    <definedName name="LVMV" localSheetId="57">#REF!</definedName>
    <definedName name="LVMV" localSheetId="26">#REF!</definedName>
    <definedName name="LVMV" localSheetId="11">#REF!</definedName>
    <definedName name="LVMV" localSheetId="42">#REF!</definedName>
    <definedName name="LVMV" localSheetId="84">#REF!</definedName>
    <definedName name="LVMV" localSheetId="54">#REF!</definedName>
    <definedName name="LVMV" localSheetId="23">#REF!</definedName>
    <definedName name="LVMV" localSheetId="8">#REF!</definedName>
    <definedName name="LVMV" localSheetId="99">#REF!</definedName>
    <definedName name="LVMV" localSheetId="39">#REF!</definedName>
    <definedName name="LVMV" localSheetId="96">#REF!</definedName>
    <definedName name="LVMV" localSheetId="81">#REF!</definedName>
    <definedName name="LVMV" localSheetId="36">#REF!</definedName>
    <definedName name="LVMV" localSheetId="5">#REF!</definedName>
    <definedName name="LVMV" localSheetId="138">#REF!</definedName>
    <definedName name="LVMV" localSheetId="136">#REF!</definedName>
    <definedName name="LVMV" localSheetId="134">#REF!</definedName>
    <definedName name="LVMV" localSheetId="140">#REF!</definedName>
    <definedName name="LVMV">#REF!</definedName>
    <definedName name="MACRS_Table">#REF!</definedName>
    <definedName name="Major_Maint._Base_Year" localSheetId="74">#REF!</definedName>
    <definedName name="Major_Maint._Base_Year" localSheetId="71">#REF!</definedName>
    <definedName name="Major_Maint._Base_Year" localSheetId="68">#REF!</definedName>
    <definedName name="Major_Maint._Base_Year" localSheetId="65">#REF!</definedName>
    <definedName name="Major_Maint._Base_Year" localSheetId="62">#REF!</definedName>
    <definedName name="Major_Maint._Base_Year" localSheetId="28">#REF!</definedName>
    <definedName name="Major_Maint._Base_Year" localSheetId="19">#REF!</definedName>
    <definedName name="Major_Maint._Base_Year" localSheetId="77">#REF!</definedName>
    <definedName name="Major_Maint._Base_Year" localSheetId="107">#REF!</definedName>
    <definedName name="Major_Maint._Base_Year" localSheetId="32">#REF!</definedName>
    <definedName name="Major_Maint._Base_Year" localSheetId="16">#REF!</definedName>
    <definedName name="Major_Maint._Base_Year" localSheetId="131">#REF!</definedName>
    <definedName name="Major_Maint._Base_Year" localSheetId="59">#REF!</definedName>
    <definedName name="Major_Maint._Base_Year" localSheetId="47">#REF!</definedName>
    <definedName name="Major_Maint._Base_Year" localSheetId="31">#REF!</definedName>
    <definedName name="Major_Maint._Base_Year" localSheetId="13">#REF!</definedName>
    <definedName name="Major_Maint._Base_Year" localSheetId="129">#REF!</definedName>
    <definedName name="Major_Maint._Base_Year" localSheetId="119">#REF!</definedName>
    <definedName name="Major_Maint._Base_Year" localSheetId="105">#REF!</definedName>
    <definedName name="Major_Maint._Base_Year" localSheetId="92">#REF!</definedName>
    <definedName name="Major_Maint._Base_Year" localSheetId="0">#REF!</definedName>
    <definedName name="Major_Maint._Base_Year" localSheetId="1">#REF!</definedName>
    <definedName name="Major_Maint._Base_Year" localSheetId="89">#REF!</definedName>
    <definedName name="Major_Maint._Base_Year" localSheetId="44">#REF!</definedName>
    <definedName name="Major_Maint._Base_Year" localSheetId="86">#REF!</definedName>
    <definedName name="Major_Maint._Base_Year" localSheetId="56">#REF!</definedName>
    <definedName name="Major_Maint._Base_Year" localSheetId="25">#REF!</definedName>
    <definedName name="Major_Maint._Base_Year" localSheetId="117">#REF!</definedName>
    <definedName name="Major_Maint._Base_Year" localSheetId="10">#REF!</definedName>
    <definedName name="Major_Maint._Base_Year" localSheetId="127">#REF!</definedName>
    <definedName name="Major_Maint._Base_Year" localSheetId="103">#REF!</definedName>
    <definedName name="Major_Maint._Base_Year" localSheetId="41">#REF!</definedName>
    <definedName name="Major_Maint._Base_Year" localSheetId="115">#REF!</definedName>
    <definedName name="Major_Maint._Base_Year" localSheetId="101">#REF!</definedName>
    <definedName name="Major_Maint._Base_Year" localSheetId="83">#REF!</definedName>
    <definedName name="Major_Maint._Base_Year" localSheetId="53">#REF!</definedName>
    <definedName name="Major_Maint._Base_Year" localSheetId="22">#REF!</definedName>
    <definedName name="Major_Maint._Base_Year" localSheetId="125">#REF!</definedName>
    <definedName name="Major_Maint._Base_Year" localSheetId="7">#REF!</definedName>
    <definedName name="Major_Maint._Base_Year" localSheetId="98">#REF!</definedName>
    <definedName name="Major_Maint._Base_Year" localSheetId="113">#REF!</definedName>
    <definedName name="Major_Maint._Base_Year" localSheetId="111">#REF!</definedName>
    <definedName name="Major_Maint._Base_Year" localSheetId="38">#REF!</definedName>
    <definedName name="Major_Maint._Base_Year" localSheetId="123">#REF!</definedName>
    <definedName name="Major_Maint._Base_Year" localSheetId="80">#REF!</definedName>
    <definedName name="Major_Maint._Base_Year" localSheetId="50">#REF!</definedName>
    <definedName name="Major_Maint._Base_Year" localSheetId="35">#REF!</definedName>
    <definedName name="Major_Maint._Base_Year" localSheetId="121">#REF!</definedName>
    <definedName name="Major_Maint._Base_Year" localSheetId="109">#REF!</definedName>
    <definedName name="Major_Maint._Base_Year" localSheetId="95">#REF!</definedName>
    <definedName name="Major_Maint._Base_Year" localSheetId="4">#REF!</definedName>
    <definedName name="Major_Maint._Base_Year" localSheetId="137">#REF!</definedName>
    <definedName name="Major_Maint._Base_Year" localSheetId="135">#REF!</definedName>
    <definedName name="Major_Maint._Base_Year" localSheetId="141">#REF!</definedName>
    <definedName name="Major_Maint._Base_Year" localSheetId="133">#REF!</definedName>
    <definedName name="Major_Maint._Base_Year" localSheetId="139">#REF!</definedName>
    <definedName name="Major_Maint._Base_Year" localSheetId="108">#REF!</definedName>
    <definedName name="Major_Maint._Base_Year" localSheetId="132">#REF!</definedName>
    <definedName name="Major_Maint._Base_Year" localSheetId="130">#REF!</definedName>
    <definedName name="Major_Maint._Base_Year" localSheetId="120">#REF!</definedName>
    <definedName name="Major_Maint._Base_Year" localSheetId="106">#REF!</definedName>
    <definedName name="Major_Maint._Base_Year" localSheetId="118">#REF!</definedName>
    <definedName name="Major_Maint._Base_Year" localSheetId="128">#REF!</definedName>
    <definedName name="Major_Maint._Base_Year" localSheetId="104">#REF!</definedName>
    <definedName name="Major_Maint._Base_Year" localSheetId="116">#REF!</definedName>
    <definedName name="Major_Maint._Base_Year" localSheetId="102">#REF!</definedName>
    <definedName name="Major_Maint._Base_Year" localSheetId="126">#REF!</definedName>
    <definedName name="Major_Maint._Base_Year" localSheetId="114">#REF!</definedName>
    <definedName name="Major_Maint._Base_Year" localSheetId="112">#REF!</definedName>
    <definedName name="Major_Maint._Base_Year" localSheetId="124">#REF!</definedName>
    <definedName name="Major_Maint._Base_Year" localSheetId="122">#REF!</definedName>
    <definedName name="Major_Maint._Base_Year" localSheetId="110">#REF!</definedName>
    <definedName name="Major_Maint._Base_Year" localSheetId="76">#REF!</definedName>
    <definedName name="Major_Maint._Base_Year" localSheetId="73">#REF!</definedName>
    <definedName name="Major_Maint._Base_Year" localSheetId="70">#REF!</definedName>
    <definedName name="Major_Maint._Base_Year" localSheetId="67">#REF!</definedName>
    <definedName name="Major_Maint._Base_Year" localSheetId="64">#REF!</definedName>
    <definedName name="Major_Maint._Base_Year" localSheetId="30">#REF!</definedName>
    <definedName name="Major_Maint._Base_Year" localSheetId="21">#REF!</definedName>
    <definedName name="Major_Maint._Base_Year" localSheetId="79">#REF!</definedName>
    <definedName name="Major_Maint._Base_Year" localSheetId="18">#REF!</definedName>
    <definedName name="Major_Maint._Base_Year" localSheetId="94">#REF!</definedName>
    <definedName name="Major_Maint._Base_Year" localSheetId="61">#REF!</definedName>
    <definedName name="Major_Maint._Base_Year" localSheetId="49">#REF!</definedName>
    <definedName name="Major_Maint._Base_Year" localSheetId="33">#REF!</definedName>
    <definedName name="Major_Maint._Base_Year" localSheetId="15">#REF!</definedName>
    <definedName name="Major_Maint._Base_Year" localSheetId="3">#REF!</definedName>
    <definedName name="Major_Maint._Base_Year" localSheetId="91">#REF!</definedName>
    <definedName name="Major_Maint._Base_Year" localSheetId="46">#REF!</definedName>
    <definedName name="Major_Maint._Base_Year" localSheetId="88">#REF!</definedName>
    <definedName name="Major_Maint._Base_Year" localSheetId="58">#REF!</definedName>
    <definedName name="Major_Maint._Base_Year" localSheetId="27">#REF!</definedName>
    <definedName name="Major_Maint._Base_Year" localSheetId="12">#REF!</definedName>
    <definedName name="Major_Maint._Base_Year" localSheetId="43">#REF!</definedName>
    <definedName name="Major_Maint._Base_Year" localSheetId="85">#REF!</definedName>
    <definedName name="Major_Maint._Base_Year" localSheetId="55">#REF!</definedName>
    <definedName name="Major_Maint._Base_Year" localSheetId="24">#REF!</definedName>
    <definedName name="Major_Maint._Base_Year" localSheetId="9">#REF!</definedName>
    <definedName name="Major_Maint._Base_Year" localSheetId="100">#REF!</definedName>
    <definedName name="Major_Maint._Base_Year" localSheetId="40">#REF!</definedName>
    <definedName name="Major_Maint._Base_Year" localSheetId="97">#REF!</definedName>
    <definedName name="Major_Maint._Base_Year" localSheetId="82">#REF!</definedName>
    <definedName name="Major_Maint._Base_Year" localSheetId="52">#REF!</definedName>
    <definedName name="Major_Maint._Base_Year" localSheetId="37">#REF!</definedName>
    <definedName name="Major_Maint._Base_Year" localSheetId="6">#REF!</definedName>
    <definedName name="Major_Maint._Base_Year" localSheetId="75">#REF!</definedName>
    <definedName name="Major_Maint._Base_Year" localSheetId="72">#REF!</definedName>
    <definedName name="Major_Maint._Base_Year" localSheetId="69">#REF!</definedName>
    <definedName name="Major_Maint._Base_Year" localSheetId="66">#REF!</definedName>
    <definedName name="Major_Maint._Base_Year" localSheetId="63">#REF!</definedName>
    <definedName name="Major_Maint._Base_Year" localSheetId="51">#REF!</definedName>
    <definedName name="Major_Maint._Base_Year" localSheetId="29">#REF!</definedName>
    <definedName name="Major_Maint._Base_Year" localSheetId="20">#REF!</definedName>
    <definedName name="Major_Maint._Base_Year" localSheetId="78">#REF!</definedName>
    <definedName name="Major_Maint._Base_Year" localSheetId="17">#REF!</definedName>
    <definedName name="Major_Maint._Base_Year" localSheetId="93">#REF!</definedName>
    <definedName name="Major_Maint._Base_Year" localSheetId="60">#REF!</definedName>
    <definedName name="Major_Maint._Base_Year" localSheetId="48">#REF!</definedName>
    <definedName name="Major_Maint._Base_Year" localSheetId="34">#REF!</definedName>
    <definedName name="Major_Maint._Base_Year" localSheetId="14">#REF!</definedName>
    <definedName name="Major_Maint._Base_Year" localSheetId="2">#REF!</definedName>
    <definedName name="Major_Maint._Base_Year" localSheetId="90">#REF!</definedName>
    <definedName name="Major_Maint._Base_Year" localSheetId="45">#REF!</definedName>
    <definedName name="Major_Maint._Base_Year" localSheetId="87">#REF!</definedName>
    <definedName name="Major_Maint._Base_Year" localSheetId="57">#REF!</definedName>
    <definedName name="Major_Maint._Base_Year" localSheetId="26">#REF!</definedName>
    <definedName name="Major_Maint._Base_Year" localSheetId="11">#REF!</definedName>
    <definedName name="Major_Maint._Base_Year" localSheetId="42">#REF!</definedName>
    <definedName name="Major_Maint._Base_Year" localSheetId="84">#REF!</definedName>
    <definedName name="Major_Maint._Base_Year" localSheetId="54">#REF!</definedName>
    <definedName name="Major_Maint._Base_Year" localSheetId="23">#REF!</definedName>
    <definedName name="Major_Maint._Base_Year" localSheetId="8">#REF!</definedName>
    <definedName name="Major_Maint._Base_Year" localSheetId="99">#REF!</definedName>
    <definedName name="Major_Maint._Base_Year" localSheetId="39">#REF!</definedName>
    <definedName name="Major_Maint._Base_Year" localSheetId="96">#REF!</definedName>
    <definedName name="Major_Maint._Base_Year" localSheetId="81">#REF!</definedName>
    <definedName name="Major_Maint._Base_Year" localSheetId="36">#REF!</definedName>
    <definedName name="Major_Maint._Base_Year" localSheetId="5">#REF!</definedName>
    <definedName name="Major_Maint._Base_Year" localSheetId="138">#REF!</definedName>
    <definedName name="Major_Maint._Base_Year" localSheetId="136">#REF!</definedName>
    <definedName name="Major_Maint._Base_Year" localSheetId="134">#REF!</definedName>
    <definedName name="Major_Maint._Base_Year" localSheetId="140">#REF!</definedName>
    <definedName name="Major_Maint._Base_Year">#REF!</definedName>
    <definedName name="MarketRevenuesOpportunityCost">#REF!</definedName>
    <definedName name="max_debt" localSheetId="74">#REF!</definedName>
    <definedName name="max_debt" localSheetId="71">#REF!</definedName>
    <definedName name="max_debt" localSheetId="68">#REF!</definedName>
    <definedName name="max_debt" localSheetId="65">#REF!</definedName>
    <definedName name="max_debt" localSheetId="62">#REF!</definedName>
    <definedName name="max_debt" localSheetId="28">#REF!</definedName>
    <definedName name="max_debt" localSheetId="19">#REF!</definedName>
    <definedName name="max_debt" localSheetId="77">#REF!</definedName>
    <definedName name="max_debt" localSheetId="107">#REF!</definedName>
    <definedName name="max_debt" localSheetId="32">#REF!</definedName>
    <definedName name="max_debt" localSheetId="16">#REF!</definedName>
    <definedName name="max_debt" localSheetId="131">#REF!</definedName>
    <definedName name="max_debt" localSheetId="59">#REF!</definedName>
    <definedName name="max_debt" localSheetId="47">#REF!</definedName>
    <definedName name="max_debt" localSheetId="31">#REF!</definedName>
    <definedName name="max_debt" localSheetId="13">#REF!</definedName>
    <definedName name="max_debt" localSheetId="129">#REF!</definedName>
    <definedName name="max_debt" localSheetId="119">#REF!</definedName>
    <definedName name="max_debt" localSheetId="105">#REF!</definedName>
    <definedName name="max_debt" localSheetId="92">#REF!</definedName>
    <definedName name="max_debt" localSheetId="0">#REF!</definedName>
    <definedName name="max_debt" localSheetId="1">#REF!</definedName>
    <definedName name="max_debt" localSheetId="89">#REF!</definedName>
    <definedName name="max_debt" localSheetId="44">#REF!</definedName>
    <definedName name="max_debt" localSheetId="86">#REF!</definedName>
    <definedName name="max_debt" localSheetId="56">#REF!</definedName>
    <definedName name="max_debt" localSheetId="25">#REF!</definedName>
    <definedName name="max_debt" localSheetId="117">#REF!</definedName>
    <definedName name="max_debt" localSheetId="10">#REF!</definedName>
    <definedName name="max_debt" localSheetId="127">#REF!</definedName>
    <definedName name="max_debt" localSheetId="103">#REF!</definedName>
    <definedName name="max_debt" localSheetId="41">#REF!</definedName>
    <definedName name="max_debt" localSheetId="115">#REF!</definedName>
    <definedName name="max_debt" localSheetId="101">#REF!</definedName>
    <definedName name="max_debt" localSheetId="83">#REF!</definedName>
    <definedName name="max_debt" localSheetId="53">#REF!</definedName>
    <definedName name="max_debt" localSheetId="22">#REF!</definedName>
    <definedName name="max_debt" localSheetId="125">#REF!</definedName>
    <definedName name="max_debt" localSheetId="7">#REF!</definedName>
    <definedName name="max_debt" localSheetId="98">#REF!</definedName>
    <definedName name="max_debt" localSheetId="113">#REF!</definedName>
    <definedName name="max_debt" localSheetId="111">#REF!</definedName>
    <definedName name="max_debt" localSheetId="38">#REF!</definedName>
    <definedName name="max_debt" localSheetId="123">#REF!</definedName>
    <definedName name="max_debt" localSheetId="80">#REF!</definedName>
    <definedName name="max_debt" localSheetId="50">#REF!</definedName>
    <definedName name="max_debt" localSheetId="35">#REF!</definedName>
    <definedName name="max_debt" localSheetId="121">#REF!</definedName>
    <definedName name="max_debt" localSheetId="109">#REF!</definedName>
    <definedName name="max_debt" localSheetId="95">#REF!</definedName>
    <definedName name="max_debt" localSheetId="4">#REF!</definedName>
    <definedName name="max_debt" localSheetId="137">#REF!</definedName>
    <definedName name="max_debt" localSheetId="135">#REF!</definedName>
    <definedName name="max_debt" localSheetId="141">#REF!</definedName>
    <definedName name="max_debt" localSheetId="133">#REF!</definedName>
    <definedName name="max_debt" localSheetId="139">#REF!</definedName>
    <definedName name="max_debt" localSheetId="108">#REF!</definedName>
    <definedName name="max_debt" localSheetId="132">#REF!</definedName>
    <definedName name="max_debt" localSheetId="130">#REF!</definedName>
    <definedName name="max_debt" localSheetId="120">#REF!</definedName>
    <definedName name="max_debt" localSheetId="106">#REF!</definedName>
    <definedName name="max_debt" localSheetId="118">#REF!</definedName>
    <definedName name="max_debt" localSheetId="128">#REF!</definedName>
    <definedName name="max_debt" localSheetId="104">#REF!</definedName>
    <definedName name="max_debt" localSheetId="116">#REF!</definedName>
    <definedName name="max_debt" localSheetId="102">#REF!</definedName>
    <definedName name="max_debt" localSheetId="126">#REF!</definedName>
    <definedName name="max_debt" localSheetId="114">#REF!</definedName>
    <definedName name="max_debt" localSheetId="112">#REF!</definedName>
    <definedName name="max_debt" localSheetId="124">#REF!</definedName>
    <definedName name="max_debt" localSheetId="122">#REF!</definedName>
    <definedName name="max_debt" localSheetId="110">#REF!</definedName>
    <definedName name="max_debt" localSheetId="76">#REF!</definedName>
    <definedName name="max_debt" localSheetId="73">#REF!</definedName>
    <definedName name="max_debt" localSheetId="70">#REF!</definedName>
    <definedName name="max_debt" localSheetId="67">#REF!</definedName>
    <definedName name="max_debt" localSheetId="64">#REF!</definedName>
    <definedName name="max_debt" localSheetId="30">#REF!</definedName>
    <definedName name="max_debt" localSheetId="21">#REF!</definedName>
    <definedName name="max_debt" localSheetId="79">#REF!</definedName>
    <definedName name="max_debt" localSheetId="18">#REF!</definedName>
    <definedName name="max_debt" localSheetId="94">#REF!</definedName>
    <definedName name="max_debt" localSheetId="61">#REF!</definedName>
    <definedName name="max_debt" localSheetId="49">#REF!</definedName>
    <definedName name="max_debt" localSheetId="33">#REF!</definedName>
    <definedName name="max_debt" localSheetId="15">#REF!</definedName>
    <definedName name="max_debt" localSheetId="3">#REF!</definedName>
    <definedName name="max_debt" localSheetId="91">#REF!</definedName>
    <definedName name="max_debt" localSheetId="46">#REF!</definedName>
    <definedName name="max_debt" localSheetId="88">#REF!</definedName>
    <definedName name="max_debt" localSheetId="58">#REF!</definedName>
    <definedName name="max_debt" localSheetId="27">#REF!</definedName>
    <definedName name="max_debt" localSheetId="12">#REF!</definedName>
    <definedName name="max_debt" localSheetId="43">#REF!</definedName>
    <definedName name="max_debt" localSheetId="85">#REF!</definedName>
    <definedName name="max_debt" localSheetId="55">#REF!</definedName>
    <definedName name="max_debt" localSheetId="24">#REF!</definedName>
    <definedName name="max_debt" localSheetId="9">#REF!</definedName>
    <definedName name="max_debt" localSheetId="100">#REF!</definedName>
    <definedName name="max_debt" localSheetId="40">#REF!</definedName>
    <definedName name="max_debt" localSheetId="97">#REF!</definedName>
    <definedName name="max_debt" localSheetId="82">#REF!</definedName>
    <definedName name="max_debt" localSheetId="52">#REF!</definedName>
    <definedName name="max_debt" localSheetId="37">#REF!</definedName>
    <definedName name="max_debt" localSheetId="6">#REF!</definedName>
    <definedName name="max_debt" localSheetId="75">#REF!</definedName>
    <definedName name="max_debt" localSheetId="72">#REF!</definedName>
    <definedName name="max_debt" localSheetId="69">#REF!</definedName>
    <definedName name="max_debt" localSheetId="66">#REF!</definedName>
    <definedName name="max_debt" localSheetId="63">#REF!</definedName>
    <definedName name="max_debt" localSheetId="51">#REF!</definedName>
    <definedName name="max_debt" localSheetId="29">#REF!</definedName>
    <definedName name="max_debt" localSheetId="20">#REF!</definedName>
    <definedName name="max_debt" localSheetId="78">#REF!</definedName>
    <definedName name="max_debt" localSheetId="17">#REF!</definedName>
    <definedName name="max_debt" localSheetId="93">#REF!</definedName>
    <definedName name="max_debt" localSheetId="60">#REF!</definedName>
    <definedName name="max_debt" localSheetId="48">#REF!</definedName>
    <definedName name="max_debt" localSheetId="34">#REF!</definedName>
    <definedName name="max_debt" localSheetId="14">#REF!</definedName>
    <definedName name="max_debt" localSheetId="2">#REF!</definedName>
    <definedName name="max_debt" localSheetId="90">#REF!</definedName>
    <definedName name="max_debt" localSheetId="45">#REF!</definedName>
    <definedName name="max_debt" localSheetId="87">#REF!</definedName>
    <definedName name="max_debt" localSheetId="57">#REF!</definedName>
    <definedName name="max_debt" localSheetId="26">#REF!</definedName>
    <definedName name="max_debt" localSheetId="11">#REF!</definedName>
    <definedName name="max_debt" localSheetId="42">#REF!</definedName>
    <definedName name="max_debt" localSheetId="84">#REF!</definedName>
    <definedName name="max_debt" localSheetId="54">#REF!</definedName>
    <definedName name="max_debt" localSheetId="23">#REF!</definedName>
    <definedName name="max_debt" localSheetId="8">#REF!</definedName>
    <definedName name="max_debt" localSheetId="99">#REF!</definedName>
    <definedName name="max_debt" localSheetId="39">#REF!</definedName>
    <definedName name="max_debt" localSheetId="96">#REF!</definedName>
    <definedName name="max_debt" localSheetId="81">#REF!</definedName>
    <definedName name="max_debt" localSheetId="36">#REF!</definedName>
    <definedName name="max_debt" localSheetId="5">#REF!</definedName>
    <definedName name="max_debt" localSheetId="138">#REF!</definedName>
    <definedName name="max_debt" localSheetId="136">#REF!</definedName>
    <definedName name="max_debt" localSheetId="134">#REF!</definedName>
    <definedName name="max_debt" localSheetId="140">#REF!</definedName>
    <definedName name="max_debt">#REF!</definedName>
    <definedName name="minDSCR" localSheetId="74">#REF!</definedName>
    <definedName name="minDSCR" localSheetId="71">#REF!</definedName>
    <definedName name="minDSCR" localSheetId="68">#REF!</definedName>
    <definedName name="minDSCR" localSheetId="65">#REF!</definedName>
    <definedName name="minDSCR" localSheetId="62">#REF!</definedName>
    <definedName name="minDSCR" localSheetId="28">#REF!</definedName>
    <definedName name="minDSCR" localSheetId="19">#REF!</definedName>
    <definedName name="minDSCR" localSheetId="77">#REF!</definedName>
    <definedName name="minDSCR" localSheetId="107">#REF!</definedName>
    <definedName name="minDSCR" localSheetId="32">#REF!</definedName>
    <definedName name="minDSCR" localSheetId="16">#REF!</definedName>
    <definedName name="minDSCR" localSheetId="131">#REF!</definedName>
    <definedName name="minDSCR" localSheetId="59">#REF!</definedName>
    <definedName name="minDSCR" localSheetId="47">#REF!</definedName>
    <definedName name="minDSCR" localSheetId="31">#REF!</definedName>
    <definedName name="minDSCR" localSheetId="13">#REF!</definedName>
    <definedName name="minDSCR" localSheetId="129">#REF!</definedName>
    <definedName name="minDSCR" localSheetId="119">#REF!</definedName>
    <definedName name="minDSCR" localSheetId="105">#REF!</definedName>
    <definedName name="minDSCR" localSheetId="92">#REF!</definedName>
    <definedName name="minDSCR" localSheetId="0">#REF!</definedName>
    <definedName name="minDSCR" localSheetId="1">#REF!</definedName>
    <definedName name="minDSCR" localSheetId="89">#REF!</definedName>
    <definedName name="minDSCR" localSheetId="44">#REF!</definedName>
    <definedName name="minDSCR" localSheetId="86">#REF!</definedName>
    <definedName name="minDSCR" localSheetId="56">#REF!</definedName>
    <definedName name="minDSCR" localSheetId="25">#REF!</definedName>
    <definedName name="minDSCR" localSheetId="117">#REF!</definedName>
    <definedName name="minDSCR" localSheetId="10">#REF!</definedName>
    <definedName name="minDSCR" localSheetId="127">#REF!</definedName>
    <definedName name="minDSCR" localSheetId="103">#REF!</definedName>
    <definedName name="minDSCR" localSheetId="41">#REF!</definedName>
    <definedName name="minDSCR" localSheetId="115">#REF!</definedName>
    <definedName name="minDSCR" localSheetId="101">#REF!</definedName>
    <definedName name="minDSCR" localSheetId="83">#REF!</definedName>
    <definedName name="minDSCR" localSheetId="53">#REF!</definedName>
    <definedName name="minDSCR" localSheetId="22">#REF!</definedName>
    <definedName name="minDSCR" localSheetId="125">#REF!</definedName>
    <definedName name="minDSCR" localSheetId="7">#REF!</definedName>
    <definedName name="minDSCR" localSheetId="98">#REF!</definedName>
    <definedName name="minDSCR" localSheetId="113">#REF!</definedName>
    <definedName name="minDSCR" localSheetId="111">#REF!</definedName>
    <definedName name="minDSCR" localSheetId="38">#REF!</definedName>
    <definedName name="minDSCR" localSheetId="123">#REF!</definedName>
    <definedName name="minDSCR" localSheetId="80">#REF!</definedName>
    <definedName name="minDSCR" localSheetId="50">#REF!</definedName>
    <definedName name="minDSCR" localSheetId="35">#REF!</definedName>
    <definedName name="minDSCR" localSheetId="121">#REF!</definedName>
    <definedName name="minDSCR" localSheetId="109">#REF!</definedName>
    <definedName name="minDSCR" localSheetId="95">#REF!</definedName>
    <definedName name="minDSCR" localSheetId="4">#REF!</definedName>
    <definedName name="minDSCR" localSheetId="137">#REF!</definedName>
    <definedName name="minDSCR" localSheetId="135">#REF!</definedName>
    <definedName name="minDSCR" localSheetId="141">#REF!</definedName>
    <definedName name="minDSCR" localSheetId="133">#REF!</definedName>
    <definedName name="minDSCR" localSheetId="139">#REF!</definedName>
    <definedName name="minDSCR" localSheetId="108">#REF!</definedName>
    <definedName name="minDSCR" localSheetId="132">#REF!</definedName>
    <definedName name="minDSCR" localSheetId="130">#REF!</definedName>
    <definedName name="minDSCR" localSheetId="120">#REF!</definedName>
    <definedName name="minDSCR" localSheetId="106">#REF!</definedName>
    <definedName name="minDSCR" localSheetId="118">#REF!</definedName>
    <definedName name="minDSCR" localSheetId="128">#REF!</definedName>
    <definedName name="minDSCR" localSheetId="104">#REF!</definedName>
    <definedName name="minDSCR" localSheetId="116">#REF!</definedName>
    <definedName name="minDSCR" localSheetId="102">#REF!</definedName>
    <definedName name="minDSCR" localSheetId="126">#REF!</definedName>
    <definedName name="minDSCR" localSheetId="114">#REF!</definedName>
    <definedName name="minDSCR" localSheetId="112">#REF!</definedName>
    <definedName name="minDSCR" localSheetId="124">#REF!</definedName>
    <definedName name="minDSCR" localSheetId="122">#REF!</definedName>
    <definedName name="minDSCR" localSheetId="110">#REF!</definedName>
    <definedName name="minDSCR" localSheetId="76">#REF!</definedName>
    <definedName name="minDSCR" localSheetId="73">#REF!</definedName>
    <definedName name="minDSCR" localSheetId="70">#REF!</definedName>
    <definedName name="minDSCR" localSheetId="67">#REF!</definedName>
    <definedName name="minDSCR" localSheetId="64">#REF!</definedName>
    <definedName name="minDSCR" localSheetId="30">#REF!</definedName>
    <definedName name="minDSCR" localSheetId="21">#REF!</definedName>
    <definedName name="minDSCR" localSheetId="79">#REF!</definedName>
    <definedName name="minDSCR" localSheetId="18">#REF!</definedName>
    <definedName name="minDSCR" localSheetId="94">#REF!</definedName>
    <definedName name="minDSCR" localSheetId="61">#REF!</definedName>
    <definedName name="minDSCR" localSheetId="49">#REF!</definedName>
    <definedName name="minDSCR" localSheetId="33">#REF!</definedName>
    <definedName name="minDSCR" localSheetId="15">#REF!</definedName>
    <definedName name="minDSCR" localSheetId="3">#REF!</definedName>
    <definedName name="minDSCR" localSheetId="91">#REF!</definedName>
    <definedName name="minDSCR" localSheetId="46">#REF!</definedName>
    <definedName name="minDSCR" localSheetId="88">#REF!</definedName>
    <definedName name="minDSCR" localSheetId="58">#REF!</definedName>
    <definedName name="minDSCR" localSheetId="27">#REF!</definedName>
    <definedName name="minDSCR" localSheetId="12">#REF!</definedName>
    <definedName name="minDSCR" localSheetId="43">#REF!</definedName>
    <definedName name="minDSCR" localSheetId="85">#REF!</definedName>
    <definedName name="minDSCR" localSheetId="55">#REF!</definedName>
    <definedName name="minDSCR" localSheetId="24">#REF!</definedName>
    <definedName name="minDSCR" localSheetId="9">#REF!</definedName>
    <definedName name="minDSCR" localSheetId="100">#REF!</definedName>
    <definedName name="minDSCR" localSheetId="40">#REF!</definedName>
    <definedName name="minDSCR" localSheetId="97">#REF!</definedName>
    <definedName name="minDSCR" localSheetId="82">#REF!</definedName>
    <definedName name="minDSCR" localSheetId="52">#REF!</definedName>
    <definedName name="minDSCR" localSheetId="37">#REF!</definedName>
    <definedName name="minDSCR" localSheetId="6">#REF!</definedName>
    <definedName name="minDSCR" localSheetId="75">#REF!</definedName>
    <definedName name="minDSCR" localSheetId="72">#REF!</definedName>
    <definedName name="minDSCR" localSheetId="69">#REF!</definedName>
    <definedName name="minDSCR" localSheetId="66">#REF!</definedName>
    <definedName name="minDSCR" localSheetId="63">#REF!</definedName>
    <definedName name="minDSCR" localSheetId="51">#REF!</definedName>
    <definedName name="minDSCR" localSheetId="29">#REF!</definedName>
    <definedName name="minDSCR" localSheetId="20">#REF!</definedName>
    <definedName name="minDSCR" localSheetId="78">#REF!</definedName>
    <definedName name="minDSCR" localSheetId="17">#REF!</definedName>
    <definedName name="minDSCR" localSheetId="93">#REF!</definedName>
    <definedName name="minDSCR" localSheetId="60">#REF!</definedName>
    <definedName name="minDSCR" localSheetId="48">#REF!</definedName>
    <definedName name="minDSCR" localSheetId="34">#REF!</definedName>
    <definedName name="minDSCR" localSheetId="14">#REF!</definedName>
    <definedName name="minDSCR" localSheetId="2">#REF!</definedName>
    <definedName name="minDSCR" localSheetId="90">#REF!</definedName>
    <definedName name="minDSCR" localSheetId="45">#REF!</definedName>
    <definedName name="minDSCR" localSheetId="87">#REF!</definedName>
    <definedName name="minDSCR" localSheetId="57">#REF!</definedName>
    <definedName name="minDSCR" localSheetId="26">#REF!</definedName>
    <definedName name="minDSCR" localSheetId="11">#REF!</definedName>
    <definedName name="minDSCR" localSheetId="42">#REF!</definedName>
    <definedName name="minDSCR" localSheetId="84">#REF!</definedName>
    <definedName name="minDSCR" localSheetId="54">#REF!</definedName>
    <definedName name="minDSCR" localSheetId="23">#REF!</definedName>
    <definedName name="minDSCR" localSheetId="8">#REF!</definedName>
    <definedName name="minDSCR" localSheetId="99">#REF!</definedName>
    <definedName name="minDSCR" localSheetId="39">#REF!</definedName>
    <definedName name="minDSCR" localSheetId="96">#REF!</definedName>
    <definedName name="minDSCR" localSheetId="81">#REF!</definedName>
    <definedName name="minDSCR" localSheetId="36">#REF!</definedName>
    <definedName name="minDSCR" localSheetId="5">#REF!</definedName>
    <definedName name="minDSCR" localSheetId="138">#REF!</definedName>
    <definedName name="minDSCR" localSheetId="136">#REF!</definedName>
    <definedName name="minDSCR" localSheetId="134">#REF!</definedName>
    <definedName name="minDSCR" localSheetId="140">#REF!</definedName>
    <definedName name="minDSCR">#REF!</definedName>
    <definedName name="MirantShare">#REF!</definedName>
    <definedName name="Mtlconc" localSheetId="74">#REF!</definedName>
    <definedName name="Mtlconc" localSheetId="71">#REF!</definedName>
    <definedName name="Mtlconc" localSheetId="68">#REF!</definedName>
    <definedName name="Mtlconc" localSheetId="65">#REF!</definedName>
    <definedName name="Mtlconc" localSheetId="62">#REF!</definedName>
    <definedName name="Mtlconc" localSheetId="28">#REF!</definedName>
    <definedName name="Mtlconc" localSheetId="19">#REF!</definedName>
    <definedName name="Mtlconc" localSheetId="77">#REF!</definedName>
    <definedName name="Mtlconc" localSheetId="107">#REF!</definedName>
    <definedName name="Mtlconc" localSheetId="32">#REF!</definedName>
    <definedName name="Mtlconc" localSheetId="16">#REF!</definedName>
    <definedName name="Mtlconc" localSheetId="131">#REF!</definedName>
    <definedName name="Mtlconc" localSheetId="59">#REF!</definedName>
    <definedName name="Mtlconc" localSheetId="47">#REF!</definedName>
    <definedName name="Mtlconc" localSheetId="31">#REF!</definedName>
    <definedName name="Mtlconc" localSheetId="13">#REF!</definedName>
    <definedName name="Mtlconc" localSheetId="129">#REF!</definedName>
    <definedName name="Mtlconc" localSheetId="119">#REF!</definedName>
    <definedName name="Mtlconc" localSheetId="105">#REF!</definedName>
    <definedName name="Mtlconc" localSheetId="92">#REF!</definedName>
    <definedName name="Mtlconc" localSheetId="0">#REF!</definedName>
    <definedName name="Mtlconc" localSheetId="1">#REF!</definedName>
    <definedName name="Mtlconc" localSheetId="89">#REF!</definedName>
    <definedName name="Mtlconc" localSheetId="44">#REF!</definedName>
    <definedName name="Mtlconc" localSheetId="86">#REF!</definedName>
    <definedName name="Mtlconc" localSheetId="56">#REF!</definedName>
    <definedName name="Mtlconc" localSheetId="25">#REF!</definedName>
    <definedName name="Mtlconc" localSheetId="117">#REF!</definedName>
    <definedName name="Mtlconc" localSheetId="10">#REF!</definedName>
    <definedName name="Mtlconc" localSheetId="127">#REF!</definedName>
    <definedName name="Mtlconc" localSheetId="103">#REF!</definedName>
    <definedName name="Mtlconc" localSheetId="41">#REF!</definedName>
    <definedName name="Mtlconc" localSheetId="115">#REF!</definedName>
    <definedName name="Mtlconc" localSheetId="101">#REF!</definedName>
    <definedName name="Mtlconc" localSheetId="83">#REF!</definedName>
    <definedName name="Mtlconc" localSheetId="53">#REF!</definedName>
    <definedName name="Mtlconc" localSheetId="22">#REF!</definedName>
    <definedName name="Mtlconc" localSheetId="125">#REF!</definedName>
    <definedName name="Mtlconc" localSheetId="7">#REF!</definedName>
    <definedName name="Mtlconc" localSheetId="98">#REF!</definedName>
    <definedName name="Mtlconc" localSheetId="113">#REF!</definedName>
    <definedName name="Mtlconc" localSheetId="111">#REF!</definedName>
    <definedName name="Mtlconc" localSheetId="38">#REF!</definedName>
    <definedName name="Mtlconc" localSheetId="123">#REF!</definedName>
    <definedName name="Mtlconc" localSheetId="80">#REF!</definedName>
    <definedName name="Mtlconc" localSheetId="50">#REF!</definedName>
    <definedName name="Mtlconc" localSheetId="35">#REF!</definedName>
    <definedName name="Mtlconc" localSheetId="121">#REF!</definedName>
    <definedName name="Mtlconc" localSheetId="109">#REF!</definedName>
    <definedName name="Mtlconc" localSheetId="95">#REF!</definedName>
    <definedName name="Mtlconc" localSheetId="4">#REF!</definedName>
    <definedName name="Mtlconc" localSheetId="137">#REF!</definedName>
    <definedName name="Mtlconc" localSheetId="135">#REF!</definedName>
    <definedName name="Mtlconc" localSheetId="141">#REF!</definedName>
    <definedName name="Mtlconc" localSheetId="133">#REF!</definedName>
    <definedName name="Mtlconc" localSheetId="139">#REF!</definedName>
    <definedName name="Mtlconc" localSheetId="108">#REF!</definedName>
    <definedName name="Mtlconc" localSheetId="132">#REF!</definedName>
    <definedName name="Mtlconc" localSheetId="130">#REF!</definedName>
    <definedName name="Mtlconc" localSheetId="120">#REF!</definedName>
    <definedName name="Mtlconc" localSheetId="106">#REF!</definedName>
    <definedName name="Mtlconc" localSheetId="118">#REF!</definedName>
    <definedName name="Mtlconc" localSheetId="128">#REF!</definedName>
    <definedName name="Mtlconc" localSheetId="104">#REF!</definedName>
    <definedName name="Mtlconc" localSheetId="116">#REF!</definedName>
    <definedName name="Mtlconc" localSheetId="102">#REF!</definedName>
    <definedName name="Mtlconc" localSheetId="126">#REF!</definedName>
    <definedName name="Mtlconc" localSheetId="114">#REF!</definedName>
    <definedName name="Mtlconc" localSheetId="112">#REF!</definedName>
    <definedName name="Mtlconc" localSheetId="124">#REF!</definedName>
    <definedName name="Mtlconc" localSheetId="122">#REF!</definedName>
    <definedName name="Mtlconc" localSheetId="110">#REF!</definedName>
    <definedName name="Mtlconc" localSheetId="76">#REF!</definedName>
    <definedName name="Mtlconc" localSheetId="73">#REF!</definedName>
    <definedName name="Mtlconc" localSheetId="70">#REF!</definedName>
    <definedName name="Mtlconc" localSheetId="67">#REF!</definedName>
    <definedName name="Mtlconc" localSheetId="64">#REF!</definedName>
    <definedName name="Mtlconc" localSheetId="30">#REF!</definedName>
    <definedName name="Mtlconc" localSheetId="21">#REF!</definedName>
    <definedName name="Mtlconc" localSheetId="79">#REF!</definedName>
    <definedName name="Mtlconc" localSheetId="18">#REF!</definedName>
    <definedName name="Mtlconc" localSheetId="94">#REF!</definedName>
    <definedName name="Mtlconc" localSheetId="61">#REF!</definedName>
    <definedName name="Mtlconc" localSheetId="49">#REF!</definedName>
    <definedName name="Mtlconc" localSheetId="33">#REF!</definedName>
    <definedName name="Mtlconc" localSheetId="15">#REF!</definedName>
    <definedName name="Mtlconc" localSheetId="3">#REF!</definedName>
    <definedName name="Mtlconc" localSheetId="91">#REF!</definedName>
    <definedName name="Mtlconc" localSheetId="46">#REF!</definedName>
    <definedName name="Mtlconc" localSheetId="88">#REF!</definedName>
    <definedName name="Mtlconc" localSheetId="58">#REF!</definedName>
    <definedName name="Mtlconc" localSheetId="27">#REF!</definedName>
    <definedName name="Mtlconc" localSheetId="12">#REF!</definedName>
    <definedName name="Mtlconc" localSheetId="43">#REF!</definedName>
    <definedName name="Mtlconc" localSheetId="85">#REF!</definedName>
    <definedName name="Mtlconc" localSheetId="55">#REF!</definedName>
    <definedName name="Mtlconc" localSheetId="24">#REF!</definedName>
    <definedName name="Mtlconc" localSheetId="9">#REF!</definedName>
    <definedName name="Mtlconc" localSheetId="100">#REF!</definedName>
    <definedName name="Mtlconc" localSheetId="40">#REF!</definedName>
    <definedName name="Mtlconc" localSheetId="97">#REF!</definedName>
    <definedName name="Mtlconc" localSheetId="82">#REF!</definedName>
    <definedName name="Mtlconc" localSheetId="52">#REF!</definedName>
    <definedName name="Mtlconc" localSheetId="37">#REF!</definedName>
    <definedName name="Mtlconc" localSheetId="6">#REF!</definedName>
    <definedName name="Mtlconc" localSheetId="75">#REF!</definedName>
    <definedName name="Mtlconc" localSheetId="72">#REF!</definedName>
    <definedName name="Mtlconc" localSheetId="69">#REF!</definedName>
    <definedName name="Mtlconc" localSheetId="66">#REF!</definedName>
    <definedName name="Mtlconc" localSheetId="63">#REF!</definedName>
    <definedName name="Mtlconc" localSheetId="51">#REF!</definedName>
    <definedName name="Mtlconc" localSheetId="29">#REF!</definedName>
    <definedName name="Mtlconc" localSheetId="20">#REF!</definedName>
    <definedName name="Mtlconc" localSheetId="78">#REF!</definedName>
    <definedName name="Mtlconc" localSheetId="17">#REF!</definedName>
    <definedName name="Mtlconc" localSheetId="93">#REF!</definedName>
    <definedName name="Mtlconc" localSheetId="60">#REF!</definedName>
    <definedName name="Mtlconc" localSheetId="48">#REF!</definedName>
    <definedName name="Mtlconc" localSheetId="34">#REF!</definedName>
    <definedName name="Mtlconc" localSheetId="14">#REF!</definedName>
    <definedName name="Mtlconc" localSheetId="2">#REF!</definedName>
    <definedName name="Mtlconc" localSheetId="90">#REF!</definedName>
    <definedName name="Mtlconc" localSheetId="45">#REF!</definedName>
    <definedName name="Mtlconc" localSheetId="87">#REF!</definedName>
    <definedName name="Mtlconc" localSheetId="57">#REF!</definedName>
    <definedName name="Mtlconc" localSheetId="26">#REF!</definedName>
    <definedName name="Mtlconc" localSheetId="11">#REF!</definedName>
    <definedName name="Mtlconc" localSheetId="42">#REF!</definedName>
    <definedName name="Mtlconc" localSheetId="84">#REF!</definedName>
    <definedName name="Mtlconc" localSheetId="54">#REF!</definedName>
    <definedName name="Mtlconc" localSheetId="23">#REF!</definedName>
    <definedName name="Mtlconc" localSheetId="8">#REF!</definedName>
    <definedName name="Mtlconc" localSheetId="99">#REF!</definedName>
    <definedName name="Mtlconc" localSheetId="39">#REF!</definedName>
    <definedName name="Mtlconc" localSheetId="96">#REF!</definedName>
    <definedName name="Mtlconc" localSheetId="81">#REF!</definedName>
    <definedName name="Mtlconc" localSheetId="36">#REF!</definedName>
    <definedName name="Mtlconc" localSheetId="5">#REF!</definedName>
    <definedName name="Mtlconc" localSheetId="138">#REF!</definedName>
    <definedName name="Mtlconc" localSheetId="136">#REF!</definedName>
    <definedName name="Mtlconc" localSheetId="134">#REF!</definedName>
    <definedName name="Mtlconc" localSheetId="140">#REF!</definedName>
    <definedName name="Mtlconc">#REF!</definedName>
    <definedName name="Net_Start_Up_Revenues">#REF!</definedName>
    <definedName name="New_Table" localSheetId="74">#REF!</definedName>
    <definedName name="New_Table" localSheetId="71">#REF!</definedName>
    <definedName name="New_Table" localSheetId="68">#REF!</definedName>
    <definedName name="New_Table" localSheetId="65">#REF!</definedName>
    <definedName name="New_Table" localSheetId="62">#REF!</definedName>
    <definedName name="New_Table" localSheetId="28">#REF!</definedName>
    <definedName name="New_Table" localSheetId="19">#REF!</definedName>
    <definedName name="New_Table" localSheetId="77">#REF!</definedName>
    <definedName name="New_Table" localSheetId="107">#REF!</definedName>
    <definedName name="New_Table" localSheetId="32">#REF!</definedName>
    <definedName name="New_Table" localSheetId="16">#REF!</definedName>
    <definedName name="New_Table" localSheetId="131">#REF!</definedName>
    <definedName name="New_Table" localSheetId="59">#REF!</definedName>
    <definedName name="New_Table" localSheetId="47">#REF!</definedName>
    <definedName name="New_Table" localSheetId="31">#REF!</definedName>
    <definedName name="New_Table" localSheetId="13">#REF!</definedName>
    <definedName name="New_Table" localSheetId="129">#REF!</definedName>
    <definedName name="New_Table" localSheetId="119">#REF!</definedName>
    <definedName name="New_Table" localSheetId="105">#REF!</definedName>
    <definedName name="New_Table" localSheetId="92">#REF!</definedName>
    <definedName name="New_Table" localSheetId="0">#REF!</definedName>
    <definedName name="New_Table" localSheetId="1">#REF!</definedName>
    <definedName name="New_Table" localSheetId="89">#REF!</definedName>
    <definedName name="New_Table" localSheetId="44">#REF!</definedName>
    <definedName name="New_Table" localSheetId="86">#REF!</definedName>
    <definedName name="New_Table" localSheetId="56">#REF!</definedName>
    <definedName name="New_Table" localSheetId="25">#REF!</definedName>
    <definedName name="New_Table" localSheetId="117">#REF!</definedName>
    <definedName name="New_Table" localSheetId="10">#REF!</definedName>
    <definedName name="New_Table" localSheetId="127">#REF!</definedName>
    <definedName name="New_Table" localSheetId="103">#REF!</definedName>
    <definedName name="New_Table" localSheetId="41">#REF!</definedName>
    <definedName name="New_Table" localSheetId="115">#REF!</definedName>
    <definedName name="New_Table" localSheetId="101">#REF!</definedName>
    <definedName name="New_Table" localSheetId="83">#REF!</definedName>
    <definedName name="New_Table" localSheetId="53">#REF!</definedName>
    <definedName name="New_Table" localSheetId="22">#REF!</definedName>
    <definedName name="New_Table" localSheetId="125">#REF!</definedName>
    <definedName name="New_Table" localSheetId="7">#REF!</definedName>
    <definedName name="New_Table" localSheetId="98">#REF!</definedName>
    <definedName name="New_Table" localSheetId="113">#REF!</definedName>
    <definedName name="New_Table" localSheetId="111">#REF!</definedName>
    <definedName name="New_Table" localSheetId="38">#REF!</definedName>
    <definedName name="New_Table" localSheetId="123">#REF!</definedName>
    <definedName name="New_Table" localSheetId="80">#REF!</definedName>
    <definedName name="New_Table" localSheetId="50">#REF!</definedName>
    <definedName name="New_Table" localSheetId="35">#REF!</definedName>
    <definedName name="New_Table" localSheetId="121">#REF!</definedName>
    <definedName name="New_Table" localSheetId="109">#REF!</definedName>
    <definedName name="New_Table" localSheetId="95">#REF!</definedName>
    <definedName name="New_Table" localSheetId="4">#REF!</definedName>
    <definedName name="New_Table" localSheetId="137">#REF!</definedName>
    <definedName name="New_Table" localSheetId="135">#REF!</definedName>
    <definedName name="New_Table" localSheetId="141">#REF!</definedName>
    <definedName name="New_Table" localSheetId="133">#REF!</definedName>
    <definedName name="New_Table" localSheetId="139">#REF!</definedName>
    <definedName name="New_Table" localSheetId="108">#REF!</definedName>
    <definedName name="New_Table" localSheetId="132">#REF!</definedName>
    <definedName name="New_Table" localSheetId="130">#REF!</definedName>
    <definedName name="New_Table" localSheetId="120">#REF!</definedName>
    <definedName name="New_Table" localSheetId="106">#REF!</definedName>
    <definedName name="New_Table" localSheetId="118">#REF!</definedName>
    <definedName name="New_Table" localSheetId="128">#REF!</definedName>
    <definedName name="New_Table" localSheetId="104">#REF!</definedName>
    <definedName name="New_Table" localSheetId="116">#REF!</definedName>
    <definedName name="New_Table" localSheetId="102">#REF!</definedName>
    <definedName name="New_Table" localSheetId="126">#REF!</definedName>
    <definedName name="New_Table" localSheetId="114">#REF!</definedName>
    <definedName name="New_Table" localSheetId="112">#REF!</definedName>
    <definedName name="New_Table" localSheetId="124">#REF!</definedName>
    <definedName name="New_Table" localSheetId="122">#REF!</definedName>
    <definedName name="New_Table" localSheetId="110">#REF!</definedName>
    <definedName name="New_Table" localSheetId="76">#REF!</definedName>
    <definedName name="New_Table" localSheetId="73">#REF!</definedName>
    <definedName name="New_Table" localSheetId="70">#REF!</definedName>
    <definedName name="New_Table" localSheetId="67">#REF!</definedName>
    <definedName name="New_Table" localSheetId="64">#REF!</definedName>
    <definedName name="New_Table" localSheetId="30">#REF!</definedName>
    <definedName name="New_Table" localSheetId="21">#REF!</definedName>
    <definedName name="New_Table" localSheetId="79">#REF!</definedName>
    <definedName name="New_Table" localSheetId="18">#REF!</definedName>
    <definedName name="New_Table" localSheetId="94">#REF!</definedName>
    <definedName name="New_Table" localSheetId="61">#REF!</definedName>
    <definedName name="New_Table" localSheetId="49">#REF!</definedName>
    <definedName name="New_Table" localSheetId="33">#REF!</definedName>
    <definedName name="New_Table" localSheetId="15">#REF!</definedName>
    <definedName name="New_Table" localSheetId="3">#REF!</definedName>
    <definedName name="New_Table" localSheetId="91">#REF!</definedName>
    <definedName name="New_Table" localSheetId="46">#REF!</definedName>
    <definedName name="New_Table" localSheetId="88">#REF!</definedName>
    <definedName name="New_Table" localSheetId="58">#REF!</definedName>
    <definedName name="New_Table" localSheetId="27">#REF!</definedName>
    <definedName name="New_Table" localSheetId="12">#REF!</definedName>
    <definedName name="New_Table" localSheetId="43">#REF!</definedName>
    <definedName name="New_Table" localSheetId="85">#REF!</definedName>
    <definedName name="New_Table" localSheetId="55">#REF!</definedName>
    <definedName name="New_Table" localSheetId="24">#REF!</definedName>
    <definedName name="New_Table" localSheetId="9">#REF!</definedName>
    <definedName name="New_Table" localSheetId="100">#REF!</definedName>
    <definedName name="New_Table" localSheetId="40">#REF!</definedName>
    <definedName name="New_Table" localSheetId="97">#REF!</definedName>
    <definedName name="New_Table" localSheetId="82">#REF!</definedName>
    <definedName name="New_Table" localSheetId="52">#REF!</definedName>
    <definedName name="New_Table" localSheetId="37">#REF!</definedName>
    <definedName name="New_Table" localSheetId="6">#REF!</definedName>
    <definedName name="New_Table" localSheetId="75">#REF!</definedName>
    <definedName name="New_Table" localSheetId="72">#REF!</definedName>
    <definedName name="New_Table" localSheetId="69">#REF!</definedName>
    <definedName name="New_Table" localSheetId="66">#REF!</definedName>
    <definedName name="New_Table" localSheetId="63">#REF!</definedName>
    <definedName name="New_Table" localSheetId="51">#REF!</definedName>
    <definedName name="New_Table" localSheetId="29">#REF!</definedName>
    <definedName name="New_Table" localSheetId="20">#REF!</definedName>
    <definedName name="New_Table" localSheetId="78">#REF!</definedName>
    <definedName name="New_Table" localSheetId="17">#REF!</definedName>
    <definedName name="New_Table" localSheetId="93">#REF!</definedName>
    <definedName name="New_Table" localSheetId="60">#REF!</definedName>
    <definedName name="New_Table" localSheetId="48">#REF!</definedName>
    <definedName name="New_Table" localSheetId="34">#REF!</definedName>
    <definedName name="New_Table" localSheetId="14">#REF!</definedName>
    <definedName name="New_Table" localSheetId="2">#REF!</definedName>
    <definedName name="New_Table" localSheetId="90">#REF!</definedName>
    <definedName name="New_Table" localSheetId="45">#REF!</definedName>
    <definedName name="New_Table" localSheetId="87">#REF!</definedName>
    <definedName name="New_Table" localSheetId="57">#REF!</definedName>
    <definedName name="New_Table" localSheetId="26">#REF!</definedName>
    <definedName name="New_Table" localSheetId="11">#REF!</definedName>
    <definedName name="New_Table" localSheetId="42">#REF!</definedName>
    <definedName name="New_Table" localSheetId="84">#REF!</definedName>
    <definedName name="New_Table" localSheetId="54">#REF!</definedName>
    <definedName name="New_Table" localSheetId="23">#REF!</definedName>
    <definedName name="New_Table" localSheetId="8">#REF!</definedName>
    <definedName name="New_Table" localSheetId="99">#REF!</definedName>
    <definedName name="New_Table" localSheetId="39">#REF!</definedName>
    <definedName name="New_Table" localSheetId="96">#REF!</definedName>
    <definedName name="New_Table" localSheetId="81">#REF!</definedName>
    <definedName name="New_Table" localSheetId="36">#REF!</definedName>
    <definedName name="New_Table" localSheetId="5">#REF!</definedName>
    <definedName name="New_Table" localSheetId="138">#REF!</definedName>
    <definedName name="New_Table" localSheetId="136">#REF!</definedName>
    <definedName name="New_Table" localSheetId="134">#REF!</definedName>
    <definedName name="New_Table" localSheetId="140">#REF!</definedName>
    <definedName name="New_Table">#REF!</definedName>
    <definedName name="NOx_Allowances_Out" localSheetId="74">#REF!</definedName>
    <definedName name="NOx_Allowances_Out" localSheetId="71">#REF!</definedName>
    <definedName name="NOx_Allowances_Out" localSheetId="68">#REF!</definedName>
    <definedName name="NOx_Allowances_Out" localSheetId="65">#REF!</definedName>
    <definedName name="NOx_Allowances_Out" localSheetId="62">#REF!</definedName>
    <definedName name="NOx_Allowances_Out" localSheetId="28">#REF!</definedName>
    <definedName name="NOx_Allowances_Out" localSheetId="19">#REF!</definedName>
    <definedName name="NOx_Allowances_Out" localSheetId="77">#REF!</definedName>
    <definedName name="NOx_Allowances_Out" localSheetId="107">#REF!</definedName>
    <definedName name="NOx_Allowances_Out" localSheetId="32">#REF!</definedName>
    <definedName name="NOx_Allowances_Out" localSheetId="16">#REF!</definedName>
    <definedName name="NOx_Allowances_Out" localSheetId="131">#REF!</definedName>
    <definedName name="NOx_Allowances_Out" localSheetId="59">#REF!</definedName>
    <definedName name="NOx_Allowances_Out" localSheetId="47">#REF!</definedName>
    <definedName name="NOx_Allowances_Out" localSheetId="31">#REF!</definedName>
    <definedName name="NOx_Allowances_Out" localSheetId="13">#REF!</definedName>
    <definedName name="NOx_Allowances_Out" localSheetId="129">#REF!</definedName>
    <definedName name="NOx_Allowances_Out" localSheetId="119">#REF!</definedName>
    <definedName name="NOx_Allowances_Out" localSheetId="105">#REF!</definedName>
    <definedName name="NOx_Allowances_Out" localSheetId="92">#REF!</definedName>
    <definedName name="NOx_Allowances_Out" localSheetId="0">#REF!</definedName>
    <definedName name="NOx_Allowances_Out" localSheetId="1">#REF!</definedName>
    <definedName name="NOx_Allowances_Out" localSheetId="89">#REF!</definedName>
    <definedName name="NOx_Allowances_Out" localSheetId="44">#REF!</definedName>
    <definedName name="NOx_Allowances_Out" localSheetId="86">#REF!</definedName>
    <definedName name="NOx_Allowances_Out" localSheetId="56">#REF!</definedName>
    <definedName name="NOx_Allowances_Out" localSheetId="25">#REF!</definedName>
    <definedName name="NOx_Allowances_Out" localSheetId="117">#REF!</definedName>
    <definedName name="NOx_Allowances_Out" localSheetId="10">#REF!</definedName>
    <definedName name="NOx_Allowances_Out" localSheetId="127">#REF!</definedName>
    <definedName name="NOx_Allowances_Out" localSheetId="103">#REF!</definedName>
    <definedName name="NOx_Allowances_Out" localSheetId="41">#REF!</definedName>
    <definedName name="NOx_Allowances_Out" localSheetId="115">#REF!</definedName>
    <definedName name="NOx_Allowances_Out" localSheetId="101">#REF!</definedName>
    <definedName name="NOx_Allowances_Out" localSheetId="83">#REF!</definedName>
    <definedName name="NOx_Allowances_Out" localSheetId="53">#REF!</definedName>
    <definedName name="NOx_Allowances_Out" localSheetId="22">#REF!</definedName>
    <definedName name="NOx_Allowances_Out" localSheetId="125">#REF!</definedName>
    <definedName name="NOx_Allowances_Out" localSheetId="7">#REF!</definedName>
    <definedName name="NOx_Allowances_Out" localSheetId="98">#REF!</definedName>
    <definedName name="NOx_Allowances_Out" localSheetId="113">#REF!</definedName>
    <definedName name="NOx_Allowances_Out" localSheetId="111">#REF!</definedName>
    <definedName name="NOx_Allowances_Out" localSheetId="38">#REF!</definedName>
    <definedName name="NOx_Allowances_Out" localSheetId="123">#REF!</definedName>
    <definedName name="NOx_Allowances_Out" localSheetId="80">#REF!</definedName>
    <definedName name="NOx_Allowances_Out" localSheetId="50">#REF!</definedName>
    <definedName name="NOx_Allowances_Out" localSheetId="35">#REF!</definedName>
    <definedName name="NOx_Allowances_Out" localSheetId="121">#REF!</definedName>
    <definedName name="NOx_Allowances_Out" localSheetId="109">#REF!</definedName>
    <definedName name="NOx_Allowances_Out" localSheetId="95">#REF!</definedName>
    <definedName name="NOx_Allowances_Out" localSheetId="4">#REF!</definedName>
    <definedName name="NOx_Allowances_Out" localSheetId="137">#REF!</definedName>
    <definedName name="NOx_Allowances_Out" localSheetId="135">#REF!</definedName>
    <definedName name="NOx_Allowances_Out" localSheetId="141">#REF!</definedName>
    <definedName name="NOx_Allowances_Out" localSheetId="133">#REF!</definedName>
    <definedName name="NOx_Allowances_Out" localSheetId="139">#REF!</definedName>
    <definedName name="NOx_Allowances_Out" localSheetId="108">#REF!</definedName>
    <definedName name="NOx_Allowances_Out" localSheetId="132">#REF!</definedName>
    <definedName name="NOx_Allowances_Out" localSheetId="130">#REF!</definedName>
    <definedName name="NOx_Allowances_Out" localSheetId="120">#REF!</definedName>
    <definedName name="NOx_Allowances_Out" localSheetId="106">#REF!</definedName>
    <definedName name="NOx_Allowances_Out" localSheetId="118">#REF!</definedName>
    <definedName name="NOx_Allowances_Out" localSheetId="128">#REF!</definedName>
    <definedName name="NOx_Allowances_Out" localSheetId="104">#REF!</definedName>
    <definedName name="NOx_Allowances_Out" localSheetId="116">#REF!</definedName>
    <definedName name="NOx_Allowances_Out" localSheetId="102">#REF!</definedName>
    <definedName name="NOx_Allowances_Out" localSheetId="126">#REF!</definedName>
    <definedName name="NOx_Allowances_Out" localSheetId="114">#REF!</definedName>
    <definedName name="NOx_Allowances_Out" localSheetId="112">#REF!</definedName>
    <definedName name="NOx_Allowances_Out" localSheetId="124">#REF!</definedName>
    <definedName name="NOx_Allowances_Out" localSheetId="122">#REF!</definedName>
    <definedName name="NOx_Allowances_Out" localSheetId="110">#REF!</definedName>
    <definedName name="NOx_Allowances_Out" localSheetId="76">#REF!</definedName>
    <definedName name="NOx_Allowances_Out" localSheetId="73">#REF!</definedName>
    <definedName name="NOx_Allowances_Out" localSheetId="70">#REF!</definedName>
    <definedName name="NOx_Allowances_Out" localSheetId="67">#REF!</definedName>
    <definedName name="NOx_Allowances_Out" localSheetId="64">#REF!</definedName>
    <definedName name="NOx_Allowances_Out" localSheetId="30">#REF!</definedName>
    <definedName name="NOx_Allowances_Out" localSheetId="21">#REF!</definedName>
    <definedName name="NOx_Allowances_Out" localSheetId="79">#REF!</definedName>
    <definedName name="NOx_Allowances_Out" localSheetId="18">#REF!</definedName>
    <definedName name="NOx_Allowances_Out" localSheetId="94">#REF!</definedName>
    <definedName name="NOx_Allowances_Out" localSheetId="61">#REF!</definedName>
    <definedName name="NOx_Allowances_Out" localSheetId="49">#REF!</definedName>
    <definedName name="NOx_Allowances_Out" localSheetId="33">#REF!</definedName>
    <definedName name="NOx_Allowances_Out" localSheetId="15">#REF!</definedName>
    <definedName name="NOx_Allowances_Out" localSheetId="3">#REF!</definedName>
    <definedName name="NOx_Allowances_Out" localSheetId="91">#REF!</definedName>
    <definedName name="NOx_Allowances_Out" localSheetId="46">#REF!</definedName>
    <definedName name="NOx_Allowances_Out" localSheetId="88">#REF!</definedName>
    <definedName name="NOx_Allowances_Out" localSheetId="58">#REF!</definedName>
    <definedName name="NOx_Allowances_Out" localSheetId="27">#REF!</definedName>
    <definedName name="NOx_Allowances_Out" localSheetId="12">#REF!</definedName>
    <definedName name="NOx_Allowances_Out" localSheetId="43">#REF!</definedName>
    <definedName name="NOx_Allowances_Out" localSheetId="85">#REF!</definedName>
    <definedName name="NOx_Allowances_Out" localSheetId="55">#REF!</definedName>
    <definedName name="NOx_Allowances_Out" localSheetId="24">#REF!</definedName>
    <definedName name="NOx_Allowances_Out" localSheetId="9">#REF!</definedName>
    <definedName name="NOx_Allowances_Out" localSheetId="100">#REF!</definedName>
    <definedName name="NOx_Allowances_Out" localSheetId="40">#REF!</definedName>
    <definedName name="NOx_Allowances_Out" localSheetId="97">#REF!</definedName>
    <definedName name="NOx_Allowances_Out" localSheetId="82">#REF!</definedName>
    <definedName name="NOx_Allowances_Out" localSheetId="52">#REF!</definedName>
    <definedName name="NOx_Allowances_Out" localSheetId="37">#REF!</definedName>
    <definedName name="NOx_Allowances_Out" localSheetId="6">#REF!</definedName>
    <definedName name="NOx_Allowances_Out" localSheetId="75">#REF!</definedName>
    <definedName name="NOx_Allowances_Out" localSheetId="72">#REF!</definedName>
    <definedName name="NOx_Allowances_Out" localSheetId="69">#REF!</definedName>
    <definedName name="NOx_Allowances_Out" localSheetId="66">#REF!</definedName>
    <definedName name="NOx_Allowances_Out" localSheetId="63">#REF!</definedName>
    <definedName name="NOx_Allowances_Out" localSheetId="51">#REF!</definedName>
    <definedName name="NOx_Allowances_Out" localSheetId="29">#REF!</definedName>
    <definedName name="NOx_Allowances_Out" localSheetId="20">#REF!</definedName>
    <definedName name="NOx_Allowances_Out" localSheetId="78">#REF!</definedName>
    <definedName name="NOx_Allowances_Out" localSheetId="17">#REF!</definedName>
    <definedName name="NOx_Allowances_Out" localSheetId="93">#REF!</definedName>
    <definedName name="NOx_Allowances_Out" localSheetId="60">#REF!</definedName>
    <definedName name="NOx_Allowances_Out" localSheetId="48">#REF!</definedName>
    <definedName name="NOx_Allowances_Out" localSheetId="34">#REF!</definedName>
    <definedName name="NOx_Allowances_Out" localSheetId="14">#REF!</definedName>
    <definedName name="NOx_Allowances_Out" localSheetId="2">#REF!</definedName>
    <definedName name="NOx_Allowances_Out" localSheetId="90">#REF!</definedName>
    <definedName name="NOx_Allowances_Out" localSheetId="45">#REF!</definedName>
    <definedName name="NOx_Allowances_Out" localSheetId="87">#REF!</definedName>
    <definedName name="NOx_Allowances_Out" localSheetId="57">#REF!</definedName>
    <definedName name="NOx_Allowances_Out" localSheetId="26">#REF!</definedName>
    <definedName name="NOx_Allowances_Out" localSheetId="11">#REF!</definedName>
    <definedName name="NOx_Allowances_Out" localSheetId="42">#REF!</definedName>
    <definedName name="NOx_Allowances_Out" localSheetId="84">#REF!</definedName>
    <definedName name="NOx_Allowances_Out" localSheetId="54">#REF!</definedName>
    <definedName name="NOx_Allowances_Out" localSheetId="23">#REF!</definedName>
    <definedName name="NOx_Allowances_Out" localSheetId="8">#REF!</definedName>
    <definedName name="NOx_Allowances_Out" localSheetId="99">#REF!</definedName>
    <definedName name="NOx_Allowances_Out" localSheetId="39">#REF!</definedName>
    <definedName name="NOx_Allowances_Out" localSheetId="96">#REF!</definedName>
    <definedName name="NOx_Allowances_Out" localSheetId="81">#REF!</definedName>
    <definedName name="NOx_Allowances_Out" localSheetId="36">#REF!</definedName>
    <definedName name="NOx_Allowances_Out" localSheetId="5">#REF!</definedName>
    <definedName name="NOx_Allowances_Out" localSheetId="138">#REF!</definedName>
    <definedName name="NOx_Allowances_Out" localSheetId="136">#REF!</definedName>
    <definedName name="NOx_Allowances_Out" localSheetId="134">#REF!</definedName>
    <definedName name="NOx_Allowances_Out" localSheetId="140">#REF!</definedName>
    <definedName name="NOx_Allowances_Out">#REF!</definedName>
    <definedName name="NOx_Offsets_Construction">#REF!</definedName>
    <definedName name="NOx_Out" localSheetId="74">#REF!</definedName>
    <definedName name="NOx_Out" localSheetId="71">#REF!</definedName>
    <definedName name="NOx_Out" localSheetId="68">#REF!</definedName>
    <definedName name="NOx_Out" localSheetId="65">#REF!</definedName>
    <definedName name="NOx_Out" localSheetId="62">#REF!</definedName>
    <definedName name="NOx_Out" localSheetId="28">#REF!</definedName>
    <definedName name="NOx_Out" localSheetId="19">#REF!</definedName>
    <definedName name="NOx_Out" localSheetId="77">#REF!</definedName>
    <definedName name="NOx_Out" localSheetId="107">#REF!</definedName>
    <definedName name="NOx_Out" localSheetId="32">#REF!</definedName>
    <definedName name="NOx_Out" localSheetId="16">#REF!</definedName>
    <definedName name="NOx_Out" localSheetId="131">#REF!</definedName>
    <definedName name="NOx_Out" localSheetId="59">#REF!</definedName>
    <definedName name="NOx_Out" localSheetId="47">#REF!</definedName>
    <definedName name="NOx_Out" localSheetId="31">#REF!</definedName>
    <definedName name="NOx_Out" localSheetId="13">#REF!</definedName>
    <definedName name="NOx_Out" localSheetId="129">#REF!</definedName>
    <definedName name="NOx_Out" localSheetId="119">#REF!</definedName>
    <definedName name="NOx_Out" localSheetId="105">#REF!</definedName>
    <definedName name="NOx_Out" localSheetId="92">#REF!</definedName>
    <definedName name="NOx_Out" localSheetId="0">#REF!</definedName>
    <definedName name="NOx_Out" localSheetId="1">#REF!</definedName>
    <definedName name="NOx_Out" localSheetId="89">#REF!</definedName>
    <definedName name="NOx_Out" localSheetId="44">#REF!</definedName>
    <definedName name="NOx_Out" localSheetId="86">#REF!</definedName>
    <definedName name="NOx_Out" localSheetId="56">#REF!</definedName>
    <definedName name="NOx_Out" localSheetId="25">#REF!</definedName>
    <definedName name="NOx_Out" localSheetId="117">#REF!</definedName>
    <definedName name="NOx_Out" localSheetId="10">#REF!</definedName>
    <definedName name="NOx_Out" localSheetId="127">#REF!</definedName>
    <definedName name="NOx_Out" localSheetId="103">#REF!</definedName>
    <definedName name="NOx_Out" localSheetId="41">#REF!</definedName>
    <definedName name="NOx_Out" localSheetId="115">#REF!</definedName>
    <definedName name="NOx_Out" localSheetId="101">#REF!</definedName>
    <definedName name="NOx_Out" localSheetId="83">#REF!</definedName>
    <definedName name="NOx_Out" localSheetId="53">#REF!</definedName>
    <definedName name="NOx_Out" localSheetId="22">#REF!</definedName>
    <definedName name="NOx_Out" localSheetId="125">#REF!</definedName>
    <definedName name="NOx_Out" localSheetId="7">#REF!</definedName>
    <definedName name="NOx_Out" localSheetId="98">#REF!</definedName>
    <definedName name="NOx_Out" localSheetId="113">#REF!</definedName>
    <definedName name="NOx_Out" localSheetId="111">#REF!</definedName>
    <definedName name="NOx_Out" localSheetId="38">#REF!</definedName>
    <definedName name="NOx_Out" localSheetId="123">#REF!</definedName>
    <definedName name="NOx_Out" localSheetId="80">#REF!</definedName>
    <definedName name="NOx_Out" localSheetId="50">#REF!</definedName>
    <definedName name="NOx_Out" localSheetId="35">#REF!</definedName>
    <definedName name="NOx_Out" localSheetId="121">#REF!</definedName>
    <definedName name="NOx_Out" localSheetId="109">#REF!</definedName>
    <definedName name="NOx_Out" localSheetId="95">#REF!</definedName>
    <definedName name="NOx_Out" localSheetId="4">#REF!</definedName>
    <definedName name="NOx_Out" localSheetId="137">#REF!</definedName>
    <definedName name="NOx_Out" localSheetId="135">#REF!</definedName>
    <definedName name="NOx_Out" localSheetId="141">#REF!</definedName>
    <definedName name="NOx_Out" localSheetId="133">#REF!</definedName>
    <definedName name="NOx_Out" localSheetId="139">#REF!</definedName>
    <definedName name="NOx_Out" localSheetId="108">#REF!</definedName>
    <definedName name="NOx_Out" localSheetId="132">#REF!</definedName>
    <definedName name="NOx_Out" localSheetId="130">#REF!</definedName>
    <definedName name="NOx_Out" localSheetId="120">#REF!</definedName>
    <definedName name="NOx_Out" localSheetId="106">#REF!</definedName>
    <definedName name="NOx_Out" localSheetId="118">#REF!</definedName>
    <definedName name="NOx_Out" localSheetId="128">#REF!</definedName>
    <definedName name="NOx_Out" localSheetId="104">#REF!</definedName>
    <definedName name="NOx_Out" localSheetId="116">#REF!</definedName>
    <definedName name="NOx_Out" localSheetId="102">#REF!</definedName>
    <definedName name="NOx_Out" localSheetId="126">#REF!</definedName>
    <definedName name="NOx_Out" localSheetId="114">#REF!</definedName>
    <definedName name="NOx_Out" localSheetId="112">#REF!</definedName>
    <definedName name="NOx_Out" localSheetId="124">#REF!</definedName>
    <definedName name="NOx_Out" localSheetId="122">#REF!</definedName>
    <definedName name="NOx_Out" localSheetId="110">#REF!</definedName>
    <definedName name="NOx_Out" localSheetId="76">#REF!</definedName>
    <definedName name="NOx_Out" localSheetId="73">#REF!</definedName>
    <definedName name="NOx_Out" localSheetId="70">#REF!</definedName>
    <definedName name="NOx_Out" localSheetId="67">#REF!</definedName>
    <definedName name="NOx_Out" localSheetId="64">#REF!</definedName>
    <definedName name="NOx_Out" localSheetId="30">#REF!</definedName>
    <definedName name="NOx_Out" localSheetId="21">#REF!</definedName>
    <definedName name="NOx_Out" localSheetId="79">#REF!</definedName>
    <definedName name="NOx_Out" localSheetId="18">#REF!</definedName>
    <definedName name="NOx_Out" localSheetId="94">#REF!</definedName>
    <definedName name="NOx_Out" localSheetId="61">#REF!</definedName>
    <definedName name="NOx_Out" localSheetId="49">#REF!</definedName>
    <definedName name="NOx_Out" localSheetId="33">#REF!</definedName>
    <definedName name="NOx_Out" localSheetId="15">#REF!</definedName>
    <definedName name="NOx_Out" localSheetId="3">#REF!</definedName>
    <definedName name="NOx_Out" localSheetId="91">#REF!</definedName>
    <definedName name="NOx_Out" localSheetId="46">#REF!</definedName>
    <definedName name="NOx_Out" localSheetId="88">#REF!</definedName>
    <definedName name="NOx_Out" localSheetId="58">#REF!</definedName>
    <definedName name="NOx_Out" localSheetId="27">#REF!</definedName>
    <definedName name="NOx_Out" localSheetId="12">#REF!</definedName>
    <definedName name="NOx_Out" localSheetId="43">#REF!</definedName>
    <definedName name="NOx_Out" localSheetId="85">#REF!</definedName>
    <definedName name="NOx_Out" localSheetId="55">#REF!</definedName>
    <definedName name="NOx_Out" localSheetId="24">#REF!</definedName>
    <definedName name="NOx_Out" localSheetId="9">#REF!</definedName>
    <definedName name="NOx_Out" localSheetId="100">#REF!</definedName>
    <definedName name="NOx_Out" localSheetId="40">#REF!</definedName>
    <definedName name="NOx_Out" localSheetId="97">#REF!</definedName>
    <definedName name="NOx_Out" localSheetId="82">#REF!</definedName>
    <definedName name="NOx_Out" localSheetId="52">#REF!</definedName>
    <definedName name="NOx_Out" localSheetId="37">#REF!</definedName>
    <definedName name="NOx_Out" localSheetId="6">#REF!</definedName>
    <definedName name="NOx_Out" localSheetId="75">#REF!</definedName>
    <definedName name="NOx_Out" localSheetId="72">#REF!</definedName>
    <definedName name="NOx_Out" localSheetId="69">#REF!</definedName>
    <definedName name="NOx_Out" localSheetId="66">#REF!</definedName>
    <definedName name="NOx_Out" localSheetId="63">#REF!</definedName>
    <definedName name="NOx_Out" localSheetId="51">#REF!</definedName>
    <definedName name="NOx_Out" localSheetId="29">#REF!</definedName>
    <definedName name="NOx_Out" localSheetId="20">#REF!</definedName>
    <definedName name="NOx_Out" localSheetId="78">#REF!</definedName>
    <definedName name="NOx_Out" localSheetId="17">#REF!</definedName>
    <definedName name="NOx_Out" localSheetId="93">#REF!</definedName>
    <definedName name="NOx_Out" localSheetId="60">#REF!</definedName>
    <definedName name="NOx_Out" localSheetId="48">#REF!</definedName>
    <definedName name="NOx_Out" localSheetId="34">#REF!</definedName>
    <definedName name="NOx_Out" localSheetId="14">#REF!</definedName>
    <definedName name="NOx_Out" localSheetId="2">#REF!</definedName>
    <definedName name="NOx_Out" localSheetId="90">#REF!</definedName>
    <definedName name="NOx_Out" localSheetId="45">#REF!</definedName>
    <definedName name="NOx_Out" localSheetId="87">#REF!</definedName>
    <definedName name="NOx_Out" localSheetId="57">#REF!</definedName>
    <definedName name="NOx_Out" localSheetId="26">#REF!</definedName>
    <definedName name="NOx_Out" localSheetId="11">#REF!</definedName>
    <definedName name="NOx_Out" localSheetId="42">#REF!</definedName>
    <definedName name="NOx_Out" localSheetId="84">#REF!</definedName>
    <definedName name="NOx_Out" localSheetId="54">#REF!</definedName>
    <definedName name="NOx_Out" localSheetId="23">#REF!</definedName>
    <definedName name="NOx_Out" localSheetId="8">#REF!</definedName>
    <definedName name="NOx_Out" localSheetId="99">#REF!</definedName>
    <definedName name="NOx_Out" localSheetId="39">#REF!</definedName>
    <definedName name="NOx_Out" localSheetId="96">#REF!</definedName>
    <definedName name="NOx_Out" localSheetId="81">#REF!</definedName>
    <definedName name="NOx_Out" localSheetId="36">#REF!</definedName>
    <definedName name="NOx_Out" localSheetId="5">#REF!</definedName>
    <definedName name="NOx_Out" localSheetId="138">#REF!</definedName>
    <definedName name="NOx_Out" localSheetId="136">#REF!</definedName>
    <definedName name="NOx_Out" localSheetId="134">#REF!</definedName>
    <definedName name="NOx_Out" localSheetId="140">#REF!</definedName>
    <definedName name="NOx_Out">#REF!</definedName>
    <definedName name="NPV" localSheetId="74">#REF!</definedName>
    <definedName name="NPV" localSheetId="71">#REF!</definedName>
    <definedName name="NPV" localSheetId="68">#REF!</definedName>
    <definedName name="NPV" localSheetId="65">#REF!</definedName>
    <definedName name="NPV" localSheetId="62">#REF!</definedName>
    <definedName name="NPV" localSheetId="28">#REF!</definedName>
    <definedName name="NPV" localSheetId="19">#REF!</definedName>
    <definedName name="NPV" localSheetId="77">#REF!</definedName>
    <definedName name="NPV" localSheetId="107">#REF!</definedName>
    <definedName name="NPV" localSheetId="32">#REF!</definedName>
    <definedName name="NPV" localSheetId="16">#REF!</definedName>
    <definedName name="NPV" localSheetId="131">#REF!</definedName>
    <definedName name="NPV" localSheetId="59">#REF!</definedName>
    <definedName name="NPV" localSheetId="47">#REF!</definedName>
    <definedName name="NPV" localSheetId="31">#REF!</definedName>
    <definedName name="NPV" localSheetId="13">#REF!</definedName>
    <definedName name="NPV" localSheetId="129">#REF!</definedName>
    <definedName name="NPV" localSheetId="119">#REF!</definedName>
    <definedName name="NPV" localSheetId="105">#REF!</definedName>
    <definedName name="NPV" localSheetId="92">#REF!</definedName>
    <definedName name="NPV" localSheetId="0">#REF!</definedName>
    <definedName name="NPV" localSheetId="1">#REF!</definedName>
    <definedName name="NPV" localSheetId="89">#REF!</definedName>
    <definedName name="NPV" localSheetId="44">#REF!</definedName>
    <definedName name="NPV" localSheetId="86">#REF!</definedName>
    <definedName name="NPV" localSheetId="56">#REF!</definedName>
    <definedName name="NPV" localSheetId="25">#REF!</definedName>
    <definedName name="NPV" localSheetId="117">#REF!</definedName>
    <definedName name="NPV" localSheetId="10">#REF!</definedName>
    <definedName name="NPV" localSheetId="127">#REF!</definedName>
    <definedName name="NPV" localSheetId="103">#REF!</definedName>
    <definedName name="NPV" localSheetId="41">#REF!</definedName>
    <definedName name="NPV" localSheetId="115">#REF!</definedName>
    <definedName name="NPV" localSheetId="101">#REF!</definedName>
    <definedName name="NPV" localSheetId="83">#REF!</definedName>
    <definedName name="NPV" localSheetId="53">#REF!</definedName>
    <definedName name="NPV" localSheetId="22">#REF!</definedName>
    <definedName name="NPV" localSheetId="125">#REF!</definedName>
    <definedName name="NPV" localSheetId="7">#REF!</definedName>
    <definedName name="NPV" localSheetId="98">#REF!</definedName>
    <definedName name="NPV" localSheetId="113">#REF!</definedName>
    <definedName name="NPV" localSheetId="111">#REF!</definedName>
    <definedName name="NPV" localSheetId="38">#REF!</definedName>
    <definedName name="NPV" localSheetId="123">#REF!</definedName>
    <definedName name="NPV" localSheetId="80">#REF!</definedName>
    <definedName name="NPV" localSheetId="50">#REF!</definedName>
    <definedName name="NPV" localSheetId="35">#REF!</definedName>
    <definedName name="NPV" localSheetId="121">#REF!</definedName>
    <definedName name="NPV" localSheetId="109">#REF!</definedName>
    <definedName name="NPV" localSheetId="95">#REF!</definedName>
    <definedName name="NPV" localSheetId="4">#REF!</definedName>
    <definedName name="NPV" localSheetId="137">#REF!</definedName>
    <definedName name="NPV" localSheetId="135">#REF!</definedName>
    <definedName name="NPV" localSheetId="141">#REF!</definedName>
    <definedName name="NPV" localSheetId="133">#REF!</definedName>
    <definedName name="NPV" localSheetId="139">#REF!</definedName>
    <definedName name="NPV" localSheetId="108">#REF!</definedName>
    <definedName name="NPV" localSheetId="132">#REF!</definedName>
    <definedName name="NPV" localSheetId="130">#REF!</definedName>
    <definedName name="NPV" localSheetId="120">#REF!</definedName>
    <definedName name="NPV" localSheetId="106">#REF!</definedName>
    <definedName name="NPV" localSheetId="118">#REF!</definedName>
    <definedName name="NPV" localSheetId="128">#REF!</definedName>
    <definedName name="NPV" localSheetId="104">#REF!</definedName>
    <definedName name="NPV" localSheetId="116">#REF!</definedName>
    <definedName name="NPV" localSheetId="102">#REF!</definedName>
    <definedName name="NPV" localSheetId="126">#REF!</definedName>
    <definedName name="NPV" localSheetId="114">#REF!</definedName>
    <definedName name="NPV" localSheetId="112">#REF!</definedName>
    <definedName name="NPV" localSheetId="124">#REF!</definedName>
    <definedName name="NPV" localSheetId="122">#REF!</definedName>
    <definedName name="NPV" localSheetId="110">#REF!</definedName>
    <definedName name="NPV" localSheetId="76">#REF!</definedName>
    <definedName name="NPV" localSheetId="73">#REF!</definedName>
    <definedName name="NPV" localSheetId="70">#REF!</definedName>
    <definedName name="NPV" localSheetId="67">#REF!</definedName>
    <definedName name="NPV" localSheetId="64">#REF!</definedName>
    <definedName name="NPV" localSheetId="30">#REF!</definedName>
    <definedName name="NPV" localSheetId="21">#REF!</definedName>
    <definedName name="NPV" localSheetId="79">#REF!</definedName>
    <definedName name="NPV" localSheetId="18">#REF!</definedName>
    <definedName name="NPV" localSheetId="94">#REF!</definedName>
    <definedName name="NPV" localSheetId="61">#REF!</definedName>
    <definedName name="NPV" localSheetId="49">#REF!</definedName>
    <definedName name="NPV" localSheetId="33">#REF!</definedName>
    <definedName name="NPV" localSheetId="15">#REF!</definedName>
    <definedName name="NPV" localSheetId="3">#REF!</definedName>
    <definedName name="NPV" localSheetId="91">#REF!</definedName>
    <definedName name="NPV" localSheetId="46">#REF!</definedName>
    <definedName name="NPV" localSheetId="88">#REF!</definedName>
    <definedName name="NPV" localSheetId="58">#REF!</definedName>
    <definedName name="NPV" localSheetId="27">#REF!</definedName>
    <definedName name="NPV" localSheetId="12">#REF!</definedName>
    <definedName name="NPV" localSheetId="43">#REF!</definedName>
    <definedName name="NPV" localSheetId="85">#REF!</definedName>
    <definedName name="NPV" localSheetId="55">#REF!</definedName>
    <definedName name="NPV" localSheetId="24">#REF!</definedName>
    <definedName name="NPV" localSheetId="9">#REF!</definedName>
    <definedName name="NPV" localSheetId="100">#REF!</definedName>
    <definedName name="NPV" localSheetId="40">#REF!</definedName>
    <definedName name="NPV" localSheetId="97">#REF!</definedName>
    <definedName name="NPV" localSheetId="82">#REF!</definedName>
    <definedName name="NPV" localSheetId="52">#REF!</definedName>
    <definedName name="NPV" localSheetId="37">#REF!</definedName>
    <definedName name="NPV" localSheetId="6">#REF!</definedName>
    <definedName name="NPV" localSheetId="75">#REF!</definedName>
    <definedName name="NPV" localSheetId="72">#REF!</definedName>
    <definedName name="NPV" localSheetId="69">#REF!</definedName>
    <definedName name="NPV" localSheetId="66">#REF!</definedName>
    <definedName name="NPV" localSheetId="63">#REF!</definedName>
    <definedName name="NPV" localSheetId="51">#REF!</definedName>
    <definedName name="NPV" localSheetId="29">#REF!</definedName>
    <definedName name="NPV" localSheetId="20">#REF!</definedName>
    <definedName name="NPV" localSheetId="78">#REF!</definedName>
    <definedName name="NPV" localSheetId="17">#REF!</definedName>
    <definedName name="NPV" localSheetId="93">#REF!</definedName>
    <definedName name="NPV" localSheetId="60">#REF!</definedName>
    <definedName name="NPV" localSheetId="48">#REF!</definedName>
    <definedName name="NPV" localSheetId="34">#REF!</definedName>
    <definedName name="NPV" localSheetId="14">#REF!</definedName>
    <definedName name="NPV" localSheetId="2">#REF!</definedName>
    <definedName name="NPV" localSheetId="90">#REF!</definedName>
    <definedName name="NPV" localSheetId="45">#REF!</definedName>
    <definedName name="NPV" localSheetId="87">#REF!</definedName>
    <definedName name="NPV" localSheetId="57">#REF!</definedName>
    <definedName name="NPV" localSheetId="26">#REF!</definedName>
    <definedName name="NPV" localSheetId="11">#REF!</definedName>
    <definedName name="NPV" localSheetId="42">#REF!</definedName>
    <definedName name="NPV" localSheetId="84">#REF!</definedName>
    <definedName name="NPV" localSheetId="54">#REF!</definedName>
    <definedName name="NPV" localSheetId="23">#REF!</definedName>
    <definedName name="NPV" localSheetId="8">#REF!</definedName>
    <definedName name="NPV" localSheetId="99">#REF!</definedName>
    <definedName name="NPV" localSheetId="39">#REF!</definedName>
    <definedName name="NPV" localSheetId="96">#REF!</definedName>
    <definedName name="NPV" localSheetId="81">#REF!</definedName>
    <definedName name="NPV" localSheetId="36">#REF!</definedName>
    <definedName name="NPV" localSheetId="5">#REF!</definedName>
    <definedName name="NPV" localSheetId="138">#REF!</definedName>
    <definedName name="NPV" localSheetId="136">#REF!</definedName>
    <definedName name="NPV" localSheetId="134">#REF!</definedName>
    <definedName name="NPV" localSheetId="140">#REF!</definedName>
    <definedName name="NPV">#REF!</definedName>
    <definedName name="NYMEXPX" localSheetId="74">#REF!</definedName>
    <definedName name="NYMEXPX" localSheetId="71">#REF!</definedName>
    <definedName name="NYMEXPX" localSheetId="68">#REF!</definedName>
    <definedName name="NYMEXPX" localSheetId="65">#REF!</definedName>
    <definedName name="NYMEXPX" localSheetId="62">#REF!</definedName>
    <definedName name="NYMEXPX" localSheetId="28">#REF!</definedName>
    <definedName name="NYMEXPX" localSheetId="19">#REF!</definedName>
    <definedName name="NYMEXPX" localSheetId="77">#REF!</definedName>
    <definedName name="NYMEXPX" localSheetId="107">#REF!</definedName>
    <definedName name="NYMEXPX" localSheetId="32">#REF!</definedName>
    <definedName name="NYMEXPX" localSheetId="16">#REF!</definedName>
    <definedName name="NYMEXPX" localSheetId="131">#REF!</definedName>
    <definedName name="NYMEXPX" localSheetId="59">#REF!</definedName>
    <definedName name="NYMEXPX" localSheetId="47">#REF!</definedName>
    <definedName name="NYMEXPX" localSheetId="31">#REF!</definedName>
    <definedName name="NYMEXPX" localSheetId="13">#REF!</definedName>
    <definedName name="NYMEXPX" localSheetId="129">#REF!</definedName>
    <definedName name="NYMEXPX" localSheetId="119">#REF!</definedName>
    <definedName name="NYMEXPX" localSheetId="105">#REF!</definedName>
    <definedName name="NYMEXPX" localSheetId="92">#REF!</definedName>
    <definedName name="NYMEXPX" localSheetId="0">#REF!</definedName>
    <definedName name="NYMEXPX" localSheetId="1">#REF!</definedName>
    <definedName name="NYMEXPX" localSheetId="89">#REF!</definedName>
    <definedName name="NYMEXPX" localSheetId="44">#REF!</definedName>
    <definedName name="NYMEXPX" localSheetId="86">#REF!</definedName>
    <definedName name="NYMEXPX" localSheetId="56">#REF!</definedName>
    <definedName name="NYMEXPX" localSheetId="25">#REF!</definedName>
    <definedName name="NYMEXPX" localSheetId="117">#REF!</definedName>
    <definedName name="NYMEXPX" localSheetId="10">#REF!</definedName>
    <definedName name="NYMEXPX" localSheetId="127">#REF!</definedName>
    <definedName name="NYMEXPX" localSheetId="103">#REF!</definedName>
    <definedName name="NYMEXPX" localSheetId="41">#REF!</definedName>
    <definedName name="NYMEXPX" localSheetId="115">#REF!</definedName>
    <definedName name="NYMEXPX" localSheetId="101">#REF!</definedName>
    <definedName name="NYMEXPX" localSheetId="83">#REF!</definedName>
    <definedName name="NYMEXPX" localSheetId="53">#REF!</definedName>
    <definedName name="NYMEXPX" localSheetId="22">#REF!</definedName>
    <definedName name="NYMEXPX" localSheetId="125">#REF!</definedName>
    <definedName name="NYMEXPX" localSheetId="7">#REF!</definedName>
    <definedName name="NYMEXPX" localSheetId="98">#REF!</definedName>
    <definedName name="NYMEXPX" localSheetId="113">#REF!</definedName>
    <definedName name="NYMEXPX" localSheetId="111">#REF!</definedName>
    <definedName name="NYMEXPX" localSheetId="38">#REF!</definedName>
    <definedName name="NYMEXPX" localSheetId="123">#REF!</definedName>
    <definedName name="NYMEXPX" localSheetId="80">#REF!</definedName>
    <definedName name="NYMEXPX" localSheetId="50">#REF!</definedName>
    <definedName name="NYMEXPX" localSheetId="35">#REF!</definedName>
    <definedName name="NYMEXPX" localSheetId="121">#REF!</definedName>
    <definedName name="NYMEXPX" localSheetId="109">#REF!</definedName>
    <definedName name="NYMEXPX" localSheetId="95">#REF!</definedName>
    <definedName name="NYMEXPX" localSheetId="4">#REF!</definedName>
    <definedName name="NYMEXPX" localSheetId="137">#REF!</definedName>
    <definedName name="NYMEXPX" localSheetId="135">#REF!</definedName>
    <definedName name="NYMEXPX" localSheetId="141">#REF!</definedName>
    <definedName name="NYMEXPX" localSheetId="133">#REF!</definedName>
    <definedName name="NYMEXPX" localSheetId="139">#REF!</definedName>
    <definedName name="NYMEXPX" localSheetId="108">#REF!</definedName>
    <definedName name="NYMEXPX" localSheetId="132">#REF!</definedName>
    <definedName name="NYMEXPX" localSheetId="130">#REF!</definedName>
    <definedName name="NYMEXPX" localSheetId="120">#REF!</definedName>
    <definedName name="NYMEXPX" localSheetId="106">#REF!</definedName>
    <definedName name="NYMEXPX" localSheetId="118">#REF!</definedName>
    <definedName name="NYMEXPX" localSheetId="128">#REF!</definedName>
    <definedName name="NYMEXPX" localSheetId="104">#REF!</definedName>
    <definedName name="NYMEXPX" localSheetId="116">#REF!</definedName>
    <definedName name="NYMEXPX" localSheetId="102">#REF!</definedName>
    <definedName name="NYMEXPX" localSheetId="126">#REF!</definedName>
    <definedName name="NYMEXPX" localSheetId="114">#REF!</definedName>
    <definedName name="NYMEXPX" localSheetId="112">#REF!</definedName>
    <definedName name="NYMEXPX" localSheetId="124">#REF!</definedName>
    <definedName name="NYMEXPX" localSheetId="122">#REF!</definedName>
    <definedName name="NYMEXPX" localSheetId="110">#REF!</definedName>
    <definedName name="NYMEXPX" localSheetId="76">#REF!</definedName>
    <definedName name="NYMEXPX" localSheetId="73">#REF!</definedName>
    <definedName name="NYMEXPX" localSheetId="70">#REF!</definedName>
    <definedName name="NYMEXPX" localSheetId="67">#REF!</definedName>
    <definedName name="NYMEXPX" localSheetId="64">#REF!</definedName>
    <definedName name="NYMEXPX" localSheetId="30">#REF!</definedName>
    <definedName name="NYMEXPX" localSheetId="21">#REF!</definedName>
    <definedName name="NYMEXPX" localSheetId="79">#REF!</definedName>
    <definedName name="NYMEXPX" localSheetId="18">#REF!</definedName>
    <definedName name="NYMEXPX" localSheetId="94">#REF!</definedName>
    <definedName name="NYMEXPX" localSheetId="61">#REF!</definedName>
    <definedName name="NYMEXPX" localSheetId="49">#REF!</definedName>
    <definedName name="NYMEXPX" localSheetId="33">#REF!</definedName>
    <definedName name="NYMEXPX" localSheetId="15">#REF!</definedName>
    <definedName name="NYMEXPX" localSheetId="3">#REF!</definedName>
    <definedName name="NYMEXPX" localSheetId="91">#REF!</definedName>
    <definedName name="NYMEXPX" localSheetId="46">#REF!</definedName>
    <definedName name="NYMEXPX" localSheetId="88">#REF!</definedName>
    <definedName name="NYMEXPX" localSheetId="58">#REF!</definedName>
    <definedName name="NYMEXPX" localSheetId="27">#REF!</definedName>
    <definedName name="NYMEXPX" localSheetId="12">#REF!</definedName>
    <definedName name="NYMEXPX" localSheetId="43">#REF!</definedName>
    <definedName name="NYMEXPX" localSheetId="85">#REF!</definedName>
    <definedName name="NYMEXPX" localSheetId="55">#REF!</definedName>
    <definedName name="NYMEXPX" localSheetId="24">#REF!</definedName>
    <definedName name="NYMEXPX" localSheetId="9">#REF!</definedName>
    <definedName name="NYMEXPX" localSheetId="100">#REF!</definedName>
    <definedName name="NYMEXPX" localSheetId="40">#REF!</definedName>
    <definedName name="NYMEXPX" localSheetId="97">#REF!</definedName>
    <definedName name="NYMEXPX" localSheetId="82">#REF!</definedName>
    <definedName name="NYMEXPX" localSheetId="52">#REF!</definedName>
    <definedName name="NYMEXPX" localSheetId="37">#REF!</definedName>
    <definedName name="NYMEXPX" localSheetId="6">#REF!</definedName>
    <definedName name="NYMEXPX" localSheetId="75">#REF!</definedName>
    <definedName name="NYMEXPX" localSheetId="72">#REF!</definedName>
    <definedName name="NYMEXPX" localSheetId="69">#REF!</definedName>
    <definedName name="NYMEXPX" localSheetId="66">#REF!</definedName>
    <definedName name="NYMEXPX" localSheetId="63">#REF!</definedName>
    <definedName name="NYMEXPX" localSheetId="51">#REF!</definedName>
    <definedName name="NYMEXPX" localSheetId="29">#REF!</definedName>
    <definedName name="NYMEXPX" localSheetId="20">#REF!</definedName>
    <definedName name="NYMEXPX" localSheetId="78">#REF!</definedName>
    <definedName name="NYMEXPX" localSheetId="17">#REF!</definedName>
    <definedName name="NYMEXPX" localSheetId="93">#REF!</definedName>
    <definedName name="NYMEXPX" localSheetId="60">#REF!</definedName>
    <definedName name="NYMEXPX" localSheetId="48">#REF!</definedName>
    <definedName name="NYMEXPX" localSheetId="34">#REF!</definedName>
    <definedName name="NYMEXPX" localSheetId="14">#REF!</definedName>
    <definedName name="NYMEXPX" localSheetId="2">#REF!</definedName>
    <definedName name="NYMEXPX" localSheetId="90">#REF!</definedName>
    <definedName name="NYMEXPX" localSheetId="45">#REF!</definedName>
    <definedName name="NYMEXPX" localSheetId="87">#REF!</definedName>
    <definedName name="NYMEXPX" localSheetId="57">#REF!</definedName>
    <definedName name="NYMEXPX" localSheetId="26">#REF!</definedName>
    <definedName name="NYMEXPX" localSheetId="11">#REF!</definedName>
    <definedName name="NYMEXPX" localSheetId="42">#REF!</definedName>
    <definedName name="NYMEXPX" localSheetId="84">#REF!</definedName>
    <definedName name="NYMEXPX" localSheetId="54">#REF!</definedName>
    <definedName name="NYMEXPX" localSheetId="23">#REF!</definedName>
    <definedName name="NYMEXPX" localSheetId="8">#REF!</definedName>
    <definedName name="NYMEXPX" localSheetId="99">#REF!</definedName>
    <definedName name="NYMEXPX" localSheetId="39">#REF!</definedName>
    <definedName name="NYMEXPX" localSheetId="96">#REF!</definedName>
    <definedName name="NYMEXPX" localSheetId="81">#REF!</definedName>
    <definedName name="NYMEXPX" localSheetId="36">#REF!</definedName>
    <definedName name="NYMEXPX" localSheetId="5">#REF!</definedName>
    <definedName name="NYMEXPX" localSheetId="138">#REF!</definedName>
    <definedName name="NYMEXPX" localSheetId="136">#REF!</definedName>
    <definedName name="NYMEXPX" localSheetId="134">#REF!</definedName>
    <definedName name="NYMEXPX" localSheetId="140">#REF!</definedName>
    <definedName name="NYMEXPX">#REF!</definedName>
    <definedName name="NYMEXVOL" localSheetId="74">#REF!</definedName>
    <definedName name="NYMEXVOL" localSheetId="71">#REF!</definedName>
    <definedName name="NYMEXVOL" localSheetId="68">#REF!</definedName>
    <definedName name="NYMEXVOL" localSheetId="65">#REF!</definedName>
    <definedName name="NYMEXVOL" localSheetId="62">#REF!</definedName>
    <definedName name="NYMEXVOL" localSheetId="28">#REF!</definedName>
    <definedName name="NYMEXVOL" localSheetId="19">#REF!</definedName>
    <definedName name="NYMEXVOL" localSheetId="77">#REF!</definedName>
    <definedName name="NYMEXVOL" localSheetId="107">#REF!</definedName>
    <definedName name="NYMEXVOL" localSheetId="32">#REF!</definedName>
    <definedName name="NYMEXVOL" localSheetId="16">#REF!</definedName>
    <definedName name="NYMEXVOL" localSheetId="131">#REF!</definedName>
    <definedName name="NYMEXVOL" localSheetId="59">#REF!</definedName>
    <definedName name="NYMEXVOL" localSheetId="47">#REF!</definedName>
    <definedName name="NYMEXVOL" localSheetId="31">#REF!</definedName>
    <definedName name="NYMEXVOL" localSheetId="13">#REF!</definedName>
    <definedName name="NYMEXVOL" localSheetId="129">#REF!</definedName>
    <definedName name="NYMEXVOL" localSheetId="119">#REF!</definedName>
    <definedName name="NYMEXVOL" localSheetId="105">#REF!</definedName>
    <definedName name="NYMEXVOL" localSheetId="92">#REF!</definedName>
    <definedName name="NYMEXVOL" localSheetId="0">#REF!</definedName>
    <definedName name="NYMEXVOL" localSheetId="1">#REF!</definedName>
    <definedName name="NYMEXVOL" localSheetId="89">#REF!</definedName>
    <definedName name="NYMEXVOL" localSheetId="44">#REF!</definedName>
    <definedName name="NYMEXVOL" localSheetId="86">#REF!</definedName>
    <definedName name="NYMEXVOL" localSheetId="56">#REF!</definedName>
    <definedName name="NYMEXVOL" localSheetId="25">#REF!</definedName>
    <definedName name="NYMEXVOL" localSheetId="117">#REF!</definedName>
    <definedName name="NYMEXVOL" localSheetId="10">#REF!</definedName>
    <definedName name="NYMEXVOL" localSheetId="127">#REF!</definedName>
    <definedName name="NYMEXVOL" localSheetId="103">#REF!</definedName>
    <definedName name="NYMEXVOL" localSheetId="41">#REF!</definedName>
    <definedName name="NYMEXVOL" localSheetId="115">#REF!</definedName>
    <definedName name="NYMEXVOL" localSheetId="101">#REF!</definedName>
    <definedName name="NYMEXVOL" localSheetId="83">#REF!</definedName>
    <definedName name="NYMEXVOL" localSheetId="53">#REF!</definedName>
    <definedName name="NYMEXVOL" localSheetId="22">#REF!</definedName>
    <definedName name="NYMEXVOL" localSheetId="125">#REF!</definedName>
    <definedName name="NYMEXVOL" localSheetId="7">#REF!</definedName>
    <definedName name="NYMEXVOL" localSheetId="98">#REF!</definedName>
    <definedName name="NYMEXVOL" localSheetId="113">#REF!</definedName>
    <definedName name="NYMEXVOL" localSheetId="111">#REF!</definedName>
    <definedName name="NYMEXVOL" localSheetId="38">#REF!</definedName>
    <definedName name="NYMEXVOL" localSheetId="123">#REF!</definedName>
    <definedName name="NYMEXVOL" localSheetId="80">#REF!</definedName>
    <definedName name="NYMEXVOL" localSheetId="50">#REF!</definedName>
    <definedName name="NYMEXVOL" localSheetId="35">#REF!</definedName>
    <definedName name="NYMEXVOL" localSheetId="121">#REF!</definedName>
    <definedName name="NYMEXVOL" localSheetId="109">#REF!</definedName>
    <definedName name="NYMEXVOL" localSheetId="95">#REF!</definedName>
    <definedName name="NYMEXVOL" localSheetId="4">#REF!</definedName>
    <definedName name="NYMEXVOL" localSheetId="137">#REF!</definedName>
    <definedName name="NYMEXVOL" localSheetId="135">#REF!</definedName>
    <definedName name="NYMEXVOL" localSheetId="141">#REF!</definedName>
    <definedName name="NYMEXVOL" localSheetId="133">#REF!</definedName>
    <definedName name="NYMEXVOL" localSheetId="139">#REF!</definedName>
    <definedName name="NYMEXVOL" localSheetId="108">#REF!</definedName>
    <definedName name="NYMEXVOL" localSheetId="132">#REF!</definedName>
    <definedName name="NYMEXVOL" localSheetId="130">#REF!</definedName>
    <definedName name="NYMEXVOL" localSheetId="120">#REF!</definedName>
    <definedName name="NYMEXVOL" localSheetId="106">#REF!</definedName>
    <definedName name="NYMEXVOL" localSheetId="118">#REF!</definedName>
    <definedName name="NYMEXVOL" localSheetId="128">#REF!</definedName>
    <definedName name="NYMEXVOL" localSheetId="104">#REF!</definedName>
    <definedName name="NYMEXVOL" localSheetId="116">#REF!</definedName>
    <definedName name="NYMEXVOL" localSheetId="102">#REF!</definedName>
    <definedName name="NYMEXVOL" localSheetId="126">#REF!</definedName>
    <definedName name="NYMEXVOL" localSheetId="114">#REF!</definedName>
    <definedName name="NYMEXVOL" localSheetId="112">#REF!</definedName>
    <definedName name="NYMEXVOL" localSheetId="124">#REF!</definedName>
    <definedName name="NYMEXVOL" localSheetId="122">#REF!</definedName>
    <definedName name="NYMEXVOL" localSheetId="110">#REF!</definedName>
    <definedName name="NYMEXVOL" localSheetId="76">#REF!</definedName>
    <definedName name="NYMEXVOL" localSheetId="73">#REF!</definedName>
    <definedName name="NYMEXVOL" localSheetId="70">#REF!</definedName>
    <definedName name="NYMEXVOL" localSheetId="67">#REF!</definedName>
    <definedName name="NYMEXVOL" localSheetId="64">#REF!</definedName>
    <definedName name="NYMEXVOL" localSheetId="30">#REF!</definedName>
    <definedName name="NYMEXVOL" localSheetId="21">#REF!</definedName>
    <definedName name="NYMEXVOL" localSheetId="79">#REF!</definedName>
    <definedName name="NYMEXVOL" localSheetId="18">#REF!</definedName>
    <definedName name="NYMEXVOL" localSheetId="94">#REF!</definedName>
    <definedName name="NYMEXVOL" localSheetId="61">#REF!</definedName>
    <definedName name="NYMEXVOL" localSheetId="49">#REF!</definedName>
    <definedName name="NYMEXVOL" localSheetId="33">#REF!</definedName>
    <definedName name="NYMEXVOL" localSheetId="15">#REF!</definedName>
    <definedName name="NYMEXVOL" localSheetId="3">#REF!</definedName>
    <definedName name="NYMEXVOL" localSheetId="91">#REF!</definedName>
    <definedName name="NYMEXVOL" localSheetId="46">#REF!</definedName>
    <definedName name="NYMEXVOL" localSheetId="88">#REF!</definedName>
    <definedName name="NYMEXVOL" localSheetId="58">#REF!</definedName>
    <definedName name="NYMEXVOL" localSheetId="27">#REF!</definedName>
    <definedName name="NYMEXVOL" localSheetId="12">#REF!</definedName>
    <definedName name="NYMEXVOL" localSheetId="43">#REF!</definedName>
    <definedName name="NYMEXVOL" localSheetId="85">#REF!</definedName>
    <definedName name="NYMEXVOL" localSheetId="55">#REF!</definedName>
    <definedName name="NYMEXVOL" localSheetId="24">#REF!</definedName>
    <definedName name="NYMEXVOL" localSheetId="9">#REF!</definedName>
    <definedName name="NYMEXVOL" localSheetId="100">#REF!</definedName>
    <definedName name="NYMEXVOL" localSheetId="40">#REF!</definedName>
    <definedName name="NYMEXVOL" localSheetId="97">#REF!</definedName>
    <definedName name="NYMEXVOL" localSheetId="82">#REF!</definedName>
    <definedName name="NYMEXVOL" localSheetId="52">#REF!</definedName>
    <definedName name="NYMEXVOL" localSheetId="37">#REF!</definedName>
    <definedName name="NYMEXVOL" localSheetId="6">#REF!</definedName>
    <definedName name="NYMEXVOL" localSheetId="75">#REF!</definedName>
    <definedName name="NYMEXVOL" localSheetId="72">#REF!</definedName>
    <definedName name="NYMEXVOL" localSheetId="69">#REF!</definedName>
    <definedName name="NYMEXVOL" localSheetId="66">#REF!</definedName>
    <definedName name="NYMEXVOL" localSheetId="63">#REF!</definedName>
    <definedName name="NYMEXVOL" localSheetId="51">#REF!</definedName>
    <definedName name="NYMEXVOL" localSheetId="29">#REF!</definedName>
    <definedName name="NYMEXVOL" localSheetId="20">#REF!</definedName>
    <definedName name="NYMEXVOL" localSheetId="78">#REF!</definedName>
    <definedName name="NYMEXVOL" localSheetId="17">#REF!</definedName>
    <definedName name="NYMEXVOL" localSheetId="93">#REF!</definedName>
    <definedName name="NYMEXVOL" localSheetId="60">#REF!</definedName>
    <definedName name="NYMEXVOL" localSheetId="48">#REF!</definedName>
    <definedName name="NYMEXVOL" localSheetId="34">#REF!</definedName>
    <definedName name="NYMEXVOL" localSheetId="14">#REF!</definedName>
    <definedName name="NYMEXVOL" localSheetId="2">#REF!</definedName>
    <definedName name="NYMEXVOL" localSheetId="90">#REF!</definedName>
    <definedName name="NYMEXVOL" localSheetId="45">#REF!</definedName>
    <definedName name="NYMEXVOL" localSheetId="87">#REF!</definedName>
    <definedName name="NYMEXVOL" localSheetId="57">#REF!</definedName>
    <definedName name="NYMEXVOL" localSheetId="26">#REF!</definedName>
    <definedName name="NYMEXVOL" localSheetId="11">#REF!</definedName>
    <definedName name="NYMEXVOL" localSheetId="42">#REF!</definedName>
    <definedName name="NYMEXVOL" localSheetId="84">#REF!</definedName>
    <definedName name="NYMEXVOL" localSheetId="54">#REF!</definedName>
    <definedName name="NYMEXVOL" localSheetId="23">#REF!</definedName>
    <definedName name="NYMEXVOL" localSheetId="8">#REF!</definedName>
    <definedName name="NYMEXVOL" localSheetId="99">#REF!</definedName>
    <definedName name="NYMEXVOL" localSheetId="39">#REF!</definedName>
    <definedName name="NYMEXVOL" localSheetId="96">#REF!</definedName>
    <definedName name="NYMEXVOL" localSheetId="81">#REF!</definedName>
    <definedName name="NYMEXVOL" localSheetId="36">#REF!</definedName>
    <definedName name="NYMEXVOL" localSheetId="5">#REF!</definedName>
    <definedName name="NYMEXVOL" localSheetId="138">#REF!</definedName>
    <definedName name="NYMEXVOL" localSheetId="136">#REF!</definedName>
    <definedName name="NYMEXVOL" localSheetId="134">#REF!</definedName>
    <definedName name="NYMEXVOL" localSheetId="140">#REF!</definedName>
    <definedName name="NYMEXVOL">#REF!</definedName>
    <definedName name="O_M_Mobilization">#REF!</definedName>
    <definedName name="O_M_Mobilization___Labor">#REF!</definedName>
    <definedName name="Ocean_Transit_DSU">#REF!</definedName>
    <definedName name="OFFERCOT" localSheetId="74">#REF!</definedName>
    <definedName name="OFFERCOT" localSheetId="71">#REF!</definedName>
    <definedName name="OFFERCOT" localSheetId="68">#REF!</definedName>
    <definedName name="OFFERCOT" localSheetId="65">#REF!</definedName>
    <definedName name="OFFERCOT" localSheetId="62">#REF!</definedName>
    <definedName name="OFFERCOT" localSheetId="28">#REF!</definedName>
    <definedName name="OFFERCOT" localSheetId="19">#REF!</definedName>
    <definedName name="OFFERCOT" localSheetId="77">#REF!</definedName>
    <definedName name="OFFERCOT" localSheetId="107">#REF!</definedName>
    <definedName name="OFFERCOT" localSheetId="32">#REF!</definedName>
    <definedName name="OFFERCOT" localSheetId="16">#REF!</definedName>
    <definedName name="OFFERCOT" localSheetId="131">#REF!</definedName>
    <definedName name="OFFERCOT" localSheetId="59">#REF!</definedName>
    <definedName name="OFFERCOT" localSheetId="47">#REF!</definedName>
    <definedName name="OFFERCOT" localSheetId="31">#REF!</definedName>
    <definedName name="OFFERCOT" localSheetId="13">#REF!</definedName>
    <definedName name="OFFERCOT" localSheetId="129">#REF!</definedName>
    <definedName name="OFFERCOT" localSheetId="119">#REF!</definedName>
    <definedName name="OFFERCOT" localSheetId="105">#REF!</definedName>
    <definedName name="OFFERCOT" localSheetId="92">#REF!</definedName>
    <definedName name="OFFERCOT" localSheetId="0">#REF!</definedName>
    <definedName name="OFFERCOT" localSheetId="1">#REF!</definedName>
    <definedName name="OFFERCOT" localSheetId="89">#REF!</definedName>
    <definedName name="OFFERCOT" localSheetId="44">#REF!</definedName>
    <definedName name="OFFERCOT" localSheetId="86">#REF!</definedName>
    <definedName name="OFFERCOT" localSheetId="56">#REF!</definedName>
    <definedName name="OFFERCOT" localSheetId="25">#REF!</definedName>
    <definedName name="OFFERCOT" localSheetId="117">#REF!</definedName>
    <definedName name="OFFERCOT" localSheetId="10">#REF!</definedName>
    <definedName name="OFFERCOT" localSheetId="127">#REF!</definedName>
    <definedName name="OFFERCOT" localSheetId="103">#REF!</definedName>
    <definedName name="OFFERCOT" localSheetId="41">#REF!</definedName>
    <definedName name="OFFERCOT" localSheetId="115">#REF!</definedName>
    <definedName name="OFFERCOT" localSheetId="101">#REF!</definedName>
    <definedName name="OFFERCOT" localSheetId="83">#REF!</definedName>
    <definedName name="OFFERCOT" localSheetId="53">#REF!</definedName>
    <definedName name="OFFERCOT" localSheetId="22">#REF!</definedName>
    <definedName name="OFFERCOT" localSheetId="125">#REF!</definedName>
    <definedName name="OFFERCOT" localSheetId="7">#REF!</definedName>
    <definedName name="OFFERCOT" localSheetId="98">#REF!</definedName>
    <definedName name="OFFERCOT" localSheetId="113">#REF!</definedName>
    <definedName name="OFFERCOT" localSheetId="111">#REF!</definedName>
    <definedName name="OFFERCOT" localSheetId="38">#REF!</definedName>
    <definedName name="OFFERCOT" localSheetId="123">#REF!</definedName>
    <definedName name="OFFERCOT" localSheetId="80">#REF!</definedName>
    <definedName name="OFFERCOT" localSheetId="50">#REF!</definedName>
    <definedName name="OFFERCOT" localSheetId="35">#REF!</definedName>
    <definedName name="OFFERCOT" localSheetId="121">#REF!</definedName>
    <definedName name="OFFERCOT" localSheetId="109">#REF!</definedName>
    <definedName name="OFFERCOT" localSheetId="95">#REF!</definedName>
    <definedName name="OFFERCOT" localSheetId="4">#REF!</definedName>
    <definedName name="OFFERCOT" localSheetId="137">#REF!</definedName>
    <definedName name="OFFERCOT" localSheetId="135">#REF!</definedName>
    <definedName name="OFFERCOT" localSheetId="141">#REF!</definedName>
    <definedName name="OFFERCOT" localSheetId="133">#REF!</definedName>
    <definedName name="OFFERCOT" localSheetId="139">#REF!</definedName>
    <definedName name="OFFERCOT" localSheetId="108">#REF!</definedName>
    <definedName name="OFFERCOT" localSheetId="132">#REF!</definedName>
    <definedName name="OFFERCOT" localSheetId="130">#REF!</definedName>
    <definedName name="OFFERCOT" localSheetId="120">#REF!</definedName>
    <definedName name="OFFERCOT" localSheetId="106">#REF!</definedName>
    <definedName name="OFFERCOT" localSheetId="118">#REF!</definedName>
    <definedName name="OFFERCOT" localSheetId="128">#REF!</definedName>
    <definedName name="OFFERCOT" localSheetId="104">#REF!</definedName>
    <definedName name="OFFERCOT" localSheetId="116">#REF!</definedName>
    <definedName name="OFFERCOT" localSheetId="102">#REF!</definedName>
    <definedName name="OFFERCOT" localSheetId="126">#REF!</definedName>
    <definedName name="OFFERCOT" localSheetId="114">#REF!</definedName>
    <definedName name="OFFERCOT" localSheetId="112">#REF!</definedName>
    <definedName name="OFFERCOT" localSheetId="124">#REF!</definedName>
    <definedName name="OFFERCOT" localSheetId="122">#REF!</definedName>
    <definedName name="OFFERCOT" localSheetId="110">#REF!</definedName>
    <definedName name="OFFERCOT" localSheetId="76">#REF!</definedName>
    <definedName name="OFFERCOT" localSheetId="73">#REF!</definedName>
    <definedName name="OFFERCOT" localSheetId="70">#REF!</definedName>
    <definedName name="OFFERCOT" localSheetId="67">#REF!</definedName>
    <definedName name="OFFERCOT" localSheetId="64">#REF!</definedName>
    <definedName name="OFFERCOT" localSheetId="30">#REF!</definedName>
    <definedName name="OFFERCOT" localSheetId="21">#REF!</definedName>
    <definedName name="OFFERCOT" localSheetId="79">#REF!</definedName>
    <definedName name="OFFERCOT" localSheetId="18">#REF!</definedName>
    <definedName name="OFFERCOT" localSheetId="94">#REF!</definedName>
    <definedName name="OFFERCOT" localSheetId="61">#REF!</definedName>
    <definedName name="OFFERCOT" localSheetId="49">#REF!</definedName>
    <definedName name="OFFERCOT" localSheetId="33">#REF!</definedName>
    <definedName name="OFFERCOT" localSheetId="15">#REF!</definedName>
    <definedName name="OFFERCOT" localSheetId="3">#REF!</definedName>
    <definedName name="OFFERCOT" localSheetId="91">#REF!</definedName>
    <definedName name="OFFERCOT" localSheetId="46">#REF!</definedName>
    <definedName name="OFFERCOT" localSheetId="88">#REF!</definedName>
    <definedName name="OFFERCOT" localSheetId="58">#REF!</definedName>
    <definedName name="OFFERCOT" localSheetId="27">#REF!</definedName>
    <definedName name="OFFERCOT" localSheetId="12">#REF!</definedName>
    <definedName name="OFFERCOT" localSheetId="43">#REF!</definedName>
    <definedName name="OFFERCOT" localSheetId="85">#REF!</definedName>
    <definedName name="OFFERCOT" localSheetId="55">#REF!</definedName>
    <definedName name="OFFERCOT" localSheetId="24">#REF!</definedName>
    <definedName name="OFFERCOT" localSheetId="9">#REF!</definedName>
    <definedName name="OFFERCOT" localSheetId="100">#REF!</definedName>
    <definedName name="OFFERCOT" localSheetId="40">#REF!</definedName>
    <definedName name="OFFERCOT" localSheetId="97">#REF!</definedName>
    <definedName name="OFFERCOT" localSheetId="82">#REF!</definedName>
    <definedName name="OFFERCOT" localSheetId="52">#REF!</definedName>
    <definedName name="OFFERCOT" localSheetId="37">#REF!</definedName>
    <definedName name="OFFERCOT" localSheetId="6">#REF!</definedName>
    <definedName name="OFFERCOT" localSheetId="75">#REF!</definedName>
    <definedName name="OFFERCOT" localSheetId="72">#REF!</definedName>
    <definedName name="OFFERCOT" localSheetId="69">#REF!</definedName>
    <definedName name="OFFERCOT" localSheetId="66">#REF!</definedName>
    <definedName name="OFFERCOT" localSheetId="63">#REF!</definedName>
    <definedName name="OFFERCOT" localSheetId="51">#REF!</definedName>
    <definedName name="OFFERCOT" localSheetId="29">#REF!</definedName>
    <definedName name="OFFERCOT" localSheetId="20">#REF!</definedName>
    <definedName name="OFFERCOT" localSheetId="78">#REF!</definedName>
    <definedName name="OFFERCOT" localSheetId="17">#REF!</definedName>
    <definedName name="OFFERCOT" localSheetId="93">#REF!</definedName>
    <definedName name="OFFERCOT" localSheetId="60">#REF!</definedName>
    <definedName name="OFFERCOT" localSheetId="48">#REF!</definedName>
    <definedName name="OFFERCOT" localSheetId="34">#REF!</definedName>
    <definedName name="OFFERCOT" localSheetId="14">#REF!</definedName>
    <definedName name="OFFERCOT" localSheetId="2">#REF!</definedName>
    <definedName name="OFFERCOT" localSheetId="90">#REF!</definedName>
    <definedName name="OFFERCOT" localSheetId="45">#REF!</definedName>
    <definedName name="OFFERCOT" localSheetId="87">#REF!</definedName>
    <definedName name="OFFERCOT" localSheetId="57">#REF!</definedName>
    <definedName name="OFFERCOT" localSheetId="26">#REF!</definedName>
    <definedName name="OFFERCOT" localSheetId="11">#REF!</definedName>
    <definedName name="OFFERCOT" localSheetId="42">#REF!</definedName>
    <definedName name="OFFERCOT" localSheetId="84">#REF!</definedName>
    <definedName name="OFFERCOT" localSheetId="54">#REF!</definedName>
    <definedName name="OFFERCOT" localSheetId="23">#REF!</definedName>
    <definedName name="OFFERCOT" localSheetId="8">#REF!</definedName>
    <definedName name="OFFERCOT" localSheetId="99">#REF!</definedName>
    <definedName name="OFFERCOT" localSheetId="39">#REF!</definedName>
    <definedName name="OFFERCOT" localSheetId="96">#REF!</definedName>
    <definedName name="OFFERCOT" localSheetId="81">#REF!</definedName>
    <definedName name="OFFERCOT" localSheetId="36">#REF!</definedName>
    <definedName name="OFFERCOT" localSheetId="5">#REF!</definedName>
    <definedName name="OFFERCOT" localSheetId="138">#REF!</definedName>
    <definedName name="OFFERCOT" localSheetId="136">#REF!</definedName>
    <definedName name="OFFERCOT" localSheetId="134">#REF!</definedName>
    <definedName name="OFFERCOT" localSheetId="140">#REF!</definedName>
    <definedName name="OFFERCOT">#REF!</definedName>
    <definedName name="OFFERCOTPX" localSheetId="74">#REF!</definedName>
    <definedName name="OFFERCOTPX" localSheetId="71">#REF!</definedName>
    <definedName name="OFFERCOTPX" localSheetId="68">#REF!</definedName>
    <definedName name="OFFERCOTPX" localSheetId="65">#REF!</definedName>
    <definedName name="OFFERCOTPX" localSheetId="62">#REF!</definedName>
    <definedName name="OFFERCOTPX" localSheetId="28">#REF!</definedName>
    <definedName name="OFFERCOTPX" localSheetId="19">#REF!</definedName>
    <definedName name="OFFERCOTPX" localSheetId="77">#REF!</definedName>
    <definedName name="OFFERCOTPX" localSheetId="107">#REF!</definedName>
    <definedName name="OFFERCOTPX" localSheetId="32">#REF!</definedName>
    <definedName name="OFFERCOTPX" localSheetId="16">#REF!</definedName>
    <definedName name="OFFERCOTPX" localSheetId="131">#REF!</definedName>
    <definedName name="OFFERCOTPX" localSheetId="59">#REF!</definedName>
    <definedName name="OFFERCOTPX" localSheetId="47">#REF!</definedName>
    <definedName name="OFFERCOTPX" localSheetId="31">#REF!</definedName>
    <definedName name="OFFERCOTPX" localSheetId="13">#REF!</definedName>
    <definedName name="OFFERCOTPX" localSheetId="129">#REF!</definedName>
    <definedName name="OFFERCOTPX" localSheetId="119">#REF!</definedName>
    <definedName name="OFFERCOTPX" localSheetId="105">#REF!</definedName>
    <definedName name="OFFERCOTPX" localSheetId="92">#REF!</definedName>
    <definedName name="OFFERCOTPX" localSheetId="0">#REF!</definedName>
    <definedName name="OFFERCOTPX" localSheetId="1">#REF!</definedName>
    <definedName name="OFFERCOTPX" localSheetId="89">#REF!</definedName>
    <definedName name="OFFERCOTPX" localSheetId="44">#REF!</definedName>
    <definedName name="OFFERCOTPX" localSheetId="86">#REF!</definedName>
    <definedName name="OFFERCOTPX" localSheetId="56">#REF!</definedName>
    <definedName name="OFFERCOTPX" localSheetId="25">#REF!</definedName>
    <definedName name="OFFERCOTPX" localSheetId="117">#REF!</definedName>
    <definedName name="OFFERCOTPX" localSheetId="10">#REF!</definedName>
    <definedName name="OFFERCOTPX" localSheetId="127">#REF!</definedName>
    <definedName name="OFFERCOTPX" localSheetId="103">#REF!</definedName>
    <definedName name="OFFERCOTPX" localSheetId="41">#REF!</definedName>
    <definedName name="OFFERCOTPX" localSheetId="115">#REF!</definedName>
    <definedName name="OFFERCOTPX" localSheetId="101">#REF!</definedName>
    <definedName name="OFFERCOTPX" localSheetId="83">#REF!</definedName>
    <definedName name="OFFERCOTPX" localSheetId="53">#REF!</definedName>
    <definedName name="OFFERCOTPX" localSheetId="22">#REF!</definedName>
    <definedName name="OFFERCOTPX" localSheetId="125">#REF!</definedName>
    <definedName name="OFFERCOTPX" localSheetId="7">#REF!</definedName>
    <definedName name="OFFERCOTPX" localSheetId="98">#REF!</definedName>
    <definedName name="OFFERCOTPX" localSheetId="113">#REF!</definedName>
    <definedName name="OFFERCOTPX" localSheetId="111">#REF!</definedName>
    <definedName name="OFFERCOTPX" localSheetId="38">#REF!</definedName>
    <definedName name="OFFERCOTPX" localSheetId="123">#REF!</definedName>
    <definedName name="OFFERCOTPX" localSheetId="80">#REF!</definedName>
    <definedName name="OFFERCOTPX" localSheetId="50">#REF!</definedName>
    <definedName name="OFFERCOTPX" localSheetId="35">#REF!</definedName>
    <definedName name="OFFERCOTPX" localSheetId="121">#REF!</definedName>
    <definedName name="OFFERCOTPX" localSheetId="109">#REF!</definedName>
    <definedName name="OFFERCOTPX" localSheetId="95">#REF!</definedName>
    <definedName name="OFFERCOTPX" localSheetId="4">#REF!</definedName>
    <definedName name="OFFERCOTPX" localSheetId="137">#REF!</definedName>
    <definedName name="OFFERCOTPX" localSheetId="135">#REF!</definedName>
    <definedName name="OFFERCOTPX" localSheetId="141">#REF!</definedName>
    <definedName name="OFFERCOTPX" localSheetId="133">#REF!</definedName>
    <definedName name="OFFERCOTPX" localSheetId="139">#REF!</definedName>
    <definedName name="OFFERCOTPX" localSheetId="108">#REF!</definedName>
    <definedName name="OFFERCOTPX" localSheetId="132">#REF!</definedName>
    <definedName name="OFFERCOTPX" localSheetId="130">#REF!</definedName>
    <definedName name="OFFERCOTPX" localSheetId="120">#REF!</definedName>
    <definedName name="OFFERCOTPX" localSheetId="106">#REF!</definedName>
    <definedName name="OFFERCOTPX" localSheetId="118">#REF!</definedName>
    <definedName name="OFFERCOTPX" localSheetId="128">#REF!</definedName>
    <definedName name="OFFERCOTPX" localSheetId="104">#REF!</definedName>
    <definedName name="OFFERCOTPX" localSheetId="116">#REF!</definedName>
    <definedName name="OFFERCOTPX" localSheetId="102">#REF!</definedName>
    <definedName name="OFFERCOTPX" localSheetId="126">#REF!</definedName>
    <definedName name="OFFERCOTPX" localSheetId="114">#REF!</definedName>
    <definedName name="OFFERCOTPX" localSheetId="112">#REF!</definedName>
    <definedName name="OFFERCOTPX" localSheetId="124">#REF!</definedName>
    <definedName name="OFFERCOTPX" localSheetId="122">#REF!</definedName>
    <definedName name="OFFERCOTPX" localSheetId="110">#REF!</definedName>
    <definedName name="OFFERCOTPX" localSheetId="76">#REF!</definedName>
    <definedName name="OFFERCOTPX" localSheetId="73">#REF!</definedName>
    <definedName name="OFFERCOTPX" localSheetId="70">#REF!</definedName>
    <definedName name="OFFERCOTPX" localSheetId="67">#REF!</definedName>
    <definedName name="OFFERCOTPX" localSheetId="64">#REF!</definedName>
    <definedName name="OFFERCOTPX" localSheetId="30">#REF!</definedName>
    <definedName name="OFFERCOTPX" localSheetId="21">#REF!</definedName>
    <definedName name="OFFERCOTPX" localSheetId="79">#REF!</definedName>
    <definedName name="OFFERCOTPX" localSheetId="18">#REF!</definedName>
    <definedName name="OFFERCOTPX" localSheetId="94">#REF!</definedName>
    <definedName name="OFFERCOTPX" localSheetId="61">#REF!</definedName>
    <definedName name="OFFERCOTPX" localSheetId="49">#REF!</definedName>
    <definedName name="OFFERCOTPX" localSheetId="33">#REF!</definedName>
    <definedName name="OFFERCOTPX" localSheetId="15">#REF!</definedName>
    <definedName name="OFFERCOTPX" localSheetId="3">#REF!</definedName>
    <definedName name="OFFERCOTPX" localSheetId="91">#REF!</definedName>
    <definedName name="OFFERCOTPX" localSheetId="46">#REF!</definedName>
    <definedName name="OFFERCOTPX" localSheetId="88">#REF!</definedName>
    <definedName name="OFFERCOTPX" localSheetId="58">#REF!</definedName>
    <definedName name="OFFERCOTPX" localSheetId="27">#REF!</definedName>
    <definedName name="OFFERCOTPX" localSheetId="12">#REF!</definedName>
    <definedName name="OFFERCOTPX" localSheetId="43">#REF!</definedName>
    <definedName name="OFFERCOTPX" localSheetId="85">#REF!</definedName>
    <definedName name="OFFERCOTPX" localSheetId="55">#REF!</definedName>
    <definedName name="OFFERCOTPX" localSheetId="24">#REF!</definedName>
    <definedName name="OFFERCOTPX" localSheetId="9">#REF!</definedName>
    <definedName name="OFFERCOTPX" localSheetId="100">#REF!</definedName>
    <definedName name="OFFERCOTPX" localSheetId="40">#REF!</definedName>
    <definedName name="OFFERCOTPX" localSheetId="97">#REF!</definedName>
    <definedName name="OFFERCOTPX" localSheetId="82">#REF!</definedName>
    <definedName name="OFFERCOTPX" localSheetId="52">#REF!</definedName>
    <definedName name="OFFERCOTPX" localSheetId="37">#REF!</definedName>
    <definedName name="OFFERCOTPX" localSheetId="6">#REF!</definedName>
    <definedName name="OFFERCOTPX" localSheetId="75">#REF!</definedName>
    <definedName name="OFFERCOTPX" localSheetId="72">#REF!</definedName>
    <definedName name="OFFERCOTPX" localSheetId="69">#REF!</definedName>
    <definedName name="OFFERCOTPX" localSheetId="66">#REF!</definedName>
    <definedName name="OFFERCOTPX" localSheetId="63">#REF!</definedName>
    <definedName name="OFFERCOTPX" localSheetId="51">#REF!</definedName>
    <definedName name="OFFERCOTPX" localSheetId="29">#REF!</definedName>
    <definedName name="OFFERCOTPX" localSheetId="20">#REF!</definedName>
    <definedName name="OFFERCOTPX" localSheetId="78">#REF!</definedName>
    <definedName name="OFFERCOTPX" localSheetId="17">#REF!</definedName>
    <definedName name="OFFERCOTPX" localSheetId="93">#REF!</definedName>
    <definedName name="OFFERCOTPX" localSheetId="60">#REF!</definedName>
    <definedName name="OFFERCOTPX" localSheetId="48">#REF!</definedName>
    <definedName name="OFFERCOTPX" localSheetId="34">#REF!</definedName>
    <definedName name="OFFERCOTPX" localSheetId="14">#REF!</definedName>
    <definedName name="OFFERCOTPX" localSheetId="2">#REF!</definedName>
    <definedName name="OFFERCOTPX" localSheetId="90">#REF!</definedName>
    <definedName name="OFFERCOTPX" localSheetId="45">#REF!</definedName>
    <definedName name="OFFERCOTPX" localSheetId="87">#REF!</definedName>
    <definedName name="OFFERCOTPX" localSheetId="57">#REF!</definedName>
    <definedName name="OFFERCOTPX" localSheetId="26">#REF!</definedName>
    <definedName name="OFFERCOTPX" localSheetId="11">#REF!</definedName>
    <definedName name="OFFERCOTPX" localSheetId="42">#REF!</definedName>
    <definedName name="OFFERCOTPX" localSheetId="84">#REF!</definedName>
    <definedName name="OFFERCOTPX" localSheetId="54">#REF!</definedName>
    <definedName name="OFFERCOTPX" localSheetId="23">#REF!</definedName>
    <definedName name="OFFERCOTPX" localSheetId="8">#REF!</definedName>
    <definedName name="OFFERCOTPX" localSheetId="99">#REF!</definedName>
    <definedName name="OFFERCOTPX" localSheetId="39">#REF!</definedName>
    <definedName name="OFFERCOTPX" localSheetId="96">#REF!</definedName>
    <definedName name="OFFERCOTPX" localSheetId="81">#REF!</definedName>
    <definedName name="OFFERCOTPX" localSheetId="36">#REF!</definedName>
    <definedName name="OFFERCOTPX" localSheetId="5">#REF!</definedName>
    <definedName name="OFFERCOTPX" localSheetId="138">#REF!</definedName>
    <definedName name="OFFERCOTPX" localSheetId="136">#REF!</definedName>
    <definedName name="OFFERCOTPX" localSheetId="134">#REF!</definedName>
    <definedName name="OFFERCOTPX" localSheetId="140">#REF!</definedName>
    <definedName name="OFFERCOTPX">#REF!</definedName>
    <definedName name="OFFERCOTVOL" localSheetId="74">#REF!</definedName>
    <definedName name="OFFERCOTVOL" localSheetId="71">#REF!</definedName>
    <definedName name="OFFERCOTVOL" localSheetId="68">#REF!</definedName>
    <definedName name="OFFERCOTVOL" localSheetId="65">#REF!</definedName>
    <definedName name="OFFERCOTVOL" localSheetId="62">#REF!</definedName>
    <definedName name="OFFERCOTVOL" localSheetId="28">#REF!</definedName>
    <definedName name="OFFERCOTVOL" localSheetId="19">#REF!</definedName>
    <definedName name="OFFERCOTVOL" localSheetId="77">#REF!</definedName>
    <definedName name="OFFERCOTVOL" localSheetId="107">#REF!</definedName>
    <definedName name="OFFERCOTVOL" localSheetId="32">#REF!</definedName>
    <definedName name="OFFERCOTVOL" localSheetId="16">#REF!</definedName>
    <definedName name="OFFERCOTVOL" localSheetId="131">#REF!</definedName>
    <definedName name="OFFERCOTVOL" localSheetId="59">#REF!</definedName>
    <definedName name="OFFERCOTVOL" localSheetId="47">#REF!</definedName>
    <definedName name="OFFERCOTVOL" localSheetId="31">#REF!</definedName>
    <definedName name="OFFERCOTVOL" localSheetId="13">#REF!</definedName>
    <definedName name="OFFERCOTVOL" localSheetId="129">#REF!</definedName>
    <definedName name="OFFERCOTVOL" localSheetId="119">#REF!</definedName>
    <definedName name="OFFERCOTVOL" localSheetId="105">#REF!</definedName>
    <definedName name="OFFERCOTVOL" localSheetId="92">#REF!</definedName>
    <definedName name="OFFERCOTVOL" localSheetId="0">#REF!</definedName>
    <definedName name="OFFERCOTVOL" localSheetId="1">#REF!</definedName>
    <definedName name="OFFERCOTVOL" localSheetId="89">#REF!</definedName>
    <definedName name="OFFERCOTVOL" localSheetId="44">#REF!</definedName>
    <definedName name="OFFERCOTVOL" localSheetId="86">#REF!</definedName>
    <definedName name="OFFERCOTVOL" localSheetId="56">#REF!</definedName>
    <definedName name="OFFERCOTVOL" localSheetId="25">#REF!</definedName>
    <definedName name="OFFERCOTVOL" localSheetId="117">#REF!</definedName>
    <definedName name="OFFERCOTVOL" localSheetId="10">#REF!</definedName>
    <definedName name="OFFERCOTVOL" localSheetId="127">#REF!</definedName>
    <definedName name="OFFERCOTVOL" localSheetId="103">#REF!</definedName>
    <definedName name="OFFERCOTVOL" localSheetId="41">#REF!</definedName>
    <definedName name="OFFERCOTVOL" localSheetId="115">#REF!</definedName>
    <definedName name="OFFERCOTVOL" localSheetId="101">#REF!</definedName>
    <definedName name="OFFERCOTVOL" localSheetId="83">#REF!</definedName>
    <definedName name="OFFERCOTVOL" localSheetId="53">#REF!</definedName>
    <definedName name="OFFERCOTVOL" localSheetId="22">#REF!</definedName>
    <definedName name="OFFERCOTVOL" localSheetId="125">#REF!</definedName>
    <definedName name="OFFERCOTVOL" localSheetId="7">#REF!</definedName>
    <definedName name="OFFERCOTVOL" localSheetId="98">#REF!</definedName>
    <definedName name="OFFERCOTVOL" localSheetId="113">#REF!</definedName>
    <definedName name="OFFERCOTVOL" localSheetId="111">#REF!</definedName>
    <definedName name="OFFERCOTVOL" localSheetId="38">#REF!</definedName>
    <definedName name="OFFERCOTVOL" localSheetId="123">#REF!</definedName>
    <definedName name="OFFERCOTVOL" localSheetId="80">#REF!</definedName>
    <definedName name="OFFERCOTVOL" localSheetId="50">#REF!</definedName>
    <definedName name="OFFERCOTVOL" localSheetId="35">#REF!</definedName>
    <definedName name="OFFERCOTVOL" localSheetId="121">#REF!</definedName>
    <definedName name="OFFERCOTVOL" localSheetId="109">#REF!</definedName>
    <definedName name="OFFERCOTVOL" localSheetId="95">#REF!</definedName>
    <definedName name="OFFERCOTVOL" localSheetId="4">#REF!</definedName>
    <definedName name="OFFERCOTVOL" localSheetId="137">#REF!</definedName>
    <definedName name="OFFERCOTVOL" localSheetId="135">#REF!</definedName>
    <definedName name="OFFERCOTVOL" localSheetId="141">#REF!</definedName>
    <definedName name="OFFERCOTVOL" localSheetId="133">#REF!</definedName>
    <definedName name="OFFERCOTVOL" localSheetId="139">#REF!</definedName>
    <definedName name="OFFERCOTVOL" localSheetId="108">#REF!</definedName>
    <definedName name="OFFERCOTVOL" localSheetId="132">#REF!</definedName>
    <definedName name="OFFERCOTVOL" localSheetId="130">#REF!</definedName>
    <definedName name="OFFERCOTVOL" localSheetId="120">#REF!</definedName>
    <definedName name="OFFERCOTVOL" localSheetId="106">#REF!</definedName>
    <definedName name="OFFERCOTVOL" localSheetId="118">#REF!</definedName>
    <definedName name="OFFERCOTVOL" localSheetId="128">#REF!</definedName>
    <definedName name="OFFERCOTVOL" localSheetId="104">#REF!</definedName>
    <definedName name="OFFERCOTVOL" localSheetId="116">#REF!</definedName>
    <definedName name="OFFERCOTVOL" localSheetId="102">#REF!</definedName>
    <definedName name="OFFERCOTVOL" localSheetId="126">#REF!</definedName>
    <definedName name="OFFERCOTVOL" localSheetId="114">#REF!</definedName>
    <definedName name="OFFERCOTVOL" localSheetId="112">#REF!</definedName>
    <definedName name="OFFERCOTVOL" localSheetId="124">#REF!</definedName>
    <definedName name="OFFERCOTVOL" localSheetId="122">#REF!</definedName>
    <definedName name="OFFERCOTVOL" localSheetId="110">#REF!</definedName>
    <definedName name="OFFERCOTVOL" localSheetId="76">#REF!</definedName>
    <definedName name="OFFERCOTVOL" localSheetId="73">#REF!</definedName>
    <definedName name="OFFERCOTVOL" localSheetId="70">#REF!</definedName>
    <definedName name="OFFERCOTVOL" localSheetId="67">#REF!</definedName>
    <definedName name="OFFERCOTVOL" localSheetId="64">#REF!</definedName>
    <definedName name="OFFERCOTVOL" localSheetId="30">#REF!</definedName>
    <definedName name="OFFERCOTVOL" localSheetId="21">#REF!</definedName>
    <definedName name="OFFERCOTVOL" localSheetId="79">#REF!</definedName>
    <definedName name="OFFERCOTVOL" localSheetId="18">#REF!</definedName>
    <definedName name="OFFERCOTVOL" localSheetId="94">#REF!</definedName>
    <definedName name="OFFERCOTVOL" localSheetId="61">#REF!</definedName>
    <definedName name="OFFERCOTVOL" localSheetId="49">#REF!</definedName>
    <definedName name="OFFERCOTVOL" localSheetId="33">#REF!</definedName>
    <definedName name="OFFERCOTVOL" localSheetId="15">#REF!</definedName>
    <definedName name="OFFERCOTVOL" localSheetId="3">#REF!</definedName>
    <definedName name="OFFERCOTVOL" localSheetId="91">#REF!</definedName>
    <definedName name="OFFERCOTVOL" localSheetId="46">#REF!</definedName>
    <definedName name="OFFERCOTVOL" localSheetId="88">#REF!</definedName>
    <definedName name="OFFERCOTVOL" localSheetId="58">#REF!</definedName>
    <definedName name="OFFERCOTVOL" localSheetId="27">#REF!</definedName>
    <definedName name="OFFERCOTVOL" localSheetId="12">#REF!</definedName>
    <definedName name="OFFERCOTVOL" localSheetId="43">#REF!</definedName>
    <definedName name="OFFERCOTVOL" localSheetId="85">#REF!</definedName>
    <definedName name="OFFERCOTVOL" localSheetId="55">#REF!</definedName>
    <definedName name="OFFERCOTVOL" localSheetId="24">#REF!</definedName>
    <definedName name="OFFERCOTVOL" localSheetId="9">#REF!</definedName>
    <definedName name="OFFERCOTVOL" localSheetId="100">#REF!</definedName>
    <definedName name="OFFERCOTVOL" localSheetId="40">#REF!</definedName>
    <definedName name="OFFERCOTVOL" localSheetId="97">#REF!</definedName>
    <definedName name="OFFERCOTVOL" localSheetId="82">#REF!</definedName>
    <definedName name="OFFERCOTVOL" localSheetId="52">#REF!</definedName>
    <definedName name="OFFERCOTVOL" localSheetId="37">#REF!</definedName>
    <definedName name="OFFERCOTVOL" localSheetId="6">#REF!</definedName>
    <definedName name="OFFERCOTVOL" localSheetId="75">#REF!</definedName>
    <definedName name="OFFERCOTVOL" localSheetId="72">#REF!</definedName>
    <definedName name="OFFERCOTVOL" localSheetId="69">#REF!</definedName>
    <definedName name="OFFERCOTVOL" localSheetId="66">#REF!</definedName>
    <definedName name="OFFERCOTVOL" localSheetId="63">#REF!</definedName>
    <definedName name="OFFERCOTVOL" localSheetId="51">#REF!</definedName>
    <definedName name="OFFERCOTVOL" localSheetId="29">#REF!</definedName>
    <definedName name="OFFERCOTVOL" localSheetId="20">#REF!</definedName>
    <definedName name="OFFERCOTVOL" localSheetId="78">#REF!</definedName>
    <definedName name="OFFERCOTVOL" localSheetId="17">#REF!</definedName>
    <definedName name="OFFERCOTVOL" localSheetId="93">#REF!</definedName>
    <definedName name="OFFERCOTVOL" localSheetId="60">#REF!</definedName>
    <definedName name="OFFERCOTVOL" localSheetId="48">#REF!</definedName>
    <definedName name="OFFERCOTVOL" localSheetId="34">#REF!</definedName>
    <definedName name="OFFERCOTVOL" localSheetId="14">#REF!</definedName>
    <definedName name="OFFERCOTVOL" localSheetId="2">#REF!</definedName>
    <definedName name="OFFERCOTVOL" localSheetId="90">#REF!</definedName>
    <definedName name="OFFERCOTVOL" localSheetId="45">#REF!</definedName>
    <definedName name="OFFERCOTVOL" localSheetId="87">#REF!</definedName>
    <definedName name="OFFERCOTVOL" localSheetId="57">#REF!</definedName>
    <definedName name="OFFERCOTVOL" localSheetId="26">#REF!</definedName>
    <definedName name="OFFERCOTVOL" localSheetId="11">#REF!</definedName>
    <definedName name="OFFERCOTVOL" localSheetId="42">#REF!</definedName>
    <definedName name="OFFERCOTVOL" localSheetId="84">#REF!</definedName>
    <definedName name="OFFERCOTVOL" localSheetId="54">#REF!</definedName>
    <definedName name="OFFERCOTVOL" localSheetId="23">#REF!</definedName>
    <definedName name="OFFERCOTVOL" localSheetId="8">#REF!</definedName>
    <definedName name="OFFERCOTVOL" localSheetId="99">#REF!</definedName>
    <definedName name="OFFERCOTVOL" localSheetId="39">#REF!</definedName>
    <definedName name="OFFERCOTVOL" localSheetId="96">#REF!</definedName>
    <definedName name="OFFERCOTVOL" localSheetId="81">#REF!</definedName>
    <definedName name="OFFERCOTVOL" localSheetId="36">#REF!</definedName>
    <definedName name="OFFERCOTVOL" localSheetId="5">#REF!</definedName>
    <definedName name="OFFERCOTVOL" localSheetId="138">#REF!</definedName>
    <definedName name="OFFERCOTVOL" localSheetId="136">#REF!</definedName>
    <definedName name="OFFERCOTVOL" localSheetId="134">#REF!</definedName>
    <definedName name="OFFERCOTVOL" localSheetId="140">#REF!</definedName>
    <definedName name="OFFERCOTVOL">#REF!</definedName>
    <definedName name="OffPeak" localSheetId="74">#REF!</definedName>
    <definedName name="OffPeak" localSheetId="71">#REF!</definedName>
    <definedName name="OffPeak" localSheetId="68">#REF!</definedName>
    <definedName name="OffPeak" localSheetId="65">#REF!</definedName>
    <definedName name="OffPeak" localSheetId="62">#REF!</definedName>
    <definedName name="OffPeak" localSheetId="28">#REF!</definedName>
    <definedName name="OffPeak" localSheetId="19">#REF!</definedName>
    <definedName name="OffPeak" localSheetId="77">#REF!</definedName>
    <definedName name="OffPeak" localSheetId="107">#REF!</definedName>
    <definedName name="OffPeak" localSheetId="32">#REF!</definedName>
    <definedName name="OffPeak" localSheetId="16">#REF!</definedName>
    <definedName name="OffPeak" localSheetId="131">#REF!</definedName>
    <definedName name="OffPeak" localSheetId="59">#REF!</definedName>
    <definedName name="OffPeak" localSheetId="47">#REF!</definedName>
    <definedName name="OffPeak" localSheetId="31">#REF!</definedName>
    <definedName name="OffPeak" localSheetId="13">#REF!</definedName>
    <definedName name="OffPeak" localSheetId="129">#REF!</definedName>
    <definedName name="OffPeak" localSheetId="119">#REF!</definedName>
    <definedName name="OffPeak" localSheetId="105">#REF!</definedName>
    <definedName name="OffPeak" localSheetId="92">#REF!</definedName>
    <definedName name="OffPeak" localSheetId="0">#REF!</definedName>
    <definedName name="OffPeak" localSheetId="1">#REF!</definedName>
    <definedName name="OffPeak" localSheetId="89">#REF!</definedName>
    <definedName name="OffPeak" localSheetId="44">#REF!</definedName>
    <definedName name="OffPeak" localSheetId="86">#REF!</definedName>
    <definedName name="OffPeak" localSheetId="56">#REF!</definedName>
    <definedName name="OffPeak" localSheetId="25">#REF!</definedName>
    <definedName name="OffPeak" localSheetId="117">#REF!</definedName>
    <definedName name="OffPeak" localSheetId="10">#REF!</definedName>
    <definedName name="OffPeak" localSheetId="127">#REF!</definedName>
    <definedName name="OffPeak" localSheetId="103">#REF!</definedName>
    <definedName name="OffPeak" localSheetId="41">#REF!</definedName>
    <definedName name="OffPeak" localSheetId="115">#REF!</definedName>
    <definedName name="OffPeak" localSheetId="101">#REF!</definedName>
    <definedName name="OffPeak" localSheetId="83">#REF!</definedName>
    <definedName name="OffPeak" localSheetId="53">#REF!</definedName>
    <definedName name="OffPeak" localSheetId="22">#REF!</definedName>
    <definedName name="OffPeak" localSheetId="125">#REF!</definedName>
    <definedName name="OffPeak" localSheetId="7">#REF!</definedName>
    <definedName name="OffPeak" localSheetId="98">#REF!</definedName>
    <definedName name="OffPeak" localSheetId="113">#REF!</definedName>
    <definedName name="OffPeak" localSheetId="111">#REF!</definedName>
    <definedName name="OffPeak" localSheetId="38">#REF!</definedName>
    <definedName name="OffPeak" localSheetId="123">#REF!</definedName>
    <definedName name="OffPeak" localSheetId="80">#REF!</definedName>
    <definedName name="OffPeak" localSheetId="50">#REF!</definedName>
    <definedName name="OffPeak" localSheetId="35">#REF!</definedName>
    <definedName name="OffPeak" localSheetId="121">#REF!</definedName>
    <definedName name="OffPeak" localSheetId="109">#REF!</definedName>
    <definedName name="OffPeak" localSheetId="95">#REF!</definedName>
    <definedName name="OffPeak" localSheetId="4">#REF!</definedName>
    <definedName name="OffPeak" localSheetId="137">#REF!</definedName>
    <definedName name="OffPeak" localSheetId="135">#REF!</definedName>
    <definedName name="OffPeak" localSheetId="141">#REF!</definedName>
    <definedName name="OffPeak" localSheetId="133">#REF!</definedName>
    <definedName name="OffPeak" localSheetId="139">#REF!</definedName>
    <definedName name="OffPeak" localSheetId="108">#REF!</definedName>
    <definedName name="OffPeak" localSheetId="132">#REF!</definedName>
    <definedName name="OffPeak" localSheetId="130">#REF!</definedName>
    <definedName name="OffPeak" localSheetId="120">#REF!</definedName>
    <definedName name="OffPeak" localSheetId="106">#REF!</definedName>
    <definedName name="OffPeak" localSheetId="118">#REF!</definedName>
    <definedName name="OffPeak" localSheetId="128">#REF!</definedName>
    <definedName name="OffPeak" localSheetId="104">#REF!</definedName>
    <definedName name="OffPeak" localSheetId="116">#REF!</definedName>
    <definedName name="OffPeak" localSheetId="102">#REF!</definedName>
    <definedName name="OffPeak" localSheetId="126">#REF!</definedName>
    <definedName name="OffPeak" localSheetId="114">#REF!</definedName>
    <definedName name="OffPeak" localSheetId="112">#REF!</definedName>
    <definedName name="OffPeak" localSheetId="124">#REF!</definedName>
    <definedName name="OffPeak" localSheetId="122">#REF!</definedName>
    <definedName name="OffPeak" localSheetId="110">#REF!</definedName>
    <definedName name="OffPeak" localSheetId="76">#REF!</definedName>
    <definedName name="OffPeak" localSheetId="73">#REF!</definedName>
    <definedName name="OffPeak" localSheetId="70">#REF!</definedName>
    <definedName name="OffPeak" localSheetId="67">#REF!</definedName>
    <definedName name="OffPeak" localSheetId="64">#REF!</definedName>
    <definedName name="OffPeak" localSheetId="30">#REF!</definedName>
    <definedName name="OffPeak" localSheetId="21">#REF!</definedName>
    <definedName name="OffPeak" localSheetId="79">#REF!</definedName>
    <definedName name="OffPeak" localSheetId="18">#REF!</definedName>
    <definedName name="OffPeak" localSheetId="94">#REF!</definedName>
    <definedName name="OffPeak" localSheetId="61">#REF!</definedName>
    <definedName name="OffPeak" localSheetId="49">#REF!</definedName>
    <definedName name="OffPeak" localSheetId="33">#REF!</definedName>
    <definedName name="OffPeak" localSheetId="15">#REF!</definedName>
    <definedName name="OffPeak" localSheetId="3">#REF!</definedName>
    <definedName name="OffPeak" localSheetId="91">#REF!</definedName>
    <definedName name="OffPeak" localSheetId="46">#REF!</definedName>
    <definedName name="OffPeak" localSheetId="88">#REF!</definedName>
    <definedName name="OffPeak" localSheetId="58">#REF!</definedName>
    <definedName name="OffPeak" localSheetId="27">#REF!</definedName>
    <definedName name="OffPeak" localSheetId="12">#REF!</definedName>
    <definedName name="OffPeak" localSheetId="43">#REF!</definedName>
    <definedName name="OffPeak" localSheetId="85">#REF!</definedName>
    <definedName name="OffPeak" localSheetId="55">#REF!</definedName>
    <definedName name="OffPeak" localSheetId="24">#REF!</definedName>
    <definedName name="OffPeak" localSheetId="9">#REF!</definedName>
    <definedName name="OffPeak" localSheetId="100">#REF!</definedName>
    <definedName name="OffPeak" localSheetId="40">#REF!</definedName>
    <definedName name="OffPeak" localSheetId="97">#REF!</definedName>
    <definedName name="OffPeak" localSheetId="82">#REF!</definedName>
    <definedName name="OffPeak" localSheetId="52">#REF!</definedName>
    <definedName name="OffPeak" localSheetId="37">#REF!</definedName>
    <definedName name="OffPeak" localSheetId="6">#REF!</definedName>
    <definedName name="OffPeak" localSheetId="75">#REF!</definedName>
    <definedName name="OffPeak" localSheetId="72">#REF!</definedName>
    <definedName name="OffPeak" localSheetId="69">#REF!</definedName>
    <definedName name="OffPeak" localSheetId="66">#REF!</definedName>
    <definedName name="OffPeak" localSheetId="63">#REF!</definedName>
    <definedName name="OffPeak" localSheetId="51">#REF!</definedName>
    <definedName name="OffPeak" localSheetId="29">#REF!</definedName>
    <definedName name="OffPeak" localSheetId="20">#REF!</definedName>
    <definedName name="OffPeak" localSheetId="78">#REF!</definedName>
    <definedName name="OffPeak" localSheetId="17">#REF!</definedName>
    <definedName name="OffPeak" localSheetId="93">#REF!</definedName>
    <definedName name="OffPeak" localSheetId="60">#REF!</definedName>
    <definedName name="OffPeak" localSheetId="48">#REF!</definedName>
    <definedName name="OffPeak" localSheetId="34">#REF!</definedName>
    <definedName name="OffPeak" localSheetId="14">#REF!</definedName>
    <definedName name="OffPeak" localSheetId="2">#REF!</definedName>
    <definedName name="OffPeak" localSheetId="90">#REF!</definedName>
    <definedName name="OffPeak" localSheetId="45">#REF!</definedName>
    <definedName name="OffPeak" localSheetId="87">#REF!</definedName>
    <definedName name="OffPeak" localSheetId="57">#REF!</definedName>
    <definedName name="OffPeak" localSheetId="26">#REF!</definedName>
    <definedName name="OffPeak" localSheetId="11">#REF!</definedName>
    <definedName name="OffPeak" localSheetId="42">#REF!</definedName>
    <definedName name="OffPeak" localSheetId="84">#REF!</definedName>
    <definedName name="OffPeak" localSheetId="54">#REF!</definedName>
    <definedName name="OffPeak" localSheetId="23">#REF!</definedName>
    <definedName name="OffPeak" localSheetId="8">#REF!</definedName>
    <definedName name="OffPeak" localSheetId="99">#REF!</definedName>
    <definedName name="OffPeak" localSheetId="39">#REF!</definedName>
    <definedName name="OffPeak" localSheetId="96">#REF!</definedName>
    <definedName name="OffPeak" localSheetId="81">#REF!</definedName>
    <definedName name="OffPeak" localSheetId="36">#REF!</definedName>
    <definedName name="OffPeak" localSheetId="5">#REF!</definedName>
    <definedName name="OffPeak" localSheetId="138">#REF!</definedName>
    <definedName name="OffPeak" localSheetId="136">#REF!</definedName>
    <definedName name="OffPeak" localSheetId="134">#REF!</definedName>
    <definedName name="OffPeak" localSheetId="140">#REF!</definedName>
    <definedName name="OffPeak">#REF!</definedName>
    <definedName name="OffPeakSRAC">#REF!</definedName>
    <definedName name="OM" localSheetId="74">#REF!</definedName>
    <definedName name="OM" localSheetId="71">#REF!</definedName>
    <definedName name="OM" localSheetId="68">#REF!</definedName>
    <definedName name="OM" localSheetId="65">#REF!</definedName>
    <definedName name="OM" localSheetId="62">#REF!</definedName>
    <definedName name="OM" localSheetId="28">#REF!</definedName>
    <definedName name="OM" localSheetId="19">#REF!</definedName>
    <definedName name="OM" localSheetId="77">#REF!</definedName>
    <definedName name="OM" localSheetId="107">#REF!</definedName>
    <definedName name="OM" localSheetId="32">#REF!</definedName>
    <definedName name="OM" localSheetId="16">#REF!</definedName>
    <definedName name="OM" localSheetId="131">#REF!</definedName>
    <definedName name="OM" localSheetId="59">#REF!</definedName>
    <definedName name="OM" localSheetId="47">#REF!</definedName>
    <definedName name="OM" localSheetId="31">#REF!</definedName>
    <definedName name="OM" localSheetId="13">#REF!</definedName>
    <definedName name="OM" localSheetId="129">#REF!</definedName>
    <definedName name="OM" localSheetId="119">#REF!</definedName>
    <definedName name="OM" localSheetId="105">#REF!</definedName>
    <definedName name="OM" localSheetId="92">#REF!</definedName>
    <definedName name="OM" localSheetId="0">#REF!</definedName>
    <definedName name="OM" localSheetId="1">#REF!</definedName>
    <definedName name="OM" localSheetId="89">#REF!</definedName>
    <definedName name="OM" localSheetId="44">#REF!</definedName>
    <definedName name="OM" localSheetId="86">#REF!</definedName>
    <definedName name="OM" localSheetId="56">#REF!</definedName>
    <definedName name="OM" localSheetId="25">#REF!</definedName>
    <definedName name="OM" localSheetId="117">#REF!</definedName>
    <definedName name="OM" localSheetId="10">#REF!</definedName>
    <definedName name="OM" localSheetId="127">#REF!</definedName>
    <definedName name="OM" localSheetId="103">#REF!</definedName>
    <definedName name="OM" localSheetId="41">#REF!</definedName>
    <definedName name="OM" localSheetId="115">#REF!</definedName>
    <definedName name="OM" localSheetId="101">#REF!</definedName>
    <definedName name="OM" localSheetId="83">#REF!</definedName>
    <definedName name="OM" localSheetId="53">#REF!</definedName>
    <definedName name="OM" localSheetId="22">#REF!</definedName>
    <definedName name="OM" localSheetId="125">#REF!</definedName>
    <definedName name="OM" localSheetId="7">#REF!</definedName>
    <definedName name="OM" localSheetId="98">#REF!</definedName>
    <definedName name="OM" localSheetId="113">#REF!</definedName>
    <definedName name="OM" localSheetId="111">#REF!</definedName>
    <definedName name="OM" localSheetId="38">#REF!</definedName>
    <definedName name="OM" localSheetId="123">#REF!</definedName>
    <definedName name="OM" localSheetId="80">#REF!</definedName>
    <definedName name="OM" localSheetId="50">#REF!</definedName>
    <definedName name="OM" localSheetId="35">#REF!</definedName>
    <definedName name="OM" localSheetId="121">#REF!</definedName>
    <definedName name="OM" localSheetId="109">#REF!</definedName>
    <definedName name="OM" localSheetId="95">#REF!</definedName>
    <definedName name="OM" localSheetId="4">#REF!</definedName>
    <definedName name="OM" localSheetId="137">#REF!</definedName>
    <definedName name="OM" localSheetId="135">#REF!</definedName>
    <definedName name="OM" localSheetId="141">#REF!</definedName>
    <definedName name="OM" localSheetId="133">#REF!</definedName>
    <definedName name="OM" localSheetId="139">#REF!</definedName>
    <definedName name="OM" localSheetId="108">#REF!</definedName>
    <definedName name="OM" localSheetId="132">#REF!</definedName>
    <definedName name="OM" localSheetId="130">#REF!</definedName>
    <definedName name="OM" localSheetId="120">#REF!</definedName>
    <definedName name="OM" localSheetId="106">#REF!</definedName>
    <definedName name="OM" localSheetId="118">#REF!</definedName>
    <definedName name="OM" localSheetId="128">#REF!</definedName>
    <definedName name="OM" localSheetId="104">#REF!</definedName>
    <definedName name="OM" localSheetId="116">#REF!</definedName>
    <definedName name="OM" localSheetId="102">#REF!</definedName>
    <definedName name="OM" localSheetId="126">#REF!</definedName>
    <definedName name="OM" localSheetId="114">#REF!</definedName>
    <definedName name="OM" localSheetId="112">#REF!</definedName>
    <definedName name="OM" localSheetId="124">#REF!</definedName>
    <definedName name="OM" localSheetId="122">#REF!</definedName>
    <definedName name="OM" localSheetId="110">#REF!</definedName>
    <definedName name="OM" localSheetId="76">#REF!</definedName>
    <definedName name="OM" localSheetId="73">#REF!</definedName>
    <definedName name="OM" localSheetId="70">#REF!</definedName>
    <definedName name="OM" localSheetId="67">#REF!</definedName>
    <definedName name="OM" localSheetId="64">#REF!</definedName>
    <definedName name="OM" localSheetId="30">#REF!</definedName>
    <definedName name="OM" localSheetId="21">#REF!</definedName>
    <definedName name="OM" localSheetId="79">#REF!</definedName>
    <definedName name="OM" localSheetId="18">#REF!</definedName>
    <definedName name="OM" localSheetId="94">#REF!</definedName>
    <definedName name="OM" localSheetId="61">#REF!</definedName>
    <definedName name="OM" localSheetId="49">#REF!</definedName>
    <definedName name="OM" localSheetId="33">#REF!</definedName>
    <definedName name="OM" localSheetId="15">#REF!</definedName>
    <definedName name="OM" localSheetId="3">#REF!</definedName>
    <definedName name="OM" localSheetId="91">#REF!</definedName>
    <definedName name="OM" localSheetId="46">#REF!</definedName>
    <definedName name="OM" localSheetId="88">#REF!</definedName>
    <definedName name="OM" localSheetId="58">#REF!</definedName>
    <definedName name="OM" localSheetId="27">#REF!</definedName>
    <definedName name="OM" localSheetId="12">#REF!</definedName>
    <definedName name="OM" localSheetId="43">#REF!</definedName>
    <definedName name="OM" localSheetId="85">#REF!</definedName>
    <definedName name="OM" localSheetId="55">#REF!</definedName>
    <definedName name="OM" localSheetId="24">#REF!</definedName>
    <definedName name="OM" localSheetId="9">#REF!</definedName>
    <definedName name="OM" localSheetId="100">#REF!</definedName>
    <definedName name="OM" localSheetId="40">#REF!</definedName>
    <definedName name="OM" localSheetId="97">#REF!</definedName>
    <definedName name="OM" localSheetId="82">#REF!</definedName>
    <definedName name="OM" localSheetId="52">#REF!</definedName>
    <definedName name="OM" localSheetId="37">#REF!</definedName>
    <definedName name="OM" localSheetId="6">#REF!</definedName>
    <definedName name="OM" localSheetId="75">#REF!</definedName>
    <definedName name="OM" localSheetId="72">#REF!</definedName>
    <definedName name="OM" localSheetId="69">#REF!</definedName>
    <definedName name="OM" localSheetId="66">#REF!</definedName>
    <definedName name="OM" localSheetId="63">#REF!</definedName>
    <definedName name="OM" localSheetId="51">#REF!</definedName>
    <definedName name="OM" localSheetId="29">#REF!</definedName>
    <definedName name="OM" localSheetId="20">#REF!</definedName>
    <definedName name="OM" localSheetId="78">#REF!</definedName>
    <definedName name="OM" localSheetId="17">#REF!</definedName>
    <definedName name="OM" localSheetId="93">#REF!</definedName>
    <definedName name="OM" localSheetId="60">#REF!</definedName>
    <definedName name="OM" localSheetId="48">#REF!</definedName>
    <definedName name="OM" localSheetId="34">#REF!</definedName>
    <definedName name="OM" localSheetId="14">#REF!</definedName>
    <definedName name="OM" localSheetId="2">#REF!</definedName>
    <definedName name="OM" localSheetId="90">#REF!</definedName>
    <definedName name="OM" localSheetId="45">#REF!</definedName>
    <definedName name="OM" localSheetId="87">#REF!</definedName>
    <definedName name="OM" localSheetId="57">#REF!</definedName>
    <definedName name="OM" localSheetId="26">#REF!</definedName>
    <definedName name="OM" localSheetId="11">#REF!</definedName>
    <definedName name="OM" localSheetId="42">#REF!</definedName>
    <definedName name="OM" localSheetId="84">#REF!</definedName>
    <definedName name="OM" localSheetId="54">#REF!</definedName>
    <definedName name="OM" localSheetId="23">#REF!</definedName>
    <definedName name="OM" localSheetId="8">#REF!</definedName>
    <definedName name="OM" localSheetId="99">#REF!</definedName>
    <definedName name="OM" localSheetId="39">#REF!</definedName>
    <definedName name="OM" localSheetId="96">#REF!</definedName>
    <definedName name="OM" localSheetId="81">#REF!</definedName>
    <definedName name="OM" localSheetId="36">#REF!</definedName>
    <definedName name="OM" localSheetId="5">#REF!</definedName>
    <definedName name="OM" localSheetId="138">#REF!</definedName>
    <definedName name="OM" localSheetId="136">#REF!</definedName>
    <definedName name="OM" localSheetId="134">#REF!</definedName>
    <definedName name="OM" localSheetId="140">#REF!</definedName>
    <definedName name="OM">#REF!</definedName>
    <definedName name="ONERCOT" localSheetId="74">#REF!</definedName>
    <definedName name="ONERCOT" localSheetId="71">#REF!</definedName>
    <definedName name="ONERCOT" localSheetId="68">#REF!</definedName>
    <definedName name="ONERCOT" localSheetId="65">#REF!</definedName>
    <definedName name="ONERCOT" localSheetId="62">#REF!</definedName>
    <definedName name="ONERCOT" localSheetId="28">#REF!</definedName>
    <definedName name="ONERCOT" localSheetId="19">#REF!</definedName>
    <definedName name="ONERCOT" localSheetId="77">#REF!</definedName>
    <definedName name="ONERCOT" localSheetId="107">#REF!</definedName>
    <definedName name="ONERCOT" localSheetId="32">#REF!</definedName>
    <definedName name="ONERCOT" localSheetId="16">#REF!</definedName>
    <definedName name="ONERCOT" localSheetId="131">#REF!</definedName>
    <definedName name="ONERCOT" localSheetId="59">#REF!</definedName>
    <definedName name="ONERCOT" localSheetId="47">#REF!</definedName>
    <definedName name="ONERCOT" localSheetId="31">#REF!</definedName>
    <definedName name="ONERCOT" localSheetId="13">#REF!</definedName>
    <definedName name="ONERCOT" localSheetId="129">#REF!</definedName>
    <definedName name="ONERCOT" localSheetId="119">#REF!</definedName>
    <definedName name="ONERCOT" localSheetId="105">#REF!</definedName>
    <definedName name="ONERCOT" localSheetId="92">#REF!</definedName>
    <definedName name="ONERCOT" localSheetId="0">#REF!</definedName>
    <definedName name="ONERCOT" localSheetId="1">#REF!</definedName>
    <definedName name="ONERCOT" localSheetId="89">#REF!</definedName>
    <definedName name="ONERCOT" localSheetId="44">#REF!</definedName>
    <definedName name="ONERCOT" localSheetId="86">#REF!</definedName>
    <definedName name="ONERCOT" localSheetId="56">#REF!</definedName>
    <definedName name="ONERCOT" localSheetId="25">#REF!</definedName>
    <definedName name="ONERCOT" localSheetId="117">#REF!</definedName>
    <definedName name="ONERCOT" localSheetId="10">#REF!</definedName>
    <definedName name="ONERCOT" localSheetId="127">#REF!</definedName>
    <definedName name="ONERCOT" localSheetId="103">#REF!</definedName>
    <definedName name="ONERCOT" localSheetId="41">#REF!</definedName>
    <definedName name="ONERCOT" localSheetId="115">#REF!</definedName>
    <definedName name="ONERCOT" localSheetId="101">#REF!</definedName>
    <definedName name="ONERCOT" localSheetId="83">#REF!</definedName>
    <definedName name="ONERCOT" localSheetId="53">#REF!</definedName>
    <definedName name="ONERCOT" localSheetId="22">#REF!</definedName>
    <definedName name="ONERCOT" localSheetId="125">#REF!</definedName>
    <definedName name="ONERCOT" localSheetId="7">#REF!</definedName>
    <definedName name="ONERCOT" localSheetId="98">#REF!</definedName>
    <definedName name="ONERCOT" localSheetId="113">#REF!</definedName>
    <definedName name="ONERCOT" localSheetId="111">#REF!</definedName>
    <definedName name="ONERCOT" localSheetId="38">#REF!</definedName>
    <definedName name="ONERCOT" localSheetId="123">#REF!</definedName>
    <definedName name="ONERCOT" localSheetId="80">#REF!</definedName>
    <definedName name="ONERCOT" localSheetId="50">#REF!</definedName>
    <definedName name="ONERCOT" localSheetId="35">#REF!</definedName>
    <definedName name="ONERCOT" localSheetId="121">#REF!</definedName>
    <definedName name="ONERCOT" localSheetId="109">#REF!</definedName>
    <definedName name="ONERCOT" localSheetId="95">#REF!</definedName>
    <definedName name="ONERCOT" localSheetId="4">#REF!</definedName>
    <definedName name="ONERCOT" localSheetId="137">#REF!</definedName>
    <definedName name="ONERCOT" localSheetId="135">#REF!</definedName>
    <definedName name="ONERCOT" localSheetId="141">#REF!</definedName>
    <definedName name="ONERCOT" localSheetId="133">#REF!</definedName>
    <definedName name="ONERCOT" localSheetId="139">#REF!</definedName>
    <definedName name="ONERCOT" localSheetId="108">#REF!</definedName>
    <definedName name="ONERCOT" localSheetId="132">#REF!</definedName>
    <definedName name="ONERCOT" localSheetId="130">#REF!</definedName>
    <definedName name="ONERCOT" localSheetId="120">#REF!</definedName>
    <definedName name="ONERCOT" localSheetId="106">#REF!</definedName>
    <definedName name="ONERCOT" localSheetId="118">#REF!</definedName>
    <definedName name="ONERCOT" localSheetId="128">#REF!</definedName>
    <definedName name="ONERCOT" localSheetId="104">#REF!</definedName>
    <definedName name="ONERCOT" localSheetId="116">#REF!</definedName>
    <definedName name="ONERCOT" localSheetId="102">#REF!</definedName>
    <definedName name="ONERCOT" localSheetId="126">#REF!</definedName>
    <definedName name="ONERCOT" localSheetId="114">#REF!</definedName>
    <definedName name="ONERCOT" localSheetId="112">#REF!</definedName>
    <definedName name="ONERCOT" localSheetId="124">#REF!</definedName>
    <definedName name="ONERCOT" localSheetId="122">#REF!</definedName>
    <definedName name="ONERCOT" localSheetId="110">#REF!</definedName>
    <definedName name="ONERCOT" localSheetId="76">#REF!</definedName>
    <definedName name="ONERCOT" localSheetId="73">#REF!</definedName>
    <definedName name="ONERCOT" localSheetId="70">#REF!</definedName>
    <definedName name="ONERCOT" localSheetId="67">#REF!</definedName>
    <definedName name="ONERCOT" localSheetId="64">#REF!</definedName>
    <definedName name="ONERCOT" localSheetId="30">#REF!</definedName>
    <definedName name="ONERCOT" localSheetId="21">#REF!</definedName>
    <definedName name="ONERCOT" localSheetId="79">#REF!</definedName>
    <definedName name="ONERCOT" localSheetId="18">#REF!</definedName>
    <definedName name="ONERCOT" localSheetId="94">#REF!</definedName>
    <definedName name="ONERCOT" localSheetId="61">#REF!</definedName>
    <definedName name="ONERCOT" localSheetId="49">#REF!</definedName>
    <definedName name="ONERCOT" localSheetId="33">#REF!</definedName>
    <definedName name="ONERCOT" localSheetId="15">#REF!</definedName>
    <definedName name="ONERCOT" localSheetId="3">#REF!</definedName>
    <definedName name="ONERCOT" localSheetId="91">#REF!</definedName>
    <definedName name="ONERCOT" localSheetId="46">#REF!</definedName>
    <definedName name="ONERCOT" localSheetId="88">#REF!</definedName>
    <definedName name="ONERCOT" localSheetId="58">#REF!</definedName>
    <definedName name="ONERCOT" localSheetId="27">#REF!</definedName>
    <definedName name="ONERCOT" localSheetId="12">#REF!</definedName>
    <definedName name="ONERCOT" localSheetId="43">#REF!</definedName>
    <definedName name="ONERCOT" localSheetId="85">#REF!</definedName>
    <definedName name="ONERCOT" localSheetId="55">#REF!</definedName>
    <definedName name="ONERCOT" localSheetId="24">#REF!</definedName>
    <definedName name="ONERCOT" localSheetId="9">#REF!</definedName>
    <definedName name="ONERCOT" localSheetId="100">#REF!</definedName>
    <definedName name="ONERCOT" localSheetId="40">#REF!</definedName>
    <definedName name="ONERCOT" localSheetId="97">#REF!</definedName>
    <definedName name="ONERCOT" localSheetId="82">#REF!</definedName>
    <definedName name="ONERCOT" localSheetId="52">#REF!</definedName>
    <definedName name="ONERCOT" localSheetId="37">#REF!</definedName>
    <definedName name="ONERCOT" localSheetId="6">#REF!</definedName>
    <definedName name="ONERCOT" localSheetId="75">#REF!</definedName>
    <definedName name="ONERCOT" localSheetId="72">#REF!</definedName>
    <definedName name="ONERCOT" localSheetId="69">#REF!</definedName>
    <definedName name="ONERCOT" localSheetId="66">#REF!</definedName>
    <definedName name="ONERCOT" localSheetId="63">#REF!</definedName>
    <definedName name="ONERCOT" localSheetId="51">#REF!</definedName>
    <definedName name="ONERCOT" localSheetId="29">#REF!</definedName>
    <definedName name="ONERCOT" localSheetId="20">#REF!</definedName>
    <definedName name="ONERCOT" localSheetId="78">#REF!</definedName>
    <definedName name="ONERCOT" localSheetId="17">#REF!</definedName>
    <definedName name="ONERCOT" localSheetId="93">#REF!</definedName>
    <definedName name="ONERCOT" localSheetId="60">#REF!</definedName>
    <definedName name="ONERCOT" localSheetId="48">#REF!</definedName>
    <definedName name="ONERCOT" localSheetId="34">#REF!</definedName>
    <definedName name="ONERCOT" localSheetId="14">#REF!</definedName>
    <definedName name="ONERCOT" localSheetId="2">#REF!</definedName>
    <definedName name="ONERCOT" localSheetId="90">#REF!</definedName>
    <definedName name="ONERCOT" localSheetId="45">#REF!</definedName>
    <definedName name="ONERCOT" localSheetId="87">#REF!</definedName>
    <definedName name="ONERCOT" localSheetId="57">#REF!</definedName>
    <definedName name="ONERCOT" localSheetId="26">#REF!</definedName>
    <definedName name="ONERCOT" localSheetId="11">#REF!</definedName>
    <definedName name="ONERCOT" localSheetId="42">#REF!</definedName>
    <definedName name="ONERCOT" localSheetId="84">#REF!</definedName>
    <definedName name="ONERCOT" localSheetId="54">#REF!</definedName>
    <definedName name="ONERCOT" localSheetId="23">#REF!</definedName>
    <definedName name="ONERCOT" localSheetId="8">#REF!</definedName>
    <definedName name="ONERCOT" localSheetId="99">#REF!</definedName>
    <definedName name="ONERCOT" localSheetId="39">#REF!</definedName>
    <definedName name="ONERCOT" localSheetId="96">#REF!</definedName>
    <definedName name="ONERCOT" localSheetId="81">#REF!</definedName>
    <definedName name="ONERCOT" localSheetId="36">#REF!</definedName>
    <definedName name="ONERCOT" localSheetId="5">#REF!</definedName>
    <definedName name="ONERCOT" localSheetId="138">#REF!</definedName>
    <definedName name="ONERCOT" localSheetId="136">#REF!</definedName>
    <definedName name="ONERCOT" localSheetId="134">#REF!</definedName>
    <definedName name="ONERCOT" localSheetId="140">#REF!</definedName>
    <definedName name="ONERCOT">#REF!</definedName>
    <definedName name="ONERCOTPX" localSheetId="74">#REF!</definedName>
    <definedName name="ONERCOTPX" localSheetId="71">#REF!</definedName>
    <definedName name="ONERCOTPX" localSheetId="68">#REF!</definedName>
    <definedName name="ONERCOTPX" localSheetId="65">#REF!</definedName>
    <definedName name="ONERCOTPX" localSheetId="62">#REF!</definedName>
    <definedName name="ONERCOTPX" localSheetId="28">#REF!</definedName>
    <definedName name="ONERCOTPX" localSheetId="19">#REF!</definedName>
    <definedName name="ONERCOTPX" localSheetId="77">#REF!</definedName>
    <definedName name="ONERCOTPX" localSheetId="107">#REF!</definedName>
    <definedName name="ONERCOTPX" localSheetId="32">#REF!</definedName>
    <definedName name="ONERCOTPX" localSheetId="16">#REF!</definedName>
    <definedName name="ONERCOTPX" localSheetId="131">#REF!</definedName>
    <definedName name="ONERCOTPX" localSheetId="59">#REF!</definedName>
    <definedName name="ONERCOTPX" localSheetId="47">#REF!</definedName>
    <definedName name="ONERCOTPX" localSheetId="31">#REF!</definedName>
    <definedName name="ONERCOTPX" localSheetId="13">#REF!</definedName>
    <definedName name="ONERCOTPX" localSheetId="129">#REF!</definedName>
    <definedName name="ONERCOTPX" localSheetId="119">#REF!</definedName>
    <definedName name="ONERCOTPX" localSheetId="105">#REF!</definedName>
    <definedName name="ONERCOTPX" localSheetId="92">#REF!</definedName>
    <definedName name="ONERCOTPX" localSheetId="0">#REF!</definedName>
    <definedName name="ONERCOTPX" localSheetId="1">#REF!</definedName>
    <definedName name="ONERCOTPX" localSheetId="89">#REF!</definedName>
    <definedName name="ONERCOTPX" localSheetId="44">#REF!</definedName>
    <definedName name="ONERCOTPX" localSheetId="86">#REF!</definedName>
    <definedName name="ONERCOTPX" localSheetId="56">#REF!</definedName>
    <definedName name="ONERCOTPX" localSheetId="25">#REF!</definedName>
    <definedName name="ONERCOTPX" localSheetId="117">#REF!</definedName>
    <definedName name="ONERCOTPX" localSheetId="10">#REF!</definedName>
    <definedName name="ONERCOTPX" localSheetId="127">#REF!</definedName>
    <definedName name="ONERCOTPX" localSheetId="103">#REF!</definedName>
    <definedName name="ONERCOTPX" localSheetId="41">#REF!</definedName>
    <definedName name="ONERCOTPX" localSheetId="115">#REF!</definedName>
    <definedName name="ONERCOTPX" localSheetId="101">#REF!</definedName>
    <definedName name="ONERCOTPX" localSheetId="83">#REF!</definedName>
    <definedName name="ONERCOTPX" localSheetId="53">#REF!</definedName>
    <definedName name="ONERCOTPX" localSheetId="22">#REF!</definedName>
    <definedName name="ONERCOTPX" localSheetId="125">#REF!</definedName>
    <definedName name="ONERCOTPX" localSheetId="7">#REF!</definedName>
    <definedName name="ONERCOTPX" localSheetId="98">#REF!</definedName>
    <definedName name="ONERCOTPX" localSheetId="113">#REF!</definedName>
    <definedName name="ONERCOTPX" localSheetId="111">#REF!</definedName>
    <definedName name="ONERCOTPX" localSheetId="38">#REF!</definedName>
    <definedName name="ONERCOTPX" localSheetId="123">#REF!</definedName>
    <definedName name="ONERCOTPX" localSheetId="80">#REF!</definedName>
    <definedName name="ONERCOTPX" localSheetId="50">#REF!</definedName>
    <definedName name="ONERCOTPX" localSheetId="35">#REF!</definedName>
    <definedName name="ONERCOTPX" localSheetId="121">#REF!</definedName>
    <definedName name="ONERCOTPX" localSheetId="109">#REF!</definedName>
    <definedName name="ONERCOTPX" localSheetId="95">#REF!</definedName>
    <definedName name="ONERCOTPX" localSheetId="4">#REF!</definedName>
    <definedName name="ONERCOTPX" localSheetId="137">#REF!</definedName>
    <definedName name="ONERCOTPX" localSheetId="135">#REF!</definedName>
    <definedName name="ONERCOTPX" localSheetId="141">#REF!</definedName>
    <definedName name="ONERCOTPX" localSheetId="133">#REF!</definedName>
    <definedName name="ONERCOTPX" localSheetId="139">#REF!</definedName>
    <definedName name="ONERCOTPX" localSheetId="108">#REF!</definedName>
    <definedName name="ONERCOTPX" localSheetId="132">#REF!</definedName>
    <definedName name="ONERCOTPX" localSheetId="130">#REF!</definedName>
    <definedName name="ONERCOTPX" localSheetId="120">#REF!</definedName>
    <definedName name="ONERCOTPX" localSheetId="106">#REF!</definedName>
    <definedName name="ONERCOTPX" localSheetId="118">#REF!</definedName>
    <definedName name="ONERCOTPX" localSheetId="128">#REF!</definedName>
    <definedName name="ONERCOTPX" localSheetId="104">#REF!</definedName>
    <definedName name="ONERCOTPX" localSheetId="116">#REF!</definedName>
    <definedName name="ONERCOTPX" localSheetId="102">#REF!</definedName>
    <definedName name="ONERCOTPX" localSheetId="126">#REF!</definedName>
    <definedName name="ONERCOTPX" localSheetId="114">#REF!</definedName>
    <definedName name="ONERCOTPX" localSheetId="112">#REF!</definedName>
    <definedName name="ONERCOTPX" localSheetId="124">#REF!</definedName>
    <definedName name="ONERCOTPX" localSheetId="122">#REF!</definedName>
    <definedName name="ONERCOTPX" localSheetId="110">#REF!</definedName>
    <definedName name="ONERCOTPX" localSheetId="76">#REF!</definedName>
    <definedName name="ONERCOTPX" localSheetId="73">#REF!</definedName>
    <definedName name="ONERCOTPX" localSheetId="70">#REF!</definedName>
    <definedName name="ONERCOTPX" localSheetId="67">#REF!</definedName>
    <definedName name="ONERCOTPX" localSheetId="64">#REF!</definedName>
    <definedName name="ONERCOTPX" localSheetId="30">#REF!</definedName>
    <definedName name="ONERCOTPX" localSheetId="21">#REF!</definedName>
    <definedName name="ONERCOTPX" localSheetId="79">#REF!</definedName>
    <definedName name="ONERCOTPX" localSheetId="18">#REF!</definedName>
    <definedName name="ONERCOTPX" localSheetId="94">#REF!</definedName>
    <definedName name="ONERCOTPX" localSheetId="61">#REF!</definedName>
    <definedName name="ONERCOTPX" localSheetId="49">#REF!</definedName>
    <definedName name="ONERCOTPX" localSheetId="33">#REF!</definedName>
    <definedName name="ONERCOTPX" localSheetId="15">#REF!</definedName>
    <definedName name="ONERCOTPX" localSheetId="3">#REF!</definedName>
    <definedName name="ONERCOTPX" localSheetId="91">#REF!</definedName>
    <definedName name="ONERCOTPX" localSheetId="46">#REF!</definedName>
    <definedName name="ONERCOTPX" localSheetId="88">#REF!</definedName>
    <definedName name="ONERCOTPX" localSheetId="58">#REF!</definedName>
    <definedName name="ONERCOTPX" localSheetId="27">#REF!</definedName>
    <definedName name="ONERCOTPX" localSheetId="12">#REF!</definedName>
    <definedName name="ONERCOTPX" localSheetId="43">#REF!</definedName>
    <definedName name="ONERCOTPX" localSheetId="85">#REF!</definedName>
    <definedName name="ONERCOTPX" localSheetId="55">#REF!</definedName>
    <definedName name="ONERCOTPX" localSheetId="24">#REF!</definedName>
    <definedName name="ONERCOTPX" localSheetId="9">#REF!</definedName>
    <definedName name="ONERCOTPX" localSheetId="100">#REF!</definedName>
    <definedName name="ONERCOTPX" localSheetId="40">#REF!</definedName>
    <definedName name="ONERCOTPX" localSheetId="97">#REF!</definedName>
    <definedName name="ONERCOTPX" localSheetId="82">#REF!</definedName>
    <definedName name="ONERCOTPX" localSheetId="52">#REF!</definedName>
    <definedName name="ONERCOTPX" localSheetId="37">#REF!</definedName>
    <definedName name="ONERCOTPX" localSheetId="6">#REF!</definedName>
    <definedName name="ONERCOTPX" localSheetId="75">#REF!</definedName>
    <definedName name="ONERCOTPX" localSheetId="72">#REF!</definedName>
    <definedName name="ONERCOTPX" localSheetId="69">#REF!</definedName>
    <definedName name="ONERCOTPX" localSheetId="66">#REF!</definedName>
    <definedName name="ONERCOTPX" localSheetId="63">#REF!</definedName>
    <definedName name="ONERCOTPX" localSheetId="51">#REF!</definedName>
    <definedName name="ONERCOTPX" localSheetId="29">#REF!</definedName>
    <definedName name="ONERCOTPX" localSheetId="20">#REF!</definedName>
    <definedName name="ONERCOTPX" localSheetId="78">#REF!</definedName>
    <definedName name="ONERCOTPX" localSheetId="17">#REF!</definedName>
    <definedName name="ONERCOTPX" localSheetId="93">#REF!</definedName>
    <definedName name="ONERCOTPX" localSheetId="60">#REF!</definedName>
    <definedName name="ONERCOTPX" localSheetId="48">#REF!</definedName>
    <definedName name="ONERCOTPX" localSheetId="34">#REF!</definedName>
    <definedName name="ONERCOTPX" localSheetId="14">#REF!</definedName>
    <definedName name="ONERCOTPX" localSheetId="2">#REF!</definedName>
    <definedName name="ONERCOTPX" localSheetId="90">#REF!</definedName>
    <definedName name="ONERCOTPX" localSheetId="45">#REF!</definedName>
    <definedName name="ONERCOTPX" localSheetId="87">#REF!</definedName>
    <definedName name="ONERCOTPX" localSheetId="57">#REF!</definedName>
    <definedName name="ONERCOTPX" localSheetId="26">#REF!</definedName>
    <definedName name="ONERCOTPX" localSheetId="11">#REF!</definedName>
    <definedName name="ONERCOTPX" localSheetId="42">#REF!</definedName>
    <definedName name="ONERCOTPX" localSheetId="84">#REF!</definedName>
    <definedName name="ONERCOTPX" localSheetId="54">#REF!</definedName>
    <definedName name="ONERCOTPX" localSheetId="23">#REF!</definedName>
    <definedName name="ONERCOTPX" localSheetId="8">#REF!</definedName>
    <definedName name="ONERCOTPX" localSheetId="99">#REF!</definedName>
    <definedName name="ONERCOTPX" localSheetId="39">#REF!</definedName>
    <definedName name="ONERCOTPX" localSheetId="96">#REF!</definedName>
    <definedName name="ONERCOTPX" localSheetId="81">#REF!</definedName>
    <definedName name="ONERCOTPX" localSheetId="36">#REF!</definedName>
    <definedName name="ONERCOTPX" localSheetId="5">#REF!</definedName>
    <definedName name="ONERCOTPX" localSheetId="138">#REF!</definedName>
    <definedName name="ONERCOTPX" localSheetId="136">#REF!</definedName>
    <definedName name="ONERCOTPX" localSheetId="134">#REF!</definedName>
    <definedName name="ONERCOTPX" localSheetId="140">#REF!</definedName>
    <definedName name="ONERCOTPX">#REF!</definedName>
    <definedName name="ONERCOTVOL" localSheetId="74">#REF!</definedName>
    <definedName name="ONERCOTVOL" localSheetId="71">#REF!</definedName>
    <definedName name="ONERCOTVOL" localSheetId="68">#REF!</definedName>
    <definedName name="ONERCOTVOL" localSheetId="65">#REF!</definedName>
    <definedName name="ONERCOTVOL" localSheetId="62">#REF!</definedName>
    <definedName name="ONERCOTVOL" localSheetId="28">#REF!</definedName>
    <definedName name="ONERCOTVOL" localSheetId="19">#REF!</definedName>
    <definedName name="ONERCOTVOL" localSheetId="77">#REF!</definedName>
    <definedName name="ONERCOTVOL" localSheetId="107">#REF!</definedName>
    <definedName name="ONERCOTVOL" localSheetId="32">#REF!</definedName>
    <definedName name="ONERCOTVOL" localSheetId="16">#REF!</definedName>
    <definedName name="ONERCOTVOL" localSheetId="131">#REF!</definedName>
    <definedName name="ONERCOTVOL" localSheetId="59">#REF!</definedName>
    <definedName name="ONERCOTVOL" localSheetId="47">#REF!</definedName>
    <definedName name="ONERCOTVOL" localSheetId="31">#REF!</definedName>
    <definedName name="ONERCOTVOL" localSheetId="13">#REF!</definedName>
    <definedName name="ONERCOTVOL" localSheetId="129">#REF!</definedName>
    <definedName name="ONERCOTVOL" localSheetId="119">#REF!</definedName>
    <definedName name="ONERCOTVOL" localSheetId="105">#REF!</definedName>
    <definedName name="ONERCOTVOL" localSheetId="92">#REF!</definedName>
    <definedName name="ONERCOTVOL" localSheetId="0">#REF!</definedName>
    <definedName name="ONERCOTVOL" localSheetId="1">#REF!</definedName>
    <definedName name="ONERCOTVOL" localSheetId="89">#REF!</definedName>
    <definedName name="ONERCOTVOL" localSheetId="44">#REF!</definedName>
    <definedName name="ONERCOTVOL" localSheetId="86">#REF!</definedName>
    <definedName name="ONERCOTVOL" localSheetId="56">#REF!</definedName>
    <definedName name="ONERCOTVOL" localSheetId="25">#REF!</definedName>
    <definedName name="ONERCOTVOL" localSheetId="117">#REF!</definedName>
    <definedName name="ONERCOTVOL" localSheetId="10">#REF!</definedName>
    <definedName name="ONERCOTVOL" localSheetId="127">#REF!</definedName>
    <definedName name="ONERCOTVOL" localSheetId="103">#REF!</definedName>
    <definedName name="ONERCOTVOL" localSheetId="41">#REF!</definedName>
    <definedName name="ONERCOTVOL" localSheetId="115">#REF!</definedName>
    <definedName name="ONERCOTVOL" localSheetId="101">#REF!</definedName>
    <definedName name="ONERCOTVOL" localSheetId="83">#REF!</definedName>
    <definedName name="ONERCOTVOL" localSheetId="53">#REF!</definedName>
    <definedName name="ONERCOTVOL" localSheetId="22">#REF!</definedName>
    <definedName name="ONERCOTVOL" localSheetId="125">#REF!</definedName>
    <definedName name="ONERCOTVOL" localSheetId="7">#REF!</definedName>
    <definedName name="ONERCOTVOL" localSheetId="98">#REF!</definedName>
    <definedName name="ONERCOTVOL" localSheetId="113">#REF!</definedName>
    <definedName name="ONERCOTVOL" localSheetId="111">#REF!</definedName>
    <definedName name="ONERCOTVOL" localSheetId="38">#REF!</definedName>
    <definedName name="ONERCOTVOL" localSheetId="123">#REF!</definedName>
    <definedName name="ONERCOTVOL" localSheetId="80">#REF!</definedName>
    <definedName name="ONERCOTVOL" localSheetId="50">#REF!</definedName>
    <definedName name="ONERCOTVOL" localSheetId="35">#REF!</definedName>
    <definedName name="ONERCOTVOL" localSheetId="121">#REF!</definedName>
    <definedName name="ONERCOTVOL" localSheetId="109">#REF!</definedName>
    <definedName name="ONERCOTVOL" localSheetId="95">#REF!</definedName>
    <definedName name="ONERCOTVOL" localSheetId="4">#REF!</definedName>
    <definedName name="ONERCOTVOL" localSheetId="137">#REF!</definedName>
    <definedName name="ONERCOTVOL" localSheetId="135">#REF!</definedName>
    <definedName name="ONERCOTVOL" localSheetId="141">#REF!</definedName>
    <definedName name="ONERCOTVOL" localSheetId="133">#REF!</definedName>
    <definedName name="ONERCOTVOL" localSheetId="139">#REF!</definedName>
    <definedName name="ONERCOTVOL" localSheetId="108">#REF!</definedName>
    <definedName name="ONERCOTVOL" localSheetId="132">#REF!</definedName>
    <definedName name="ONERCOTVOL" localSheetId="130">#REF!</definedName>
    <definedName name="ONERCOTVOL" localSheetId="120">#REF!</definedName>
    <definedName name="ONERCOTVOL" localSheetId="106">#REF!</definedName>
    <definedName name="ONERCOTVOL" localSheetId="118">#REF!</definedName>
    <definedName name="ONERCOTVOL" localSheetId="128">#REF!</definedName>
    <definedName name="ONERCOTVOL" localSheetId="104">#REF!</definedName>
    <definedName name="ONERCOTVOL" localSheetId="116">#REF!</definedName>
    <definedName name="ONERCOTVOL" localSheetId="102">#REF!</definedName>
    <definedName name="ONERCOTVOL" localSheetId="126">#REF!</definedName>
    <definedName name="ONERCOTVOL" localSheetId="114">#REF!</definedName>
    <definedName name="ONERCOTVOL" localSheetId="112">#REF!</definedName>
    <definedName name="ONERCOTVOL" localSheetId="124">#REF!</definedName>
    <definedName name="ONERCOTVOL" localSheetId="122">#REF!</definedName>
    <definedName name="ONERCOTVOL" localSheetId="110">#REF!</definedName>
    <definedName name="ONERCOTVOL" localSheetId="76">#REF!</definedName>
    <definedName name="ONERCOTVOL" localSheetId="73">#REF!</definedName>
    <definedName name="ONERCOTVOL" localSheetId="70">#REF!</definedName>
    <definedName name="ONERCOTVOL" localSheetId="67">#REF!</definedName>
    <definedName name="ONERCOTVOL" localSheetId="64">#REF!</definedName>
    <definedName name="ONERCOTVOL" localSheetId="30">#REF!</definedName>
    <definedName name="ONERCOTVOL" localSheetId="21">#REF!</definedName>
    <definedName name="ONERCOTVOL" localSheetId="79">#REF!</definedName>
    <definedName name="ONERCOTVOL" localSheetId="18">#REF!</definedName>
    <definedName name="ONERCOTVOL" localSheetId="94">#REF!</definedName>
    <definedName name="ONERCOTVOL" localSheetId="61">#REF!</definedName>
    <definedName name="ONERCOTVOL" localSheetId="49">#REF!</definedName>
    <definedName name="ONERCOTVOL" localSheetId="33">#REF!</definedName>
    <definedName name="ONERCOTVOL" localSheetId="15">#REF!</definedName>
    <definedName name="ONERCOTVOL" localSheetId="3">#REF!</definedName>
    <definedName name="ONERCOTVOL" localSheetId="91">#REF!</definedName>
    <definedName name="ONERCOTVOL" localSheetId="46">#REF!</definedName>
    <definedName name="ONERCOTVOL" localSheetId="88">#REF!</definedName>
    <definedName name="ONERCOTVOL" localSheetId="58">#REF!</definedName>
    <definedName name="ONERCOTVOL" localSheetId="27">#REF!</definedName>
    <definedName name="ONERCOTVOL" localSheetId="12">#REF!</definedName>
    <definedName name="ONERCOTVOL" localSheetId="43">#REF!</definedName>
    <definedName name="ONERCOTVOL" localSheetId="85">#REF!</definedName>
    <definedName name="ONERCOTVOL" localSheetId="55">#REF!</definedName>
    <definedName name="ONERCOTVOL" localSheetId="24">#REF!</definedName>
    <definedName name="ONERCOTVOL" localSheetId="9">#REF!</definedName>
    <definedName name="ONERCOTVOL" localSheetId="100">#REF!</definedName>
    <definedName name="ONERCOTVOL" localSheetId="40">#REF!</definedName>
    <definedName name="ONERCOTVOL" localSheetId="97">#REF!</definedName>
    <definedName name="ONERCOTVOL" localSheetId="82">#REF!</definedName>
    <definedName name="ONERCOTVOL" localSheetId="52">#REF!</definedName>
    <definedName name="ONERCOTVOL" localSheetId="37">#REF!</definedName>
    <definedName name="ONERCOTVOL" localSheetId="6">#REF!</definedName>
    <definedName name="ONERCOTVOL" localSheetId="75">#REF!</definedName>
    <definedName name="ONERCOTVOL" localSheetId="72">#REF!</definedName>
    <definedName name="ONERCOTVOL" localSheetId="69">#REF!</definedName>
    <definedName name="ONERCOTVOL" localSheetId="66">#REF!</definedName>
    <definedName name="ONERCOTVOL" localSheetId="63">#REF!</definedName>
    <definedName name="ONERCOTVOL" localSheetId="51">#REF!</definedName>
    <definedName name="ONERCOTVOL" localSheetId="29">#REF!</definedName>
    <definedName name="ONERCOTVOL" localSheetId="20">#REF!</definedName>
    <definedName name="ONERCOTVOL" localSheetId="78">#REF!</definedName>
    <definedName name="ONERCOTVOL" localSheetId="17">#REF!</definedName>
    <definedName name="ONERCOTVOL" localSheetId="93">#REF!</definedName>
    <definedName name="ONERCOTVOL" localSheetId="60">#REF!</definedName>
    <definedName name="ONERCOTVOL" localSheetId="48">#REF!</definedName>
    <definedName name="ONERCOTVOL" localSheetId="34">#REF!</definedName>
    <definedName name="ONERCOTVOL" localSheetId="14">#REF!</definedName>
    <definedName name="ONERCOTVOL" localSheetId="2">#REF!</definedName>
    <definedName name="ONERCOTVOL" localSheetId="90">#REF!</definedName>
    <definedName name="ONERCOTVOL" localSheetId="45">#REF!</definedName>
    <definedName name="ONERCOTVOL" localSheetId="87">#REF!</definedName>
    <definedName name="ONERCOTVOL" localSheetId="57">#REF!</definedName>
    <definedName name="ONERCOTVOL" localSheetId="26">#REF!</definedName>
    <definedName name="ONERCOTVOL" localSheetId="11">#REF!</definedName>
    <definedName name="ONERCOTVOL" localSheetId="42">#REF!</definedName>
    <definedName name="ONERCOTVOL" localSheetId="84">#REF!</definedName>
    <definedName name="ONERCOTVOL" localSheetId="54">#REF!</definedName>
    <definedName name="ONERCOTVOL" localSheetId="23">#REF!</definedName>
    <definedName name="ONERCOTVOL" localSheetId="8">#REF!</definedName>
    <definedName name="ONERCOTVOL" localSheetId="99">#REF!</definedName>
    <definedName name="ONERCOTVOL" localSheetId="39">#REF!</definedName>
    <definedName name="ONERCOTVOL" localSheetId="96">#REF!</definedName>
    <definedName name="ONERCOTVOL" localSheetId="81">#REF!</definedName>
    <definedName name="ONERCOTVOL" localSheetId="36">#REF!</definedName>
    <definedName name="ONERCOTVOL" localSheetId="5">#REF!</definedName>
    <definedName name="ONERCOTVOL" localSheetId="138">#REF!</definedName>
    <definedName name="ONERCOTVOL" localSheetId="136">#REF!</definedName>
    <definedName name="ONERCOTVOL" localSheetId="134">#REF!</definedName>
    <definedName name="ONERCOTVOL" localSheetId="140">#REF!</definedName>
    <definedName name="ONERCOTVOL">#REF!</definedName>
    <definedName name="ONPXERCOT" localSheetId="74">#REF!</definedName>
    <definedName name="ONPXERCOT" localSheetId="71">#REF!</definedName>
    <definedName name="ONPXERCOT" localSheetId="68">#REF!</definedName>
    <definedName name="ONPXERCOT" localSheetId="65">#REF!</definedName>
    <definedName name="ONPXERCOT" localSheetId="62">#REF!</definedName>
    <definedName name="ONPXERCOT" localSheetId="28">#REF!</definedName>
    <definedName name="ONPXERCOT" localSheetId="19">#REF!</definedName>
    <definedName name="ONPXERCOT" localSheetId="77">#REF!</definedName>
    <definedName name="ONPXERCOT" localSheetId="107">#REF!</definedName>
    <definedName name="ONPXERCOT" localSheetId="32">#REF!</definedName>
    <definedName name="ONPXERCOT" localSheetId="16">#REF!</definedName>
    <definedName name="ONPXERCOT" localSheetId="131">#REF!</definedName>
    <definedName name="ONPXERCOT" localSheetId="59">#REF!</definedName>
    <definedName name="ONPXERCOT" localSheetId="47">#REF!</definedName>
    <definedName name="ONPXERCOT" localSheetId="31">#REF!</definedName>
    <definedName name="ONPXERCOT" localSheetId="13">#REF!</definedName>
    <definedName name="ONPXERCOT" localSheetId="129">#REF!</definedName>
    <definedName name="ONPXERCOT" localSheetId="119">#REF!</definedName>
    <definedName name="ONPXERCOT" localSheetId="105">#REF!</definedName>
    <definedName name="ONPXERCOT" localSheetId="92">#REF!</definedName>
    <definedName name="ONPXERCOT" localSheetId="0">#REF!</definedName>
    <definedName name="ONPXERCOT" localSheetId="1">#REF!</definedName>
    <definedName name="ONPXERCOT" localSheetId="89">#REF!</definedName>
    <definedName name="ONPXERCOT" localSheetId="44">#REF!</definedName>
    <definedName name="ONPXERCOT" localSheetId="86">#REF!</definedName>
    <definedName name="ONPXERCOT" localSheetId="56">#REF!</definedName>
    <definedName name="ONPXERCOT" localSheetId="25">#REF!</definedName>
    <definedName name="ONPXERCOT" localSheetId="117">#REF!</definedName>
    <definedName name="ONPXERCOT" localSheetId="10">#REF!</definedName>
    <definedName name="ONPXERCOT" localSheetId="127">#REF!</definedName>
    <definedName name="ONPXERCOT" localSheetId="103">#REF!</definedName>
    <definedName name="ONPXERCOT" localSheetId="41">#REF!</definedName>
    <definedName name="ONPXERCOT" localSheetId="115">#REF!</definedName>
    <definedName name="ONPXERCOT" localSheetId="101">#REF!</definedName>
    <definedName name="ONPXERCOT" localSheetId="83">#REF!</definedName>
    <definedName name="ONPXERCOT" localSheetId="53">#REF!</definedName>
    <definedName name="ONPXERCOT" localSheetId="22">#REF!</definedName>
    <definedName name="ONPXERCOT" localSheetId="125">#REF!</definedName>
    <definedName name="ONPXERCOT" localSheetId="7">#REF!</definedName>
    <definedName name="ONPXERCOT" localSheetId="98">#REF!</definedName>
    <definedName name="ONPXERCOT" localSheetId="113">#REF!</definedName>
    <definedName name="ONPXERCOT" localSheetId="111">#REF!</definedName>
    <definedName name="ONPXERCOT" localSheetId="38">#REF!</definedName>
    <definedName name="ONPXERCOT" localSheetId="123">#REF!</definedName>
    <definedName name="ONPXERCOT" localSheetId="80">#REF!</definedName>
    <definedName name="ONPXERCOT" localSheetId="50">#REF!</definedName>
    <definedName name="ONPXERCOT" localSheetId="35">#REF!</definedName>
    <definedName name="ONPXERCOT" localSheetId="121">#REF!</definedName>
    <definedName name="ONPXERCOT" localSheetId="109">#REF!</definedName>
    <definedName name="ONPXERCOT" localSheetId="95">#REF!</definedName>
    <definedName name="ONPXERCOT" localSheetId="4">#REF!</definedName>
    <definedName name="ONPXERCOT" localSheetId="137">#REF!</definedName>
    <definedName name="ONPXERCOT" localSheetId="135">#REF!</definedName>
    <definedName name="ONPXERCOT" localSheetId="141">#REF!</definedName>
    <definedName name="ONPXERCOT" localSheetId="133">#REF!</definedName>
    <definedName name="ONPXERCOT" localSheetId="139">#REF!</definedName>
    <definedName name="ONPXERCOT" localSheetId="108">#REF!</definedName>
    <definedName name="ONPXERCOT" localSheetId="132">#REF!</definedName>
    <definedName name="ONPXERCOT" localSheetId="130">#REF!</definedName>
    <definedName name="ONPXERCOT" localSheetId="120">#REF!</definedName>
    <definedName name="ONPXERCOT" localSheetId="106">#REF!</definedName>
    <definedName name="ONPXERCOT" localSheetId="118">#REF!</definedName>
    <definedName name="ONPXERCOT" localSheetId="128">#REF!</definedName>
    <definedName name="ONPXERCOT" localSheetId="104">#REF!</definedName>
    <definedName name="ONPXERCOT" localSheetId="116">#REF!</definedName>
    <definedName name="ONPXERCOT" localSheetId="102">#REF!</definedName>
    <definedName name="ONPXERCOT" localSheetId="126">#REF!</definedName>
    <definedName name="ONPXERCOT" localSheetId="114">#REF!</definedName>
    <definedName name="ONPXERCOT" localSheetId="112">#REF!</definedName>
    <definedName name="ONPXERCOT" localSheetId="124">#REF!</definedName>
    <definedName name="ONPXERCOT" localSheetId="122">#REF!</definedName>
    <definedName name="ONPXERCOT" localSheetId="110">#REF!</definedName>
    <definedName name="ONPXERCOT" localSheetId="76">#REF!</definedName>
    <definedName name="ONPXERCOT" localSheetId="73">#REF!</definedName>
    <definedName name="ONPXERCOT" localSheetId="70">#REF!</definedName>
    <definedName name="ONPXERCOT" localSheetId="67">#REF!</definedName>
    <definedName name="ONPXERCOT" localSheetId="64">#REF!</definedName>
    <definedName name="ONPXERCOT" localSheetId="30">#REF!</definedName>
    <definedName name="ONPXERCOT" localSheetId="21">#REF!</definedName>
    <definedName name="ONPXERCOT" localSheetId="79">#REF!</definedName>
    <definedName name="ONPXERCOT" localSheetId="18">#REF!</definedName>
    <definedName name="ONPXERCOT" localSheetId="94">#REF!</definedName>
    <definedName name="ONPXERCOT" localSheetId="61">#REF!</definedName>
    <definedName name="ONPXERCOT" localSheetId="49">#REF!</definedName>
    <definedName name="ONPXERCOT" localSheetId="33">#REF!</definedName>
    <definedName name="ONPXERCOT" localSheetId="15">#REF!</definedName>
    <definedName name="ONPXERCOT" localSheetId="3">#REF!</definedName>
    <definedName name="ONPXERCOT" localSheetId="91">#REF!</definedName>
    <definedName name="ONPXERCOT" localSheetId="46">#REF!</definedName>
    <definedName name="ONPXERCOT" localSheetId="88">#REF!</definedName>
    <definedName name="ONPXERCOT" localSheetId="58">#REF!</definedName>
    <definedName name="ONPXERCOT" localSheetId="27">#REF!</definedName>
    <definedName name="ONPXERCOT" localSheetId="12">#REF!</definedName>
    <definedName name="ONPXERCOT" localSheetId="43">#REF!</definedName>
    <definedName name="ONPXERCOT" localSheetId="85">#REF!</definedName>
    <definedName name="ONPXERCOT" localSheetId="55">#REF!</definedName>
    <definedName name="ONPXERCOT" localSheetId="24">#REF!</definedName>
    <definedName name="ONPXERCOT" localSheetId="9">#REF!</definedName>
    <definedName name="ONPXERCOT" localSheetId="100">#REF!</definedName>
    <definedName name="ONPXERCOT" localSheetId="40">#REF!</definedName>
    <definedName name="ONPXERCOT" localSheetId="97">#REF!</definedName>
    <definedName name="ONPXERCOT" localSheetId="82">#REF!</definedName>
    <definedName name="ONPXERCOT" localSheetId="52">#REF!</definedName>
    <definedName name="ONPXERCOT" localSheetId="37">#REF!</definedName>
    <definedName name="ONPXERCOT" localSheetId="6">#REF!</definedName>
    <definedName name="ONPXERCOT" localSheetId="75">#REF!</definedName>
    <definedName name="ONPXERCOT" localSheetId="72">#REF!</definedName>
    <definedName name="ONPXERCOT" localSheetId="69">#REF!</definedName>
    <definedName name="ONPXERCOT" localSheetId="66">#REF!</definedName>
    <definedName name="ONPXERCOT" localSheetId="63">#REF!</definedName>
    <definedName name="ONPXERCOT" localSheetId="51">#REF!</definedName>
    <definedName name="ONPXERCOT" localSheetId="29">#REF!</definedName>
    <definedName name="ONPXERCOT" localSheetId="20">#REF!</definedName>
    <definedName name="ONPXERCOT" localSheetId="78">#REF!</definedName>
    <definedName name="ONPXERCOT" localSheetId="17">#REF!</definedName>
    <definedName name="ONPXERCOT" localSheetId="93">#REF!</definedName>
    <definedName name="ONPXERCOT" localSheetId="60">#REF!</definedName>
    <definedName name="ONPXERCOT" localSheetId="48">#REF!</definedName>
    <definedName name="ONPXERCOT" localSheetId="34">#REF!</definedName>
    <definedName name="ONPXERCOT" localSheetId="14">#REF!</definedName>
    <definedName name="ONPXERCOT" localSheetId="2">#REF!</definedName>
    <definedName name="ONPXERCOT" localSheetId="90">#REF!</definedName>
    <definedName name="ONPXERCOT" localSheetId="45">#REF!</definedName>
    <definedName name="ONPXERCOT" localSheetId="87">#REF!</definedName>
    <definedName name="ONPXERCOT" localSheetId="57">#REF!</definedName>
    <definedName name="ONPXERCOT" localSheetId="26">#REF!</definedName>
    <definedName name="ONPXERCOT" localSheetId="11">#REF!</definedName>
    <definedName name="ONPXERCOT" localSheetId="42">#REF!</definedName>
    <definedName name="ONPXERCOT" localSheetId="84">#REF!</definedName>
    <definedName name="ONPXERCOT" localSheetId="54">#REF!</definedName>
    <definedName name="ONPXERCOT" localSheetId="23">#REF!</definedName>
    <definedName name="ONPXERCOT" localSheetId="8">#REF!</definedName>
    <definedName name="ONPXERCOT" localSheetId="99">#REF!</definedName>
    <definedName name="ONPXERCOT" localSheetId="39">#REF!</definedName>
    <definedName name="ONPXERCOT" localSheetId="96">#REF!</definedName>
    <definedName name="ONPXERCOT" localSheetId="81">#REF!</definedName>
    <definedName name="ONPXERCOT" localSheetId="36">#REF!</definedName>
    <definedName name="ONPXERCOT" localSheetId="5">#REF!</definedName>
    <definedName name="ONPXERCOT" localSheetId="138">#REF!</definedName>
    <definedName name="ONPXERCOT" localSheetId="136">#REF!</definedName>
    <definedName name="ONPXERCOT" localSheetId="134">#REF!</definedName>
    <definedName name="ONPXERCOT" localSheetId="140">#REF!</definedName>
    <definedName name="ONPXERCOT">#REF!</definedName>
    <definedName name="Operator_Fee_during_Mobilization">#REF!</definedName>
    <definedName name="Other">#REF!</definedName>
    <definedName name="outage" localSheetId="74">#REF!</definedName>
    <definedName name="outage" localSheetId="71">#REF!</definedName>
    <definedName name="outage" localSheetId="68">#REF!</definedName>
    <definedName name="outage" localSheetId="65">#REF!</definedName>
    <definedName name="outage" localSheetId="62">#REF!</definedName>
    <definedName name="outage" localSheetId="28">#REF!</definedName>
    <definedName name="outage" localSheetId="19">#REF!</definedName>
    <definedName name="outage" localSheetId="77">#REF!</definedName>
    <definedName name="outage" localSheetId="107">#REF!</definedName>
    <definedName name="outage" localSheetId="32">#REF!</definedName>
    <definedName name="outage" localSheetId="16">#REF!</definedName>
    <definedName name="outage" localSheetId="131">#REF!</definedName>
    <definedName name="outage" localSheetId="59">#REF!</definedName>
    <definedName name="outage" localSheetId="47">#REF!</definedName>
    <definedName name="outage" localSheetId="31">#REF!</definedName>
    <definedName name="outage" localSheetId="13">#REF!</definedName>
    <definedName name="outage" localSheetId="129">#REF!</definedName>
    <definedName name="outage" localSheetId="119">#REF!</definedName>
    <definedName name="outage" localSheetId="105">#REF!</definedName>
    <definedName name="outage" localSheetId="92">#REF!</definedName>
    <definedName name="outage" localSheetId="0">#REF!</definedName>
    <definedName name="outage" localSheetId="1">#REF!</definedName>
    <definedName name="outage" localSheetId="89">#REF!</definedName>
    <definedName name="outage" localSheetId="44">#REF!</definedName>
    <definedName name="outage" localSheetId="86">#REF!</definedName>
    <definedName name="outage" localSheetId="56">#REF!</definedName>
    <definedName name="outage" localSheetId="25">#REF!</definedName>
    <definedName name="outage" localSheetId="117">#REF!</definedName>
    <definedName name="outage" localSheetId="10">#REF!</definedName>
    <definedName name="outage" localSheetId="127">#REF!</definedName>
    <definedName name="outage" localSheetId="103">#REF!</definedName>
    <definedName name="outage" localSheetId="41">#REF!</definedName>
    <definedName name="outage" localSheetId="115">#REF!</definedName>
    <definedName name="outage" localSheetId="101">#REF!</definedName>
    <definedName name="outage" localSheetId="83">#REF!</definedName>
    <definedName name="outage" localSheetId="53">#REF!</definedName>
    <definedName name="outage" localSheetId="22">#REF!</definedName>
    <definedName name="outage" localSheetId="125">#REF!</definedName>
    <definedName name="outage" localSheetId="7">#REF!</definedName>
    <definedName name="outage" localSheetId="98">#REF!</definedName>
    <definedName name="outage" localSheetId="113">#REF!</definedName>
    <definedName name="outage" localSheetId="111">#REF!</definedName>
    <definedName name="outage" localSheetId="38">#REF!</definedName>
    <definedName name="outage" localSheetId="123">#REF!</definedName>
    <definedName name="outage" localSheetId="80">#REF!</definedName>
    <definedName name="outage" localSheetId="50">#REF!</definedName>
    <definedName name="outage" localSheetId="35">#REF!</definedName>
    <definedName name="outage" localSheetId="121">#REF!</definedName>
    <definedName name="outage" localSheetId="109">#REF!</definedName>
    <definedName name="outage" localSheetId="95">#REF!</definedName>
    <definedName name="outage" localSheetId="4">#REF!</definedName>
    <definedName name="outage" localSheetId="137">#REF!</definedName>
    <definedName name="outage" localSheetId="135">#REF!</definedName>
    <definedName name="outage" localSheetId="141">#REF!</definedName>
    <definedName name="outage" localSheetId="133">#REF!</definedName>
    <definedName name="outage" localSheetId="139">#REF!</definedName>
    <definedName name="outage" localSheetId="108">#REF!</definedName>
    <definedName name="outage" localSheetId="132">#REF!</definedName>
    <definedName name="outage" localSheetId="130">#REF!</definedName>
    <definedName name="outage" localSheetId="120">#REF!</definedName>
    <definedName name="outage" localSheetId="106">#REF!</definedName>
    <definedName name="outage" localSheetId="118">#REF!</definedName>
    <definedName name="outage" localSheetId="128">#REF!</definedName>
    <definedName name="outage" localSheetId="104">#REF!</definedName>
    <definedName name="outage" localSheetId="116">#REF!</definedName>
    <definedName name="outage" localSheetId="102">#REF!</definedName>
    <definedName name="outage" localSheetId="126">#REF!</definedName>
    <definedName name="outage" localSheetId="114">#REF!</definedName>
    <definedName name="outage" localSheetId="112">#REF!</definedName>
    <definedName name="outage" localSheetId="124">#REF!</definedName>
    <definedName name="outage" localSheetId="122">#REF!</definedName>
    <definedName name="outage" localSheetId="110">#REF!</definedName>
    <definedName name="outage" localSheetId="76">#REF!</definedName>
    <definedName name="outage" localSheetId="73">#REF!</definedName>
    <definedName name="outage" localSheetId="70">#REF!</definedName>
    <definedName name="outage" localSheetId="67">#REF!</definedName>
    <definedName name="outage" localSheetId="64">#REF!</definedName>
    <definedName name="outage" localSheetId="30">#REF!</definedName>
    <definedName name="outage" localSheetId="21">#REF!</definedName>
    <definedName name="outage" localSheetId="79">#REF!</definedName>
    <definedName name="outage" localSheetId="18">#REF!</definedName>
    <definedName name="outage" localSheetId="94">#REF!</definedName>
    <definedName name="outage" localSheetId="61">#REF!</definedName>
    <definedName name="outage" localSheetId="49">#REF!</definedName>
    <definedName name="outage" localSheetId="33">#REF!</definedName>
    <definedName name="outage" localSheetId="15">#REF!</definedName>
    <definedName name="outage" localSheetId="3">#REF!</definedName>
    <definedName name="outage" localSheetId="91">#REF!</definedName>
    <definedName name="outage" localSheetId="46">#REF!</definedName>
    <definedName name="outage" localSheetId="88">#REF!</definedName>
    <definedName name="outage" localSheetId="58">#REF!</definedName>
    <definedName name="outage" localSheetId="27">#REF!</definedName>
    <definedName name="outage" localSheetId="12">#REF!</definedName>
    <definedName name="outage" localSheetId="43">#REF!</definedName>
    <definedName name="outage" localSheetId="85">#REF!</definedName>
    <definedName name="outage" localSheetId="55">#REF!</definedName>
    <definedName name="outage" localSheetId="24">#REF!</definedName>
    <definedName name="outage" localSheetId="9">#REF!</definedName>
    <definedName name="outage" localSheetId="100">#REF!</definedName>
    <definedName name="outage" localSheetId="40">#REF!</definedName>
    <definedName name="outage" localSheetId="97">#REF!</definedName>
    <definedName name="outage" localSheetId="82">#REF!</definedName>
    <definedName name="outage" localSheetId="52">#REF!</definedName>
    <definedName name="outage" localSheetId="37">#REF!</definedName>
    <definedName name="outage" localSheetId="6">#REF!</definedName>
    <definedName name="outage" localSheetId="75">#REF!</definedName>
    <definedName name="outage" localSheetId="72">#REF!</definedName>
    <definedName name="outage" localSheetId="69">#REF!</definedName>
    <definedName name="outage" localSheetId="66">#REF!</definedName>
    <definedName name="outage" localSheetId="63">#REF!</definedName>
    <definedName name="outage" localSheetId="51">#REF!</definedName>
    <definedName name="outage" localSheetId="29">#REF!</definedName>
    <definedName name="outage" localSheetId="20">#REF!</definedName>
    <definedName name="outage" localSheetId="78">#REF!</definedName>
    <definedName name="outage" localSheetId="17">#REF!</definedName>
    <definedName name="outage" localSheetId="93">#REF!</definedName>
    <definedName name="outage" localSheetId="60">#REF!</definedName>
    <definedName name="outage" localSheetId="48">#REF!</definedName>
    <definedName name="outage" localSheetId="34">#REF!</definedName>
    <definedName name="outage" localSheetId="14">#REF!</definedName>
    <definedName name="outage" localSheetId="2">#REF!</definedName>
    <definedName name="outage" localSheetId="90">#REF!</definedName>
    <definedName name="outage" localSheetId="45">#REF!</definedName>
    <definedName name="outage" localSheetId="87">#REF!</definedName>
    <definedName name="outage" localSheetId="57">#REF!</definedName>
    <definedName name="outage" localSheetId="26">#REF!</definedName>
    <definedName name="outage" localSheetId="11">#REF!</definedName>
    <definedName name="outage" localSheetId="42">#REF!</definedName>
    <definedName name="outage" localSheetId="84">#REF!</definedName>
    <definedName name="outage" localSheetId="54">#REF!</definedName>
    <definedName name="outage" localSheetId="23">#REF!</definedName>
    <definedName name="outage" localSheetId="8">#REF!</definedName>
    <definedName name="outage" localSheetId="99">#REF!</definedName>
    <definedName name="outage" localSheetId="39">#REF!</definedName>
    <definedName name="outage" localSheetId="96">#REF!</definedName>
    <definedName name="outage" localSheetId="81">#REF!</definedName>
    <definedName name="outage" localSheetId="36">#REF!</definedName>
    <definedName name="outage" localSheetId="5">#REF!</definedName>
    <definedName name="outage" localSheetId="138">#REF!</definedName>
    <definedName name="outage" localSheetId="136">#REF!</definedName>
    <definedName name="outage" localSheetId="134">#REF!</definedName>
    <definedName name="outage" localSheetId="140">#REF!</definedName>
    <definedName name="outage">#REF!</definedName>
    <definedName name="Output25Years">#REF!</definedName>
    <definedName name="OutputRange" localSheetId="74">#REF!</definedName>
    <definedName name="OutputRange" localSheetId="71">#REF!</definedName>
    <definedName name="OutputRange" localSheetId="68">#REF!</definedName>
    <definedName name="OutputRange" localSheetId="65">#REF!</definedName>
    <definedName name="OutputRange" localSheetId="62">#REF!</definedName>
    <definedName name="OutputRange" localSheetId="28">#REF!</definedName>
    <definedName name="OutputRange" localSheetId="19">#REF!</definedName>
    <definedName name="OutputRange" localSheetId="77">#REF!</definedName>
    <definedName name="OutputRange" localSheetId="107">#REF!</definedName>
    <definedName name="OutputRange" localSheetId="32">#REF!</definedName>
    <definedName name="OutputRange" localSheetId="16">#REF!</definedName>
    <definedName name="OutputRange" localSheetId="131">#REF!</definedName>
    <definedName name="OutputRange" localSheetId="59">#REF!</definedName>
    <definedName name="OutputRange" localSheetId="47">#REF!</definedName>
    <definedName name="OutputRange" localSheetId="31">#REF!</definedName>
    <definedName name="OutputRange" localSheetId="13">#REF!</definedName>
    <definedName name="OutputRange" localSheetId="129">#REF!</definedName>
    <definedName name="OutputRange" localSheetId="119">#REF!</definedName>
    <definedName name="OutputRange" localSheetId="105">#REF!</definedName>
    <definedName name="OutputRange" localSheetId="92">#REF!</definedName>
    <definedName name="OutputRange" localSheetId="0">#REF!</definedName>
    <definedName name="OutputRange" localSheetId="1">#REF!</definedName>
    <definedName name="OutputRange" localSheetId="89">#REF!</definedName>
    <definedName name="OutputRange" localSheetId="44">#REF!</definedName>
    <definedName name="OutputRange" localSheetId="86">#REF!</definedName>
    <definedName name="OutputRange" localSheetId="56">#REF!</definedName>
    <definedName name="OutputRange" localSheetId="25">#REF!</definedName>
    <definedName name="OutputRange" localSheetId="117">#REF!</definedName>
    <definedName name="OutputRange" localSheetId="10">#REF!</definedName>
    <definedName name="OutputRange" localSheetId="127">#REF!</definedName>
    <definedName name="OutputRange" localSheetId="103">#REF!</definedName>
    <definedName name="OutputRange" localSheetId="41">#REF!</definedName>
    <definedName name="OutputRange" localSheetId="115">#REF!</definedName>
    <definedName name="OutputRange" localSheetId="101">#REF!</definedName>
    <definedName name="OutputRange" localSheetId="83">#REF!</definedName>
    <definedName name="OutputRange" localSheetId="53">#REF!</definedName>
    <definedName name="OutputRange" localSheetId="22">#REF!</definedName>
    <definedName name="OutputRange" localSheetId="125">#REF!</definedName>
    <definedName name="OutputRange" localSheetId="7">#REF!</definedName>
    <definedName name="OutputRange" localSheetId="98">#REF!</definedName>
    <definedName name="OutputRange" localSheetId="113">#REF!</definedName>
    <definedName name="OutputRange" localSheetId="111">#REF!</definedName>
    <definedName name="OutputRange" localSheetId="38">#REF!</definedName>
    <definedName name="OutputRange" localSheetId="123">#REF!</definedName>
    <definedName name="OutputRange" localSheetId="80">#REF!</definedName>
    <definedName name="OutputRange" localSheetId="50">#REF!</definedName>
    <definedName name="OutputRange" localSheetId="35">#REF!</definedName>
    <definedName name="OutputRange" localSheetId="121">#REF!</definedName>
    <definedName name="OutputRange" localSheetId="109">#REF!</definedName>
    <definedName name="OutputRange" localSheetId="95">#REF!</definedName>
    <definedName name="OutputRange" localSheetId="4">#REF!</definedName>
    <definedName name="OutputRange" localSheetId="137">#REF!</definedName>
    <definedName name="OutputRange" localSheetId="135">#REF!</definedName>
    <definedName name="OutputRange" localSheetId="141">#REF!</definedName>
    <definedName name="OutputRange" localSheetId="133">#REF!</definedName>
    <definedName name="OutputRange" localSheetId="139">#REF!</definedName>
    <definedName name="OutputRange" localSheetId="108">#REF!</definedName>
    <definedName name="OutputRange" localSheetId="132">#REF!</definedName>
    <definedName name="OutputRange" localSheetId="130">#REF!</definedName>
    <definedName name="OutputRange" localSheetId="120">#REF!</definedName>
    <definedName name="OutputRange" localSheetId="106">#REF!</definedName>
    <definedName name="OutputRange" localSheetId="118">#REF!</definedName>
    <definedName name="OutputRange" localSheetId="128">#REF!</definedName>
    <definedName name="OutputRange" localSheetId="104">#REF!</definedName>
    <definedName name="OutputRange" localSheetId="116">#REF!</definedName>
    <definedName name="OutputRange" localSheetId="102">#REF!</definedName>
    <definedName name="OutputRange" localSheetId="126">#REF!</definedName>
    <definedName name="OutputRange" localSheetId="114">#REF!</definedName>
    <definedName name="OutputRange" localSheetId="112">#REF!</definedName>
    <definedName name="OutputRange" localSheetId="124">#REF!</definedName>
    <definedName name="OutputRange" localSheetId="122">#REF!</definedName>
    <definedName name="OutputRange" localSheetId="110">#REF!</definedName>
    <definedName name="OutputRange" localSheetId="76">#REF!</definedName>
    <definedName name="OutputRange" localSheetId="73">#REF!</definedName>
    <definedName name="OutputRange" localSheetId="70">#REF!</definedName>
    <definedName name="OutputRange" localSheetId="67">#REF!</definedName>
    <definedName name="OutputRange" localSheetId="64">#REF!</definedName>
    <definedName name="OutputRange" localSheetId="30">#REF!</definedName>
    <definedName name="OutputRange" localSheetId="21">#REF!</definedName>
    <definedName name="OutputRange" localSheetId="79">#REF!</definedName>
    <definedName name="OutputRange" localSheetId="18">#REF!</definedName>
    <definedName name="OutputRange" localSheetId="94">#REF!</definedName>
    <definedName name="OutputRange" localSheetId="61">#REF!</definedName>
    <definedName name="OutputRange" localSheetId="49">#REF!</definedName>
    <definedName name="OutputRange" localSheetId="33">#REF!</definedName>
    <definedName name="OutputRange" localSheetId="15">#REF!</definedName>
    <definedName name="OutputRange" localSheetId="3">#REF!</definedName>
    <definedName name="OutputRange" localSheetId="91">#REF!</definedName>
    <definedName name="OutputRange" localSheetId="46">#REF!</definedName>
    <definedName name="OutputRange" localSheetId="88">#REF!</definedName>
    <definedName name="OutputRange" localSheetId="58">#REF!</definedName>
    <definedName name="OutputRange" localSheetId="27">#REF!</definedName>
    <definedName name="OutputRange" localSheetId="12">#REF!</definedName>
    <definedName name="OutputRange" localSheetId="43">#REF!</definedName>
    <definedName name="OutputRange" localSheetId="85">#REF!</definedName>
    <definedName name="OutputRange" localSheetId="55">#REF!</definedName>
    <definedName name="OutputRange" localSheetId="24">#REF!</definedName>
    <definedName name="OutputRange" localSheetId="9">#REF!</definedName>
    <definedName name="OutputRange" localSheetId="100">#REF!</definedName>
    <definedName name="OutputRange" localSheetId="40">#REF!</definedName>
    <definedName name="OutputRange" localSheetId="97">#REF!</definedName>
    <definedName name="OutputRange" localSheetId="82">#REF!</definedName>
    <definedName name="OutputRange" localSheetId="52">#REF!</definedName>
    <definedName name="OutputRange" localSheetId="37">#REF!</definedName>
    <definedName name="OutputRange" localSheetId="6">#REF!</definedName>
    <definedName name="OutputRange" localSheetId="75">#REF!</definedName>
    <definedName name="OutputRange" localSheetId="72">#REF!</definedName>
    <definedName name="OutputRange" localSheetId="69">#REF!</definedName>
    <definedName name="OutputRange" localSheetId="66">#REF!</definedName>
    <definedName name="OutputRange" localSheetId="63">#REF!</definedName>
    <definedName name="OutputRange" localSheetId="51">#REF!</definedName>
    <definedName name="OutputRange" localSheetId="29">#REF!</definedName>
    <definedName name="OutputRange" localSheetId="20">#REF!</definedName>
    <definedName name="OutputRange" localSheetId="78">#REF!</definedName>
    <definedName name="OutputRange" localSheetId="17">#REF!</definedName>
    <definedName name="OutputRange" localSheetId="93">#REF!</definedName>
    <definedName name="OutputRange" localSheetId="60">#REF!</definedName>
    <definedName name="OutputRange" localSheetId="48">#REF!</definedName>
    <definedName name="OutputRange" localSheetId="34">#REF!</definedName>
    <definedName name="OutputRange" localSheetId="14">#REF!</definedName>
    <definedName name="OutputRange" localSheetId="2">#REF!</definedName>
    <definedName name="OutputRange" localSheetId="90">#REF!</definedName>
    <definedName name="OutputRange" localSheetId="45">#REF!</definedName>
    <definedName name="OutputRange" localSheetId="87">#REF!</definedName>
    <definedName name="OutputRange" localSheetId="57">#REF!</definedName>
    <definedName name="OutputRange" localSheetId="26">#REF!</definedName>
    <definedName name="OutputRange" localSheetId="11">#REF!</definedName>
    <definedName name="OutputRange" localSheetId="42">#REF!</definedName>
    <definedName name="OutputRange" localSheetId="84">#REF!</definedName>
    <definedName name="OutputRange" localSheetId="54">#REF!</definedName>
    <definedName name="OutputRange" localSheetId="23">#REF!</definedName>
    <definedName name="OutputRange" localSheetId="8">#REF!</definedName>
    <definedName name="OutputRange" localSheetId="99">#REF!</definedName>
    <definedName name="OutputRange" localSheetId="39">#REF!</definedName>
    <definedName name="OutputRange" localSheetId="96">#REF!</definedName>
    <definedName name="OutputRange" localSheetId="81">#REF!</definedName>
    <definedName name="OutputRange" localSheetId="36">#REF!</definedName>
    <definedName name="OutputRange" localSheetId="5">#REF!</definedName>
    <definedName name="OutputRange" localSheetId="138">#REF!</definedName>
    <definedName name="OutputRange" localSheetId="136">#REF!</definedName>
    <definedName name="OutputRange" localSheetId="134">#REF!</definedName>
    <definedName name="OutputRange" localSheetId="140">#REF!</definedName>
    <definedName name="OutputRange">#REF!</definedName>
    <definedName name="OutputYears">#REF!</definedName>
    <definedName name="OwensXmissionLossRate">#REF!</definedName>
    <definedName name="p_Fe" localSheetId="74">#REF!</definedName>
    <definedName name="p_Fe" localSheetId="71">#REF!</definedName>
    <definedName name="p_Fe" localSheetId="68">#REF!</definedName>
    <definedName name="p_Fe" localSheetId="65">#REF!</definedName>
    <definedName name="p_Fe" localSheetId="62">#REF!</definedName>
    <definedName name="p_Fe" localSheetId="28">#REF!</definedName>
    <definedName name="p_Fe" localSheetId="19">#REF!</definedName>
    <definedName name="p_Fe" localSheetId="77">#REF!</definedName>
    <definedName name="p_Fe" localSheetId="107">#REF!</definedName>
    <definedName name="p_Fe" localSheetId="32">#REF!</definedName>
    <definedName name="p_Fe" localSheetId="16">#REF!</definedName>
    <definedName name="p_Fe" localSheetId="131">#REF!</definedName>
    <definedName name="p_Fe" localSheetId="59">#REF!</definedName>
    <definedName name="p_Fe" localSheetId="47">#REF!</definedName>
    <definedName name="p_Fe" localSheetId="31">#REF!</definedName>
    <definedName name="p_Fe" localSheetId="13">#REF!</definedName>
    <definedName name="p_Fe" localSheetId="129">#REF!</definedName>
    <definedName name="p_Fe" localSheetId="119">#REF!</definedName>
    <definedName name="p_Fe" localSheetId="105">#REF!</definedName>
    <definedName name="p_Fe" localSheetId="92">#REF!</definedName>
    <definedName name="p_Fe" localSheetId="0">#REF!</definedName>
    <definedName name="p_Fe" localSheetId="1">#REF!</definedName>
    <definedName name="p_Fe" localSheetId="89">#REF!</definedName>
    <definedName name="p_Fe" localSheetId="44">#REF!</definedName>
    <definedName name="p_Fe" localSheetId="86">#REF!</definedName>
    <definedName name="p_Fe" localSheetId="56">#REF!</definedName>
    <definedName name="p_Fe" localSheetId="25">#REF!</definedName>
    <definedName name="p_Fe" localSheetId="117">#REF!</definedName>
    <definedName name="p_Fe" localSheetId="10">#REF!</definedName>
    <definedName name="p_Fe" localSheetId="127">#REF!</definedName>
    <definedName name="p_Fe" localSheetId="103">#REF!</definedName>
    <definedName name="p_Fe" localSheetId="41">#REF!</definedName>
    <definedName name="p_Fe" localSheetId="115">#REF!</definedName>
    <definedName name="p_Fe" localSheetId="101">#REF!</definedName>
    <definedName name="p_Fe" localSheetId="83">#REF!</definedName>
    <definedName name="p_Fe" localSheetId="53">#REF!</definedName>
    <definedName name="p_Fe" localSheetId="22">#REF!</definedName>
    <definedName name="p_Fe" localSheetId="125">#REF!</definedName>
    <definedName name="p_Fe" localSheetId="7">#REF!</definedName>
    <definedName name="p_Fe" localSheetId="98">#REF!</definedName>
    <definedName name="p_Fe" localSheetId="113">#REF!</definedName>
    <definedName name="p_Fe" localSheetId="111">#REF!</definedName>
    <definedName name="p_Fe" localSheetId="38">#REF!</definedName>
    <definedName name="p_Fe" localSheetId="123">#REF!</definedName>
    <definedName name="p_Fe" localSheetId="80">#REF!</definedName>
    <definedName name="p_Fe" localSheetId="50">#REF!</definedName>
    <definedName name="p_Fe" localSheetId="35">#REF!</definedName>
    <definedName name="p_Fe" localSheetId="121">#REF!</definedName>
    <definedName name="p_Fe" localSheetId="109">#REF!</definedName>
    <definedName name="p_Fe" localSheetId="95">#REF!</definedName>
    <definedName name="p_Fe" localSheetId="4">#REF!</definedName>
    <definedName name="p_Fe" localSheetId="137">#REF!</definedName>
    <definedName name="p_Fe" localSheetId="135">#REF!</definedName>
    <definedName name="p_Fe" localSheetId="141">#REF!</definedName>
    <definedName name="p_Fe" localSheetId="133">#REF!</definedName>
    <definedName name="p_Fe" localSheetId="139">#REF!</definedName>
    <definedName name="p_Fe" localSheetId="108">#REF!</definedName>
    <definedName name="p_Fe" localSheetId="132">#REF!</definedName>
    <definedName name="p_Fe" localSheetId="130">#REF!</definedName>
    <definedName name="p_Fe" localSheetId="120">#REF!</definedName>
    <definedName name="p_Fe" localSheetId="106">#REF!</definedName>
    <definedName name="p_Fe" localSheetId="118">#REF!</definedName>
    <definedName name="p_Fe" localSheetId="128">#REF!</definedName>
    <definedName name="p_Fe" localSheetId="104">#REF!</definedName>
    <definedName name="p_Fe" localSheetId="116">#REF!</definedName>
    <definedName name="p_Fe" localSheetId="102">#REF!</definedName>
    <definedName name="p_Fe" localSheetId="126">#REF!</definedName>
    <definedName name="p_Fe" localSheetId="114">#REF!</definedName>
    <definedName name="p_Fe" localSheetId="112">#REF!</definedName>
    <definedName name="p_Fe" localSheetId="124">#REF!</definedName>
    <definedName name="p_Fe" localSheetId="122">#REF!</definedName>
    <definedName name="p_Fe" localSheetId="110">#REF!</definedName>
    <definedName name="p_Fe" localSheetId="76">#REF!</definedName>
    <definedName name="p_Fe" localSheetId="73">#REF!</definedName>
    <definedName name="p_Fe" localSheetId="70">#REF!</definedName>
    <definedName name="p_Fe" localSheetId="67">#REF!</definedName>
    <definedName name="p_Fe" localSheetId="64">#REF!</definedName>
    <definedName name="p_Fe" localSheetId="30">#REF!</definedName>
    <definedName name="p_Fe" localSheetId="21">#REF!</definedName>
    <definedName name="p_Fe" localSheetId="79">#REF!</definedName>
    <definedName name="p_Fe" localSheetId="18">#REF!</definedName>
    <definedName name="p_Fe" localSheetId="94">#REF!</definedName>
    <definedName name="p_Fe" localSheetId="61">#REF!</definedName>
    <definedName name="p_Fe" localSheetId="49">#REF!</definedName>
    <definedName name="p_Fe" localSheetId="33">#REF!</definedName>
    <definedName name="p_Fe" localSheetId="15">#REF!</definedName>
    <definedName name="p_Fe" localSheetId="3">#REF!</definedName>
    <definedName name="p_Fe" localSheetId="91">#REF!</definedName>
    <definedName name="p_Fe" localSheetId="46">#REF!</definedName>
    <definedName name="p_Fe" localSheetId="88">#REF!</definedName>
    <definedName name="p_Fe" localSheetId="58">#REF!</definedName>
    <definedName name="p_Fe" localSheetId="27">#REF!</definedName>
    <definedName name="p_Fe" localSheetId="12">#REF!</definedName>
    <definedName name="p_Fe" localSheetId="43">#REF!</definedName>
    <definedName name="p_Fe" localSheetId="85">#REF!</definedName>
    <definedName name="p_Fe" localSheetId="55">#REF!</definedName>
    <definedName name="p_Fe" localSheetId="24">#REF!</definedName>
    <definedName name="p_Fe" localSheetId="9">#REF!</definedName>
    <definedName name="p_Fe" localSheetId="100">#REF!</definedName>
    <definedName name="p_Fe" localSheetId="40">#REF!</definedName>
    <definedName name="p_Fe" localSheetId="97">#REF!</definedName>
    <definedName name="p_Fe" localSheetId="82">#REF!</definedName>
    <definedName name="p_Fe" localSheetId="52">#REF!</definedName>
    <definedName name="p_Fe" localSheetId="37">#REF!</definedName>
    <definedName name="p_Fe" localSheetId="6">#REF!</definedName>
    <definedName name="p_Fe" localSheetId="75">#REF!</definedName>
    <definedName name="p_Fe" localSheetId="72">#REF!</definedName>
    <definedName name="p_Fe" localSheetId="69">#REF!</definedName>
    <definedName name="p_Fe" localSheetId="66">#REF!</definedName>
    <definedName name="p_Fe" localSheetId="63">#REF!</definedName>
    <definedName name="p_Fe" localSheetId="51">#REF!</definedName>
    <definedName name="p_Fe" localSheetId="29">#REF!</definedName>
    <definedName name="p_Fe" localSheetId="20">#REF!</definedName>
    <definedName name="p_Fe" localSheetId="78">#REF!</definedName>
    <definedName name="p_Fe" localSheetId="17">#REF!</definedName>
    <definedName name="p_Fe" localSheetId="93">#REF!</definedName>
    <definedName name="p_Fe" localSheetId="60">#REF!</definedName>
    <definedName name="p_Fe" localSheetId="48">#REF!</definedName>
    <definedName name="p_Fe" localSheetId="34">#REF!</definedName>
    <definedName name="p_Fe" localSheetId="14">#REF!</definedName>
    <definedName name="p_Fe" localSheetId="2">#REF!</definedName>
    <definedName name="p_Fe" localSheetId="90">#REF!</definedName>
    <definedName name="p_Fe" localSheetId="45">#REF!</definedName>
    <definedName name="p_Fe" localSheetId="87">#REF!</definedName>
    <definedName name="p_Fe" localSheetId="57">#REF!</definedName>
    <definedName name="p_Fe" localSheetId="26">#REF!</definedName>
    <definedName name="p_Fe" localSheetId="11">#REF!</definedName>
    <definedName name="p_Fe" localSheetId="42">#REF!</definedName>
    <definedName name="p_Fe" localSheetId="84">#REF!</definedName>
    <definedName name="p_Fe" localSheetId="54">#REF!</definedName>
    <definedName name="p_Fe" localSheetId="23">#REF!</definedName>
    <definedName name="p_Fe" localSheetId="8">#REF!</definedName>
    <definedName name="p_Fe" localSheetId="99">#REF!</definedName>
    <definedName name="p_Fe" localSheetId="39">#REF!</definedName>
    <definedName name="p_Fe" localSheetId="96">#REF!</definedName>
    <definedName name="p_Fe" localSheetId="81">#REF!</definedName>
    <definedName name="p_Fe" localSheetId="36">#REF!</definedName>
    <definedName name="p_Fe" localSheetId="5">#REF!</definedName>
    <definedName name="p_Fe" localSheetId="138">#REF!</definedName>
    <definedName name="p_Fe" localSheetId="136">#REF!</definedName>
    <definedName name="p_Fe" localSheetId="134">#REF!</definedName>
    <definedName name="p_Fe" localSheetId="140">#REF!</definedName>
    <definedName name="p_Fe">#REF!</definedName>
    <definedName name="p_Fe_OH_3" localSheetId="74">#REF!</definedName>
    <definedName name="p_Fe_OH_3" localSheetId="71">#REF!</definedName>
    <definedName name="p_Fe_OH_3" localSheetId="68">#REF!</definedName>
    <definedName name="p_Fe_OH_3" localSheetId="65">#REF!</definedName>
    <definedName name="p_Fe_OH_3" localSheetId="62">#REF!</definedName>
    <definedName name="p_Fe_OH_3" localSheetId="28">#REF!</definedName>
    <definedName name="p_Fe_OH_3" localSheetId="19">#REF!</definedName>
    <definedName name="p_Fe_OH_3" localSheetId="77">#REF!</definedName>
    <definedName name="p_Fe_OH_3" localSheetId="107">#REF!</definedName>
    <definedName name="p_Fe_OH_3" localSheetId="32">#REF!</definedName>
    <definedName name="p_Fe_OH_3" localSheetId="16">#REF!</definedName>
    <definedName name="p_Fe_OH_3" localSheetId="131">#REF!</definedName>
    <definedName name="p_Fe_OH_3" localSheetId="59">#REF!</definedName>
    <definedName name="p_Fe_OH_3" localSheetId="47">#REF!</definedName>
    <definedName name="p_Fe_OH_3" localSheetId="31">#REF!</definedName>
    <definedName name="p_Fe_OH_3" localSheetId="13">#REF!</definedName>
    <definedName name="p_Fe_OH_3" localSheetId="129">#REF!</definedName>
    <definedName name="p_Fe_OH_3" localSheetId="119">#REF!</definedName>
    <definedName name="p_Fe_OH_3" localSheetId="105">#REF!</definedName>
    <definedName name="p_Fe_OH_3" localSheetId="92">#REF!</definedName>
    <definedName name="p_Fe_OH_3" localSheetId="0">#REF!</definedName>
    <definedName name="p_Fe_OH_3" localSheetId="1">#REF!</definedName>
    <definedName name="p_Fe_OH_3" localSheetId="89">#REF!</definedName>
    <definedName name="p_Fe_OH_3" localSheetId="44">#REF!</definedName>
    <definedName name="p_Fe_OH_3" localSheetId="86">#REF!</definedName>
    <definedName name="p_Fe_OH_3" localSheetId="56">#REF!</definedName>
    <definedName name="p_Fe_OH_3" localSheetId="25">#REF!</definedName>
    <definedName name="p_Fe_OH_3" localSheetId="117">#REF!</definedName>
    <definedName name="p_Fe_OH_3" localSheetId="10">#REF!</definedName>
    <definedName name="p_Fe_OH_3" localSheetId="127">#REF!</definedName>
    <definedName name="p_Fe_OH_3" localSheetId="103">#REF!</definedName>
    <definedName name="p_Fe_OH_3" localSheetId="41">#REF!</definedName>
    <definedName name="p_Fe_OH_3" localSheetId="115">#REF!</definedName>
    <definedName name="p_Fe_OH_3" localSheetId="101">#REF!</definedName>
    <definedName name="p_Fe_OH_3" localSheetId="83">#REF!</definedName>
    <definedName name="p_Fe_OH_3" localSheetId="53">#REF!</definedName>
    <definedName name="p_Fe_OH_3" localSheetId="22">#REF!</definedName>
    <definedName name="p_Fe_OH_3" localSheetId="125">#REF!</definedName>
    <definedName name="p_Fe_OH_3" localSheetId="7">#REF!</definedName>
    <definedName name="p_Fe_OH_3" localSheetId="98">#REF!</definedName>
    <definedName name="p_Fe_OH_3" localSheetId="113">#REF!</definedName>
    <definedName name="p_Fe_OH_3" localSheetId="111">#REF!</definedName>
    <definedName name="p_Fe_OH_3" localSheetId="38">#REF!</definedName>
    <definedName name="p_Fe_OH_3" localSheetId="123">#REF!</definedName>
    <definedName name="p_Fe_OH_3" localSheetId="80">#REF!</definedName>
    <definedName name="p_Fe_OH_3" localSheetId="50">#REF!</definedName>
    <definedName name="p_Fe_OH_3" localSheetId="35">#REF!</definedName>
    <definedName name="p_Fe_OH_3" localSheetId="121">#REF!</definedName>
    <definedName name="p_Fe_OH_3" localSheetId="109">#REF!</definedName>
    <definedName name="p_Fe_OH_3" localSheetId="95">#REF!</definedName>
    <definedName name="p_Fe_OH_3" localSheetId="4">#REF!</definedName>
    <definedName name="p_Fe_OH_3" localSheetId="137">#REF!</definedName>
    <definedName name="p_Fe_OH_3" localSheetId="135">#REF!</definedName>
    <definedName name="p_Fe_OH_3" localSheetId="141">#REF!</definedName>
    <definedName name="p_Fe_OH_3" localSheetId="133">#REF!</definedName>
    <definedName name="p_Fe_OH_3" localSheetId="139">#REF!</definedName>
    <definedName name="p_Fe_OH_3" localSheetId="108">#REF!</definedName>
    <definedName name="p_Fe_OH_3" localSheetId="132">#REF!</definedName>
    <definedName name="p_Fe_OH_3" localSheetId="130">#REF!</definedName>
    <definedName name="p_Fe_OH_3" localSheetId="120">#REF!</definedName>
    <definedName name="p_Fe_OH_3" localSheetId="106">#REF!</definedName>
    <definedName name="p_Fe_OH_3" localSheetId="118">#REF!</definedName>
    <definedName name="p_Fe_OH_3" localSheetId="128">#REF!</definedName>
    <definedName name="p_Fe_OH_3" localSheetId="104">#REF!</definedName>
    <definedName name="p_Fe_OH_3" localSheetId="116">#REF!</definedName>
    <definedName name="p_Fe_OH_3" localSheetId="102">#REF!</definedName>
    <definedName name="p_Fe_OH_3" localSheetId="126">#REF!</definedName>
    <definedName name="p_Fe_OH_3" localSheetId="114">#REF!</definedName>
    <definedName name="p_Fe_OH_3" localSheetId="112">#REF!</definedName>
    <definedName name="p_Fe_OH_3" localSheetId="124">#REF!</definedName>
    <definedName name="p_Fe_OH_3" localSheetId="122">#REF!</definedName>
    <definedName name="p_Fe_OH_3" localSheetId="110">#REF!</definedName>
    <definedName name="p_Fe_OH_3" localSheetId="76">#REF!</definedName>
    <definedName name="p_Fe_OH_3" localSheetId="73">#REF!</definedName>
    <definedName name="p_Fe_OH_3" localSheetId="70">#REF!</definedName>
    <definedName name="p_Fe_OH_3" localSheetId="67">#REF!</definedName>
    <definedName name="p_Fe_OH_3" localSheetId="64">#REF!</definedName>
    <definedName name="p_Fe_OH_3" localSheetId="30">#REF!</definedName>
    <definedName name="p_Fe_OH_3" localSheetId="21">#REF!</definedName>
    <definedName name="p_Fe_OH_3" localSheetId="79">#REF!</definedName>
    <definedName name="p_Fe_OH_3" localSheetId="18">#REF!</definedName>
    <definedName name="p_Fe_OH_3" localSheetId="94">#REF!</definedName>
    <definedName name="p_Fe_OH_3" localSheetId="61">#REF!</definedName>
    <definedName name="p_Fe_OH_3" localSheetId="49">#REF!</definedName>
    <definedName name="p_Fe_OH_3" localSheetId="33">#REF!</definedName>
    <definedName name="p_Fe_OH_3" localSheetId="15">#REF!</definedName>
    <definedName name="p_Fe_OH_3" localSheetId="3">#REF!</definedName>
    <definedName name="p_Fe_OH_3" localSheetId="91">#REF!</definedName>
    <definedName name="p_Fe_OH_3" localSheetId="46">#REF!</definedName>
    <definedName name="p_Fe_OH_3" localSheetId="88">#REF!</definedName>
    <definedName name="p_Fe_OH_3" localSheetId="58">#REF!</definedName>
    <definedName name="p_Fe_OH_3" localSheetId="27">#REF!</definedName>
    <definedName name="p_Fe_OH_3" localSheetId="12">#REF!</definedName>
    <definedName name="p_Fe_OH_3" localSheetId="43">#REF!</definedName>
    <definedName name="p_Fe_OH_3" localSheetId="85">#REF!</definedName>
    <definedName name="p_Fe_OH_3" localSheetId="55">#REF!</definedName>
    <definedName name="p_Fe_OH_3" localSheetId="24">#REF!</definedName>
    <definedName name="p_Fe_OH_3" localSheetId="9">#REF!</definedName>
    <definedName name="p_Fe_OH_3" localSheetId="100">#REF!</definedName>
    <definedName name="p_Fe_OH_3" localSheetId="40">#REF!</definedName>
    <definedName name="p_Fe_OH_3" localSheetId="97">#REF!</definedName>
    <definedName name="p_Fe_OH_3" localSheetId="82">#REF!</definedName>
    <definedName name="p_Fe_OH_3" localSheetId="52">#REF!</definedName>
    <definedName name="p_Fe_OH_3" localSheetId="37">#REF!</definedName>
    <definedName name="p_Fe_OH_3" localSheetId="6">#REF!</definedName>
    <definedName name="p_Fe_OH_3" localSheetId="75">#REF!</definedName>
    <definedName name="p_Fe_OH_3" localSheetId="72">#REF!</definedName>
    <definedName name="p_Fe_OH_3" localSheetId="69">#REF!</definedName>
    <definedName name="p_Fe_OH_3" localSheetId="66">#REF!</definedName>
    <definedName name="p_Fe_OH_3" localSheetId="63">#REF!</definedName>
    <definedName name="p_Fe_OH_3" localSheetId="51">#REF!</definedName>
    <definedName name="p_Fe_OH_3" localSheetId="29">#REF!</definedName>
    <definedName name="p_Fe_OH_3" localSheetId="20">#REF!</definedName>
    <definedName name="p_Fe_OH_3" localSheetId="78">#REF!</definedName>
    <definedName name="p_Fe_OH_3" localSheetId="17">#REF!</definedName>
    <definedName name="p_Fe_OH_3" localSheetId="93">#REF!</definedName>
    <definedName name="p_Fe_OH_3" localSheetId="60">#REF!</definedName>
    <definedName name="p_Fe_OH_3" localSheetId="48">#REF!</definedName>
    <definedName name="p_Fe_OH_3" localSheetId="34">#REF!</definedName>
    <definedName name="p_Fe_OH_3" localSheetId="14">#REF!</definedName>
    <definedName name="p_Fe_OH_3" localSheetId="2">#REF!</definedName>
    <definedName name="p_Fe_OH_3" localSheetId="90">#REF!</definedName>
    <definedName name="p_Fe_OH_3" localSheetId="45">#REF!</definedName>
    <definedName name="p_Fe_OH_3" localSheetId="87">#REF!</definedName>
    <definedName name="p_Fe_OH_3" localSheetId="57">#REF!</definedName>
    <definedName name="p_Fe_OH_3" localSheetId="26">#REF!</definedName>
    <definedName name="p_Fe_OH_3" localSheetId="11">#REF!</definedName>
    <definedName name="p_Fe_OH_3" localSheetId="42">#REF!</definedName>
    <definedName name="p_Fe_OH_3" localSheetId="84">#REF!</definedName>
    <definedName name="p_Fe_OH_3" localSheetId="54">#REF!</definedName>
    <definedName name="p_Fe_OH_3" localSheetId="23">#REF!</definedName>
    <definedName name="p_Fe_OH_3" localSheetId="8">#REF!</definedName>
    <definedName name="p_Fe_OH_3" localSheetId="99">#REF!</definedName>
    <definedName name="p_Fe_OH_3" localSheetId="39">#REF!</definedName>
    <definedName name="p_Fe_OH_3" localSheetId="96">#REF!</definedName>
    <definedName name="p_Fe_OH_3" localSheetId="81">#REF!</definedName>
    <definedName name="p_Fe_OH_3" localSheetId="36">#REF!</definedName>
    <definedName name="p_Fe_OH_3" localSheetId="5">#REF!</definedName>
    <definedName name="p_Fe_OH_3" localSheetId="138">#REF!</definedName>
    <definedName name="p_Fe_OH_3" localSheetId="136">#REF!</definedName>
    <definedName name="p_Fe_OH_3" localSheetId="134">#REF!</definedName>
    <definedName name="p_Fe_OH_3" localSheetId="140">#REF!</definedName>
    <definedName name="p_Fe_OH_3">#REF!</definedName>
    <definedName name="p_FeOH" localSheetId="74">#REF!</definedName>
    <definedName name="p_FeOH" localSheetId="71">#REF!</definedName>
    <definedName name="p_FeOH" localSheetId="68">#REF!</definedName>
    <definedName name="p_FeOH" localSheetId="65">#REF!</definedName>
    <definedName name="p_FeOH" localSheetId="62">#REF!</definedName>
    <definedName name="p_FeOH" localSheetId="28">#REF!</definedName>
    <definedName name="p_FeOH" localSheetId="19">#REF!</definedName>
    <definedName name="p_FeOH" localSheetId="77">#REF!</definedName>
    <definedName name="p_FeOH" localSheetId="107">#REF!</definedName>
    <definedName name="p_FeOH" localSheetId="32">#REF!</definedName>
    <definedName name="p_FeOH" localSheetId="16">#REF!</definedName>
    <definedName name="p_FeOH" localSheetId="131">#REF!</definedName>
    <definedName name="p_FeOH" localSheetId="59">#REF!</definedName>
    <definedName name="p_FeOH" localSheetId="47">#REF!</definedName>
    <definedName name="p_FeOH" localSheetId="31">#REF!</definedName>
    <definedName name="p_FeOH" localSheetId="13">#REF!</definedName>
    <definedName name="p_FeOH" localSheetId="129">#REF!</definedName>
    <definedName name="p_FeOH" localSheetId="119">#REF!</definedName>
    <definedName name="p_FeOH" localSheetId="105">#REF!</definedName>
    <definedName name="p_FeOH" localSheetId="92">#REF!</definedName>
    <definedName name="p_FeOH" localSheetId="0">#REF!</definedName>
    <definedName name="p_FeOH" localSheetId="1">#REF!</definedName>
    <definedName name="p_FeOH" localSheetId="89">#REF!</definedName>
    <definedName name="p_FeOH" localSheetId="44">#REF!</definedName>
    <definedName name="p_FeOH" localSheetId="86">#REF!</definedName>
    <definedName name="p_FeOH" localSheetId="56">#REF!</definedName>
    <definedName name="p_FeOH" localSheetId="25">#REF!</definedName>
    <definedName name="p_FeOH" localSheetId="117">#REF!</definedName>
    <definedName name="p_FeOH" localSheetId="10">#REF!</definedName>
    <definedName name="p_FeOH" localSheetId="127">#REF!</definedName>
    <definedName name="p_FeOH" localSheetId="103">#REF!</definedName>
    <definedName name="p_FeOH" localSheetId="41">#REF!</definedName>
    <definedName name="p_FeOH" localSheetId="115">#REF!</definedName>
    <definedName name="p_FeOH" localSheetId="101">#REF!</definedName>
    <definedName name="p_FeOH" localSheetId="83">#REF!</definedName>
    <definedName name="p_FeOH" localSheetId="53">#REF!</definedName>
    <definedName name="p_FeOH" localSheetId="22">#REF!</definedName>
    <definedName name="p_FeOH" localSheetId="125">#REF!</definedName>
    <definedName name="p_FeOH" localSheetId="7">#REF!</definedName>
    <definedName name="p_FeOH" localSheetId="98">#REF!</definedName>
    <definedName name="p_FeOH" localSheetId="113">#REF!</definedName>
    <definedName name="p_FeOH" localSheetId="111">#REF!</definedName>
    <definedName name="p_FeOH" localSheetId="38">#REF!</definedName>
    <definedName name="p_FeOH" localSheetId="123">#REF!</definedName>
    <definedName name="p_FeOH" localSheetId="80">#REF!</definedName>
    <definedName name="p_FeOH" localSheetId="50">#REF!</definedName>
    <definedName name="p_FeOH" localSheetId="35">#REF!</definedName>
    <definedName name="p_FeOH" localSheetId="121">#REF!</definedName>
    <definedName name="p_FeOH" localSheetId="109">#REF!</definedName>
    <definedName name="p_FeOH" localSheetId="95">#REF!</definedName>
    <definedName name="p_FeOH" localSheetId="4">#REF!</definedName>
    <definedName name="p_FeOH" localSheetId="137">#REF!</definedName>
    <definedName name="p_FeOH" localSheetId="135">#REF!</definedName>
    <definedName name="p_FeOH" localSheetId="141">#REF!</definedName>
    <definedName name="p_FeOH" localSheetId="133">#REF!</definedName>
    <definedName name="p_FeOH" localSheetId="139">#REF!</definedName>
    <definedName name="p_FeOH" localSheetId="108">#REF!</definedName>
    <definedName name="p_FeOH" localSheetId="132">#REF!</definedName>
    <definedName name="p_FeOH" localSheetId="130">#REF!</definedName>
    <definedName name="p_FeOH" localSheetId="120">#REF!</definedName>
    <definedName name="p_FeOH" localSheetId="106">#REF!</definedName>
    <definedName name="p_FeOH" localSheetId="118">#REF!</definedName>
    <definedName name="p_FeOH" localSheetId="128">#REF!</definedName>
    <definedName name="p_FeOH" localSheetId="104">#REF!</definedName>
    <definedName name="p_FeOH" localSheetId="116">#REF!</definedName>
    <definedName name="p_FeOH" localSheetId="102">#REF!</definedName>
    <definedName name="p_FeOH" localSheetId="126">#REF!</definedName>
    <definedName name="p_FeOH" localSheetId="114">#REF!</definedName>
    <definedName name="p_FeOH" localSheetId="112">#REF!</definedName>
    <definedName name="p_FeOH" localSheetId="124">#REF!</definedName>
    <definedName name="p_FeOH" localSheetId="122">#REF!</definedName>
    <definedName name="p_FeOH" localSheetId="110">#REF!</definedName>
    <definedName name="p_FeOH" localSheetId="76">#REF!</definedName>
    <definedName name="p_FeOH" localSheetId="73">#REF!</definedName>
    <definedName name="p_FeOH" localSheetId="70">#REF!</definedName>
    <definedName name="p_FeOH" localSheetId="67">#REF!</definedName>
    <definedName name="p_FeOH" localSheetId="64">#REF!</definedName>
    <definedName name="p_FeOH" localSheetId="30">#REF!</definedName>
    <definedName name="p_FeOH" localSheetId="21">#REF!</definedName>
    <definedName name="p_FeOH" localSheetId="79">#REF!</definedName>
    <definedName name="p_FeOH" localSheetId="18">#REF!</definedName>
    <definedName name="p_FeOH" localSheetId="94">#REF!</definedName>
    <definedName name="p_FeOH" localSheetId="61">#REF!</definedName>
    <definedName name="p_FeOH" localSheetId="49">#REF!</definedName>
    <definedName name="p_FeOH" localSheetId="33">#REF!</definedName>
    <definedName name="p_FeOH" localSheetId="15">#REF!</definedName>
    <definedName name="p_FeOH" localSheetId="3">#REF!</definedName>
    <definedName name="p_FeOH" localSheetId="91">#REF!</definedName>
    <definedName name="p_FeOH" localSheetId="46">#REF!</definedName>
    <definedName name="p_FeOH" localSheetId="88">#REF!</definedName>
    <definedName name="p_FeOH" localSheetId="58">#REF!</definedName>
    <definedName name="p_FeOH" localSheetId="27">#REF!</definedName>
    <definedName name="p_FeOH" localSheetId="12">#REF!</definedName>
    <definedName name="p_FeOH" localSheetId="43">#REF!</definedName>
    <definedName name="p_FeOH" localSheetId="85">#REF!</definedName>
    <definedName name="p_FeOH" localSheetId="55">#REF!</definedName>
    <definedName name="p_FeOH" localSheetId="24">#REF!</definedName>
    <definedName name="p_FeOH" localSheetId="9">#REF!</definedName>
    <definedName name="p_FeOH" localSheetId="100">#REF!</definedName>
    <definedName name="p_FeOH" localSheetId="40">#REF!</definedName>
    <definedName name="p_FeOH" localSheetId="97">#REF!</definedName>
    <definedName name="p_FeOH" localSheetId="82">#REF!</definedName>
    <definedName name="p_FeOH" localSheetId="52">#REF!</definedName>
    <definedName name="p_FeOH" localSheetId="37">#REF!</definedName>
    <definedName name="p_FeOH" localSheetId="6">#REF!</definedName>
    <definedName name="p_FeOH" localSheetId="75">#REF!</definedName>
    <definedName name="p_FeOH" localSheetId="72">#REF!</definedName>
    <definedName name="p_FeOH" localSheetId="69">#REF!</definedName>
    <definedName name="p_FeOH" localSheetId="66">#REF!</definedName>
    <definedName name="p_FeOH" localSheetId="63">#REF!</definedName>
    <definedName name="p_FeOH" localSheetId="51">#REF!</definedName>
    <definedName name="p_FeOH" localSheetId="29">#REF!</definedName>
    <definedName name="p_FeOH" localSheetId="20">#REF!</definedName>
    <definedName name="p_FeOH" localSheetId="78">#REF!</definedName>
    <definedName name="p_FeOH" localSheetId="17">#REF!</definedName>
    <definedName name="p_FeOH" localSheetId="93">#REF!</definedName>
    <definedName name="p_FeOH" localSheetId="60">#REF!</definedName>
    <definedName name="p_FeOH" localSheetId="48">#REF!</definedName>
    <definedName name="p_FeOH" localSheetId="34">#REF!</definedName>
    <definedName name="p_FeOH" localSheetId="14">#REF!</definedName>
    <definedName name="p_FeOH" localSheetId="2">#REF!</definedName>
    <definedName name="p_FeOH" localSheetId="90">#REF!</definedName>
    <definedName name="p_FeOH" localSheetId="45">#REF!</definedName>
    <definedName name="p_FeOH" localSheetId="87">#REF!</definedName>
    <definedName name="p_FeOH" localSheetId="57">#REF!</definedName>
    <definedName name="p_FeOH" localSheetId="26">#REF!</definedName>
    <definedName name="p_FeOH" localSheetId="11">#REF!</definedName>
    <definedName name="p_FeOH" localSheetId="42">#REF!</definedName>
    <definedName name="p_FeOH" localSheetId="84">#REF!</definedName>
    <definedName name="p_FeOH" localSheetId="54">#REF!</definedName>
    <definedName name="p_FeOH" localSheetId="23">#REF!</definedName>
    <definedName name="p_FeOH" localSheetId="8">#REF!</definedName>
    <definedName name="p_FeOH" localSheetId="99">#REF!</definedName>
    <definedName name="p_FeOH" localSheetId="39">#REF!</definedName>
    <definedName name="p_FeOH" localSheetId="96">#REF!</definedName>
    <definedName name="p_FeOH" localSheetId="81">#REF!</definedName>
    <definedName name="p_FeOH" localSheetId="36">#REF!</definedName>
    <definedName name="p_FeOH" localSheetId="5">#REF!</definedName>
    <definedName name="p_FeOH" localSheetId="138">#REF!</definedName>
    <definedName name="p_FeOH" localSheetId="136">#REF!</definedName>
    <definedName name="p_FeOH" localSheetId="134">#REF!</definedName>
    <definedName name="p_FeOH" localSheetId="140">#REF!</definedName>
    <definedName name="p_FeOH">#REF!</definedName>
    <definedName name="page_number" localSheetId="74">#REF!</definedName>
    <definedName name="page_number" localSheetId="71">#REF!</definedName>
    <definedName name="page_number" localSheetId="68">#REF!</definedName>
    <definedName name="page_number" localSheetId="65">#REF!</definedName>
    <definedName name="page_number" localSheetId="62">#REF!</definedName>
    <definedName name="page_number" localSheetId="28">#REF!</definedName>
    <definedName name="page_number" localSheetId="19">#REF!</definedName>
    <definedName name="page_number" localSheetId="77">#REF!</definedName>
    <definedName name="page_number" localSheetId="107">#REF!</definedName>
    <definedName name="page_number" localSheetId="32">#REF!</definedName>
    <definedName name="page_number" localSheetId="16">#REF!</definedName>
    <definedName name="page_number" localSheetId="131">#REF!</definedName>
    <definedName name="page_number" localSheetId="59">#REF!</definedName>
    <definedName name="page_number" localSheetId="47">#REF!</definedName>
    <definedName name="page_number" localSheetId="31">#REF!</definedName>
    <definedName name="page_number" localSheetId="13">#REF!</definedName>
    <definedName name="page_number" localSheetId="129">#REF!</definedName>
    <definedName name="page_number" localSheetId="119">#REF!</definedName>
    <definedName name="page_number" localSheetId="105">#REF!</definedName>
    <definedName name="page_number" localSheetId="92">#REF!</definedName>
    <definedName name="page_number" localSheetId="0">#REF!</definedName>
    <definedName name="page_number" localSheetId="1">#REF!</definedName>
    <definedName name="page_number" localSheetId="89">#REF!</definedName>
    <definedName name="page_number" localSheetId="44">#REF!</definedName>
    <definedName name="page_number" localSheetId="86">#REF!</definedName>
    <definedName name="page_number" localSheetId="56">#REF!</definedName>
    <definedName name="page_number" localSheetId="25">#REF!</definedName>
    <definedName name="page_number" localSheetId="117">#REF!</definedName>
    <definedName name="page_number" localSheetId="10">#REF!</definedName>
    <definedName name="page_number" localSheetId="127">#REF!</definedName>
    <definedName name="page_number" localSheetId="103">#REF!</definedName>
    <definedName name="page_number" localSheetId="41">#REF!</definedName>
    <definedName name="page_number" localSheetId="115">#REF!</definedName>
    <definedName name="page_number" localSheetId="101">#REF!</definedName>
    <definedName name="page_number" localSheetId="83">#REF!</definedName>
    <definedName name="page_number" localSheetId="53">#REF!</definedName>
    <definedName name="page_number" localSheetId="22">#REF!</definedName>
    <definedName name="page_number" localSheetId="125">#REF!</definedName>
    <definedName name="page_number" localSheetId="7">#REF!</definedName>
    <definedName name="page_number" localSheetId="98">#REF!</definedName>
    <definedName name="page_number" localSheetId="113">#REF!</definedName>
    <definedName name="page_number" localSheetId="111">#REF!</definedName>
    <definedName name="page_number" localSheetId="38">#REF!</definedName>
    <definedName name="page_number" localSheetId="123">#REF!</definedName>
    <definedName name="page_number" localSheetId="80">#REF!</definedName>
    <definedName name="page_number" localSheetId="50">#REF!</definedName>
    <definedName name="page_number" localSheetId="35">#REF!</definedName>
    <definedName name="page_number" localSheetId="121">#REF!</definedName>
    <definedName name="page_number" localSheetId="109">#REF!</definedName>
    <definedName name="page_number" localSheetId="95">#REF!</definedName>
    <definedName name="page_number" localSheetId="4">#REF!</definedName>
    <definedName name="page_number" localSheetId="137">#REF!</definedName>
    <definedName name="page_number" localSheetId="135">#REF!</definedName>
    <definedName name="page_number" localSheetId="141">#REF!</definedName>
    <definedName name="page_number" localSheetId="133">#REF!</definedName>
    <definedName name="page_number" localSheetId="139">#REF!</definedName>
    <definedName name="page_number" localSheetId="108">#REF!</definedName>
    <definedName name="page_number" localSheetId="132">#REF!</definedName>
    <definedName name="page_number" localSheetId="130">#REF!</definedName>
    <definedName name="page_number" localSheetId="120">#REF!</definedName>
    <definedName name="page_number" localSheetId="106">#REF!</definedName>
    <definedName name="page_number" localSheetId="118">#REF!</definedName>
    <definedName name="page_number" localSheetId="128">#REF!</definedName>
    <definedName name="page_number" localSheetId="104">#REF!</definedName>
    <definedName name="page_number" localSheetId="116">#REF!</definedName>
    <definedName name="page_number" localSheetId="102">#REF!</definedName>
    <definedName name="page_number" localSheetId="126">#REF!</definedName>
    <definedName name="page_number" localSheetId="114">#REF!</definedName>
    <definedName name="page_number" localSheetId="112">#REF!</definedName>
    <definedName name="page_number" localSheetId="124">#REF!</definedName>
    <definedName name="page_number" localSheetId="122">#REF!</definedName>
    <definedName name="page_number" localSheetId="110">#REF!</definedName>
    <definedName name="page_number" localSheetId="76">#REF!</definedName>
    <definedName name="page_number" localSheetId="73">#REF!</definedName>
    <definedName name="page_number" localSheetId="70">#REF!</definedName>
    <definedName name="page_number" localSheetId="67">#REF!</definedName>
    <definedName name="page_number" localSheetId="64">#REF!</definedName>
    <definedName name="page_number" localSheetId="30">#REF!</definedName>
    <definedName name="page_number" localSheetId="21">#REF!</definedName>
    <definedName name="page_number" localSheetId="79">#REF!</definedName>
    <definedName name="page_number" localSheetId="18">#REF!</definedName>
    <definedName name="page_number" localSheetId="94">#REF!</definedName>
    <definedName name="page_number" localSheetId="61">#REF!</definedName>
    <definedName name="page_number" localSheetId="49">#REF!</definedName>
    <definedName name="page_number" localSheetId="33">#REF!</definedName>
    <definedName name="page_number" localSheetId="15">#REF!</definedName>
    <definedName name="page_number" localSheetId="3">#REF!</definedName>
    <definedName name="page_number" localSheetId="91">#REF!</definedName>
    <definedName name="page_number" localSheetId="46">#REF!</definedName>
    <definedName name="page_number" localSheetId="88">#REF!</definedName>
    <definedName name="page_number" localSheetId="58">#REF!</definedName>
    <definedName name="page_number" localSheetId="27">#REF!</definedName>
    <definedName name="page_number" localSheetId="12">#REF!</definedName>
    <definedName name="page_number" localSheetId="43">#REF!</definedName>
    <definedName name="page_number" localSheetId="85">#REF!</definedName>
    <definedName name="page_number" localSheetId="55">#REF!</definedName>
    <definedName name="page_number" localSheetId="24">#REF!</definedName>
    <definedName name="page_number" localSheetId="9">#REF!</definedName>
    <definedName name="page_number" localSheetId="100">#REF!</definedName>
    <definedName name="page_number" localSheetId="40">#REF!</definedName>
    <definedName name="page_number" localSheetId="97">#REF!</definedName>
    <definedName name="page_number" localSheetId="82">#REF!</definedName>
    <definedName name="page_number" localSheetId="52">#REF!</definedName>
    <definedName name="page_number" localSheetId="37">#REF!</definedName>
    <definedName name="page_number" localSheetId="6">#REF!</definedName>
    <definedName name="page_number" localSheetId="75">#REF!</definedName>
    <definedName name="page_number" localSheetId="72">#REF!</definedName>
    <definedName name="page_number" localSheetId="69">#REF!</definedName>
    <definedName name="page_number" localSheetId="66">#REF!</definedName>
    <definedName name="page_number" localSheetId="63">#REF!</definedName>
    <definedName name="page_number" localSheetId="51">#REF!</definedName>
    <definedName name="page_number" localSheetId="29">#REF!</definedName>
    <definedName name="page_number" localSheetId="20">#REF!</definedName>
    <definedName name="page_number" localSheetId="78">#REF!</definedName>
    <definedName name="page_number" localSheetId="17">#REF!</definedName>
    <definedName name="page_number" localSheetId="93">#REF!</definedName>
    <definedName name="page_number" localSheetId="60">#REF!</definedName>
    <definedName name="page_number" localSheetId="48">#REF!</definedName>
    <definedName name="page_number" localSheetId="34">#REF!</definedName>
    <definedName name="page_number" localSheetId="14">#REF!</definedName>
    <definedName name="page_number" localSheetId="2">#REF!</definedName>
    <definedName name="page_number" localSheetId="90">#REF!</definedName>
    <definedName name="page_number" localSheetId="45">#REF!</definedName>
    <definedName name="page_number" localSheetId="87">#REF!</definedName>
    <definedName name="page_number" localSheetId="57">#REF!</definedName>
    <definedName name="page_number" localSheetId="26">#REF!</definedName>
    <definedName name="page_number" localSheetId="11">#REF!</definedName>
    <definedName name="page_number" localSheetId="42">#REF!</definedName>
    <definedName name="page_number" localSheetId="84">#REF!</definedName>
    <definedName name="page_number" localSheetId="54">#REF!</definedName>
    <definedName name="page_number" localSheetId="23">#REF!</definedName>
    <definedName name="page_number" localSheetId="8">#REF!</definedName>
    <definedName name="page_number" localSheetId="99">#REF!</definedName>
    <definedName name="page_number" localSheetId="39">#REF!</definedName>
    <definedName name="page_number" localSheetId="96">#REF!</definedName>
    <definedName name="page_number" localSheetId="81">#REF!</definedName>
    <definedName name="page_number" localSheetId="36">#REF!</definedName>
    <definedName name="page_number" localSheetId="5">#REF!</definedName>
    <definedName name="page_number" localSheetId="138">#REF!</definedName>
    <definedName name="page_number" localSheetId="136">#REF!</definedName>
    <definedName name="page_number" localSheetId="134">#REF!</definedName>
    <definedName name="page_number" localSheetId="140">#REF!</definedName>
    <definedName name="page_number">#REF!</definedName>
    <definedName name="PAGE1" localSheetId="74">#REF!</definedName>
    <definedName name="PAGE1" localSheetId="71">#REF!</definedName>
    <definedName name="PAGE1" localSheetId="68">#REF!</definedName>
    <definedName name="PAGE1" localSheetId="65">#REF!</definedName>
    <definedName name="PAGE1" localSheetId="62">#REF!</definedName>
    <definedName name="PAGE1" localSheetId="28">#REF!</definedName>
    <definedName name="PAGE1" localSheetId="19">#REF!</definedName>
    <definedName name="PAGE1" localSheetId="77">#REF!</definedName>
    <definedName name="PAGE1" localSheetId="107">#REF!</definedName>
    <definedName name="PAGE1" localSheetId="32">#REF!</definedName>
    <definedName name="PAGE1" localSheetId="16">#REF!</definedName>
    <definedName name="PAGE1" localSheetId="131">#REF!</definedName>
    <definedName name="PAGE1" localSheetId="59">#REF!</definedName>
    <definedName name="PAGE1" localSheetId="47">#REF!</definedName>
    <definedName name="PAGE1" localSheetId="31">#REF!</definedName>
    <definedName name="PAGE1" localSheetId="13">#REF!</definedName>
    <definedName name="PAGE1" localSheetId="129">#REF!</definedName>
    <definedName name="PAGE1" localSheetId="119">#REF!</definedName>
    <definedName name="PAGE1" localSheetId="105">#REF!</definedName>
    <definedName name="PAGE1" localSheetId="92">#REF!</definedName>
    <definedName name="PAGE1" localSheetId="0">#REF!</definedName>
    <definedName name="PAGE1" localSheetId="1">#REF!</definedName>
    <definedName name="PAGE1" localSheetId="89">#REF!</definedName>
    <definedName name="PAGE1" localSheetId="44">#REF!</definedName>
    <definedName name="PAGE1" localSheetId="86">#REF!</definedName>
    <definedName name="PAGE1" localSheetId="56">#REF!</definedName>
    <definedName name="PAGE1" localSheetId="25">#REF!</definedName>
    <definedName name="PAGE1" localSheetId="117">#REF!</definedName>
    <definedName name="PAGE1" localSheetId="10">#REF!</definedName>
    <definedName name="PAGE1" localSheetId="127">#REF!</definedName>
    <definedName name="PAGE1" localSheetId="103">#REF!</definedName>
    <definedName name="PAGE1" localSheetId="41">#REF!</definedName>
    <definedName name="PAGE1" localSheetId="115">#REF!</definedName>
    <definedName name="PAGE1" localSheetId="101">#REF!</definedName>
    <definedName name="PAGE1" localSheetId="83">#REF!</definedName>
    <definedName name="PAGE1" localSheetId="53">#REF!</definedName>
    <definedName name="PAGE1" localSheetId="22">#REF!</definedName>
    <definedName name="PAGE1" localSheetId="125">#REF!</definedName>
    <definedName name="PAGE1" localSheetId="7">#REF!</definedName>
    <definedName name="PAGE1" localSheetId="98">#REF!</definedName>
    <definedName name="PAGE1" localSheetId="113">#REF!</definedName>
    <definedName name="PAGE1" localSheetId="111">#REF!</definedName>
    <definedName name="PAGE1" localSheetId="38">#REF!</definedName>
    <definedName name="PAGE1" localSheetId="123">#REF!</definedName>
    <definedName name="PAGE1" localSheetId="80">#REF!</definedName>
    <definedName name="PAGE1" localSheetId="50">#REF!</definedName>
    <definedName name="PAGE1" localSheetId="35">#REF!</definedName>
    <definedName name="PAGE1" localSheetId="121">#REF!</definedName>
    <definedName name="PAGE1" localSheetId="109">#REF!</definedName>
    <definedName name="PAGE1" localSheetId="95">#REF!</definedName>
    <definedName name="PAGE1" localSheetId="4">#REF!</definedName>
    <definedName name="PAGE1" localSheetId="137">#REF!</definedName>
    <definedName name="PAGE1" localSheetId="135">#REF!</definedName>
    <definedName name="PAGE1" localSheetId="141">#REF!</definedName>
    <definedName name="PAGE1" localSheetId="133">#REF!</definedName>
    <definedName name="PAGE1" localSheetId="139">#REF!</definedName>
    <definedName name="PAGE1" localSheetId="108">#REF!</definedName>
    <definedName name="PAGE1" localSheetId="132">#REF!</definedName>
    <definedName name="PAGE1" localSheetId="130">#REF!</definedName>
    <definedName name="PAGE1" localSheetId="120">#REF!</definedName>
    <definedName name="PAGE1" localSheetId="106">#REF!</definedName>
    <definedName name="PAGE1" localSheetId="118">#REF!</definedName>
    <definedName name="PAGE1" localSheetId="128">#REF!</definedName>
    <definedName name="PAGE1" localSheetId="104">#REF!</definedName>
    <definedName name="PAGE1" localSheetId="116">#REF!</definedName>
    <definedName name="PAGE1" localSheetId="102">#REF!</definedName>
    <definedName name="PAGE1" localSheetId="126">#REF!</definedName>
    <definedName name="PAGE1" localSheetId="114">#REF!</definedName>
    <definedName name="PAGE1" localSheetId="112">#REF!</definedName>
    <definedName name="PAGE1" localSheetId="124">#REF!</definedName>
    <definedName name="PAGE1" localSheetId="122">#REF!</definedName>
    <definedName name="PAGE1" localSheetId="110">#REF!</definedName>
    <definedName name="PAGE1" localSheetId="76">#REF!</definedName>
    <definedName name="PAGE1" localSheetId="73">#REF!</definedName>
    <definedName name="PAGE1" localSheetId="70">#REF!</definedName>
    <definedName name="PAGE1" localSheetId="67">#REF!</definedName>
    <definedName name="PAGE1" localSheetId="64">#REF!</definedName>
    <definedName name="PAGE1" localSheetId="30">#REF!</definedName>
    <definedName name="PAGE1" localSheetId="21">#REF!</definedName>
    <definedName name="PAGE1" localSheetId="79">#REF!</definedName>
    <definedName name="PAGE1" localSheetId="18">#REF!</definedName>
    <definedName name="PAGE1" localSheetId="94">#REF!</definedName>
    <definedName name="PAGE1" localSheetId="61">#REF!</definedName>
    <definedName name="PAGE1" localSheetId="49">#REF!</definedName>
    <definedName name="PAGE1" localSheetId="33">#REF!</definedName>
    <definedName name="PAGE1" localSheetId="15">#REF!</definedName>
    <definedName name="PAGE1" localSheetId="3">#REF!</definedName>
    <definedName name="PAGE1" localSheetId="91">#REF!</definedName>
    <definedName name="PAGE1" localSheetId="46">#REF!</definedName>
    <definedName name="PAGE1" localSheetId="88">#REF!</definedName>
    <definedName name="PAGE1" localSheetId="58">#REF!</definedName>
    <definedName name="PAGE1" localSheetId="27">#REF!</definedName>
    <definedName name="PAGE1" localSheetId="12">#REF!</definedName>
    <definedName name="PAGE1" localSheetId="43">#REF!</definedName>
    <definedName name="PAGE1" localSheetId="85">#REF!</definedName>
    <definedName name="PAGE1" localSheetId="55">#REF!</definedName>
    <definedName name="PAGE1" localSheetId="24">#REF!</definedName>
    <definedName name="PAGE1" localSheetId="9">#REF!</definedName>
    <definedName name="PAGE1" localSheetId="100">#REF!</definedName>
    <definedName name="PAGE1" localSheetId="40">#REF!</definedName>
    <definedName name="PAGE1" localSheetId="97">#REF!</definedName>
    <definedName name="PAGE1" localSheetId="82">#REF!</definedName>
    <definedName name="PAGE1" localSheetId="52">#REF!</definedName>
    <definedName name="PAGE1" localSheetId="37">#REF!</definedName>
    <definedName name="PAGE1" localSheetId="6">#REF!</definedName>
    <definedName name="PAGE1" localSheetId="75">#REF!</definedName>
    <definedName name="PAGE1" localSheetId="72">#REF!</definedName>
    <definedName name="PAGE1" localSheetId="69">#REF!</definedName>
    <definedName name="PAGE1" localSheetId="66">#REF!</definedName>
    <definedName name="PAGE1" localSheetId="63">#REF!</definedName>
    <definedName name="PAGE1" localSheetId="51">#REF!</definedName>
    <definedName name="PAGE1" localSheetId="29">#REF!</definedName>
    <definedName name="PAGE1" localSheetId="20">#REF!</definedName>
    <definedName name="PAGE1" localSheetId="78">#REF!</definedName>
    <definedName name="PAGE1" localSheetId="17">#REF!</definedName>
    <definedName name="PAGE1" localSheetId="93">#REF!</definedName>
    <definedName name="PAGE1" localSheetId="60">#REF!</definedName>
    <definedName name="PAGE1" localSheetId="48">#REF!</definedName>
    <definedName name="PAGE1" localSheetId="34">#REF!</definedName>
    <definedName name="PAGE1" localSheetId="14">#REF!</definedName>
    <definedName name="PAGE1" localSheetId="2">#REF!</definedName>
    <definedName name="PAGE1" localSheetId="90">#REF!</definedName>
    <definedName name="PAGE1" localSheetId="45">#REF!</definedName>
    <definedName name="PAGE1" localSheetId="87">#REF!</definedName>
    <definedName name="PAGE1" localSheetId="57">#REF!</definedName>
    <definedName name="PAGE1" localSheetId="26">#REF!</definedName>
    <definedName name="PAGE1" localSheetId="11">#REF!</definedName>
    <definedName name="PAGE1" localSheetId="42">#REF!</definedName>
    <definedName name="PAGE1" localSheetId="84">#REF!</definedName>
    <definedName name="PAGE1" localSheetId="54">#REF!</definedName>
    <definedName name="PAGE1" localSheetId="23">#REF!</definedName>
    <definedName name="PAGE1" localSheetId="8">#REF!</definedName>
    <definedName name="PAGE1" localSheetId="99">#REF!</definedName>
    <definedName name="PAGE1" localSheetId="39">#REF!</definedName>
    <definedName name="PAGE1" localSheetId="96">#REF!</definedName>
    <definedName name="PAGE1" localSheetId="81">#REF!</definedName>
    <definedName name="PAGE1" localSheetId="36">#REF!</definedName>
    <definedName name="PAGE1" localSheetId="5">#REF!</definedName>
    <definedName name="PAGE1" localSheetId="138">#REF!</definedName>
    <definedName name="PAGE1" localSheetId="136">#REF!</definedName>
    <definedName name="PAGE1" localSheetId="134">#REF!</definedName>
    <definedName name="PAGE1" localSheetId="140">#REF!</definedName>
    <definedName name="PAGE1">#REF!</definedName>
    <definedName name="PAGE2" localSheetId="74">#REF!</definedName>
    <definedName name="PAGE2" localSheetId="71">#REF!</definedName>
    <definedName name="PAGE2" localSheetId="68">#REF!</definedName>
    <definedName name="PAGE2" localSheetId="65">#REF!</definedName>
    <definedName name="PAGE2" localSheetId="62">#REF!</definedName>
    <definedName name="PAGE2" localSheetId="28">#REF!</definedName>
    <definedName name="PAGE2" localSheetId="19">#REF!</definedName>
    <definedName name="PAGE2" localSheetId="77">#REF!</definedName>
    <definedName name="PAGE2" localSheetId="107">#REF!</definedName>
    <definedName name="PAGE2" localSheetId="32">#REF!</definedName>
    <definedName name="PAGE2" localSheetId="16">#REF!</definedName>
    <definedName name="PAGE2" localSheetId="131">#REF!</definedName>
    <definedName name="PAGE2" localSheetId="59">#REF!</definedName>
    <definedName name="PAGE2" localSheetId="47">#REF!</definedName>
    <definedName name="PAGE2" localSheetId="31">#REF!</definedName>
    <definedName name="PAGE2" localSheetId="13">#REF!</definedName>
    <definedName name="PAGE2" localSheetId="129">#REF!</definedName>
    <definedName name="PAGE2" localSheetId="119">#REF!</definedName>
    <definedName name="PAGE2" localSheetId="105">#REF!</definedName>
    <definedName name="PAGE2" localSheetId="92">#REF!</definedName>
    <definedName name="PAGE2" localSheetId="0">#REF!</definedName>
    <definedName name="PAGE2" localSheetId="1">#REF!</definedName>
    <definedName name="PAGE2" localSheetId="89">#REF!</definedName>
    <definedName name="PAGE2" localSheetId="44">#REF!</definedName>
    <definedName name="PAGE2" localSheetId="86">#REF!</definedName>
    <definedName name="PAGE2" localSheetId="56">#REF!</definedName>
    <definedName name="PAGE2" localSheetId="25">#REF!</definedName>
    <definedName name="PAGE2" localSheetId="117">#REF!</definedName>
    <definedName name="PAGE2" localSheetId="10">#REF!</definedName>
    <definedName name="PAGE2" localSheetId="127">#REF!</definedName>
    <definedName name="PAGE2" localSheetId="103">#REF!</definedName>
    <definedName name="PAGE2" localSheetId="41">#REF!</definedName>
    <definedName name="PAGE2" localSheetId="115">#REF!</definedName>
    <definedName name="PAGE2" localSheetId="101">#REF!</definedName>
    <definedName name="PAGE2" localSheetId="83">#REF!</definedName>
    <definedName name="PAGE2" localSheetId="53">#REF!</definedName>
    <definedName name="PAGE2" localSheetId="22">#REF!</definedName>
    <definedName name="PAGE2" localSheetId="125">#REF!</definedName>
    <definedName name="PAGE2" localSheetId="7">#REF!</definedName>
    <definedName name="PAGE2" localSheetId="98">#REF!</definedName>
    <definedName name="PAGE2" localSheetId="113">#REF!</definedName>
    <definedName name="PAGE2" localSheetId="111">#REF!</definedName>
    <definedName name="PAGE2" localSheetId="38">#REF!</definedName>
    <definedName name="PAGE2" localSheetId="123">#REF!</definedName>
    <definedName name="PAGE2" localSheetId="80">#REF!</definedName>
    <definedName name="PAGE2" localSheetId="50">#REF!</definedName>
    <definedName name="PAGE2" localSheetId="35">#REF!</definedName>
    <definedName name="PAGE2" localSheetId="121">#REF!</definedName>
    <definedName name="PAGE2" localSheetId="109">#REF!</definedName>
    <definedName name="PAGE2" localSheetId="95">#REF!</definedName>
    <definedName name="PAGE2" localSheetId="4">#REF!</definedName>
    <definedName name="PAGE2" localSheetId="137">#REF!</definedName>
    <definedName name="PAGE2" localSheetId="135">#REF!</definedName>
    <definedName name="PAGE2" localSheetId="141">#REF!</definedName>
    <definedName name="PAGE2" localSheetId="133">#REF!</definedName>
    <definedName name="PAGE2" localSheetId="139">#REF!</definedName>
    <definedName name="PAGE2" localSheetId="108">#REF!</definedName>
    <definedName name="PAGE2" localSheetId="132">#REF!</definedName>
    <definedName name="PAGE2" localSheetId="130">#REF!</definedName>
    <definedName name="PAGE2" localSheetId="120">#REF!</definedName>
    <definedName name="PAGE2" localSheetId="106">#REF!</definedName>
    <definedName name="PAGE2" localSheetId="118">#REF!</definedName>
    <definedName name="PAGE2" localSheetId="128">#REF!</definedName>
    <definedName name="PAGE2" localSheetId="104">#REF!</definedName>
    <definedName name="PAGE2" localSheetId="116">#REF!</definedName>
    <definedName name="PAGE2" localSheetId="102">#REF!</definedName>
    <definedName name="PAGE2" localSheetId="126">#REF!</definedName>
    <definedName name="PAGE2" localSheetId="114">#REF!</definedName>
    <definedName name="PAGE2" localSheetId="112">#REF!</definedName>
    <definedName name="PAGE2" localSheetId="124">#REF!</definedName>
    <definedName name="PAGE2" localSheetId="122">#REF!</definedName>
    <definedName name="PAGE2" localSheetId="110">#REF!</definedName>
    <definedName name="PAGE2" localSheetId="76">#REF!</definedName>
    <definedName name="PAGE2" localSheetId="73">#REF!</definedName>
    <definedName name="PAGE2" localSheetId="70">#REF!</definedName>
    <definedName name="PAGE2" localSheetId="67">#REF!</definedName>
    <definedName name="PAGE2" localSheetId="64">#REF!</definedName>
    <definedName name="PAGE2" localSheetId="30">#REF!</definedName>
    <definedName name="PAGE2" localSheetId="21">#REF!</definedName>
    <definedName name="PAGE2" localSheetId="79">#REF!</definedName>
    <definedName name="PAGE2" localSheetId="18">#REF!</definedName>
    <definedName name="PAGE2" localSheetId="94">#REF!</definedName>
    <definedName name="PAGE2" localSheetId="61">#REF!</definedName>
    <definedName name="PAGE2" localSheetId="49">#REF!</definedName>
    <definedName name="PAGE2" localSheetId="33">#REF!</definedName>
    <definedName name="PAGE2" localSheetId="15">#REF!</definedName>
    <definedName name="PAGE2" localSheetId="3">#REF!</definedName>
    <definedName name="PAGE2" localSheetId="91">#REF!</definedName>
    <definedName name="PAGE2" localSheetId="46">#REF!</definedName>
    <definedName name="PAGE2" localSheetId="88">#REF!</definedName>
    <definedName name="PAGE2" localSheetId="58">#REF!</definedName>
    <definedName name="PAGE2" localSheetId="27">#REF!</definedName>
    <definedName name="PAGE2" localSheetId="12">#REF!</definedName>
    <definedName name="PAGE2" localSheetId="43">#REF!</definedName>
    <definedName name="PAGE2" localSheetId="85">#REF!</definedName>
    <definedName name="PAGE2" localSheetId="55">#REF!</definedName>
    <definedName name="PAGE2" localSheetId="24">#REF!</definedName>
    <definedName name="PAGE2" localSheetId="9">#REF!</definedName>
    <definedName name="PAGE2" localSheetId="100">#REF!</definedName>
    <definedName name="PAGE2" localSheetId="40">#REF!</definedName>
    <definedName name="PAGE2" localSheetId="97">#REF!</definedName>
    <definedName name="PAGE2" localSheetId="82">#REF!</definedName>
    <definedName name="PAGE2" localSheetId="52">#REF!</definedName>
    <definedName name="PAGE2" localSheetId="37">#REF!</definedName>
    <definedName name="PAGE2" localSheetId="6">#REF!</definedName>
    <definedName name="PAGE2" localSheetId="75">#REF!</definedName>
    <definedName name="PAGE2" localSheetId="72">#REF!</definedName>
    <definedName name="PAGE2" localSheetId="69">#REF!</definedName>
    <definedName name="PAGE2" localSheetId="66">#REF!</definedName>
    <definedName name="PAGE2" localSheetId="63">#REF!</definedName>
    <definedName name="PAGE2" localSheetId="51">#REF!</definedName>
    <definedName name="PAGE2" localSheetId="29">#REF!</definedName>
    <definedName name="PAGE2" localSheetId="20">#REF!</definedName>
    <definedName name="PAGE2" localSheetId="78">#REF!</definedName>
    <definedName name="PAGE2" localSheetId="17">#REF!</definedName>
    <definedName name="PAGE2" localSheetId="93">#REF!</definedName>
    <definedName name="PAGE2" localSheetId="60">#REF!</definedName>
    <definedName name="PAGE2" localSheetId="48">#REF!</definedName>
    <definedName name="PAGE2" localSheetId="34">#REF!</definedName>
    <definedName name="PAGE2" localSheetId="14">#REF!</definedName>
    <definedName name="PAGE2" localSheetId="2">#REF!</definedName>
    <definedName name="PAGE2" localSheetId="90">#REF!</definedName>
    <definedName name="PAGE2" localSheetId="45">#REF!</definedName>
    <definedName name="PAGE2" localSheetId="87">#REF!</definedName>
    <definedName name="PAGE2" localSheetId="57">#REF!</definedName>
    <definedName name="PAGE2" localSheetId="26">#REF!</definedName>
    <definedName name="PAGE2" localSheetId="11">#REF!</definedName>
    <definedName name="PAGE2" localSheetId="42">#REF!</definedName>
    <definedName name="PAGE2" localSheetId="84">#REF!</definedName>
    <definedName name="PAGE2" localSheetId="54">#REF!</definedName>
    <definedName name="PAGE2" localSheetId="23">#REF!</definedName>
    <definedName name="PAGE2" localSheetId="8">#REF!</definedName>
    <definedName name="PAGE2" localSheetId="99">#REF!</definedName>
    <definedName name="PAGE2" localSheetId="39">#REF!</definedName>
    <definedName name="PAGE2" localSheetId="96">#REF!</definedName>
    <definedName name="PAGE2" localSheetId="81">#REF!</definedName>
    <definedName name="PAGE2" localSheetId="36">#REF!</definedName>
    <definedName name="PAGE2" localSheetId="5">#REF!</definedName>
    <definedName name="PAGE2" localSheetId="138">#REF!</definedName>
    <definedName name="PAGE2" localSheetId="136">#REF!</definedName>
    <definedName name="PAGE2" localSheetId="134">#REF!</definedName>
    <definedName name="PAGE2" localSheetId="140">#REF!</definedName>
    <definedName name="PAGE2">#REF!</definedName>
    <definedName name="PAGE2A" localSheetId="74">#REF!</definedName>
    <definedName name="PAGE2A" localSheetId="71">#REF!</definedName>
    <definedName name="PAGE2A" localSheetId="68">#REF!</definedName>
    <definedName name="PAGE2A" localSheetId="65">#REF!</definedName>
    <definedName name="PAGE2A" localSheetId="62">#REF!</definedName>
    <definedName name="PAGE2A" localSheetId="28">#REF!</definedName>
    <definedName name="PAGE2A" localSheetId="19">#REF!</definedName>
    <definedName name="PAGE2A" localSheetId="77">#REF!</definedName>
    <definedName name="PAGE2A" localSheetId="107">#REF!</definedName>
    <definedName name="PAGE2A" localSheetId="32">#REF!</definedName>
    <definedName name="PAGE2A" localSheetId="16">#REF!</definedName>
    <definedName name="PAGE2A" localSheetId="131">#REF!</definedName>
    <definedName name="PAGE2A" localSheetId="59">#REF!</definedName>
    <definedName name="PAGE2A" localSheetId="47">#REF!</definedName>
    <definedName name="PAGE2A" localSheetId="31">#REF!</definedName>
    <definedName name="PAGE2A" localSheetId="13">#REF!</definedName>
    <definedName name="PAGE2A" localSheetId="129">#REF!</definedName>
    <definedName name="PAGE2A" localSheetId="119">#REF!</definedName>
    <definedName name="PAGE2A" localSheetId="105">#REF!</definedName>
    <definedName name="PAGE2A" localSheetId="92">#REF!</definedName>
    <definedName name="PAGE2A" localSheetId="0">#REF!</definedName>
    <definedName name="PAGE2A" localSheetId="1">#REF!</definedName>
    <definedName name="PAGE2A" localSheetId="89">#REF!</definedName>
    <definedName name="PAGE2A" localSheetId="44">#REF!</definedName>
    <definedName name="PAGE2A" localSheetId="86">#REF!</definedName>
    <definedName name="PAGE2A" localSheetId="56">#REF!</definedName>
    <definedName name="PAGE2A" localSheetId="25">#REF!</definedName>
    <definedName name="PAGE2A" localSheetId="117">#REF!</definedName>
    <definedName name="PAGE2A" localSheetId="10">#REF!</definedName>
    <definedName name="PAGE2A" localSheetId="127">#REF!</definedName>
    <definedName name="PAGE2A" localSheetId="103">#REF!</definedName>
    <definedName name="PAGE2A" localSheetId="41">#REF!</definedName>
    <definedName name="PAGE2A" localSheetId="115">#REF!</definedName>
    <definedName name="PAGE2A" localSheetId="101">#REF!</definedName>
    <definedName name="PAGE2A" localSheetId="83">#REF!</definedName>
    <definedName name="PAGE2A" localSheetId="53">#REF!</definedName>
    <definedName name="PAGE2A" localSheetId="22">#REF!</definedName>
    <definedName name="PAGE2A" localSheetId="125">#REF!</definedName>
    <definedName name="PAGE2A" localSheetId="7">#REF!</definedName>
    <definedName name="PAGE2A" localSheetId="98">#REF!</definedName>
    <definedName name="PAGE2A" localSheetId="113">#REF!</definedName>
    <definedName name="PAGE2A" localSheetId="111">#REF!</definedName>
    <definedName name="PAGE2A" localSheetId="38">#REF!</definedName>
    <definedName name="PAGE2A" localSheetId="123">#REF!</definedName>
    <definedName name="PAGE2A" localSheetId="80">#REF!</definedName>
    <definedName name="PAGE2A" localSheetId="50">#REF!</definedName>
    <definedName name="PAGE2A" localSheetId="35">#REF!</definedName>
    <definedName name="PAGE2A" localSheetId="121">#REF!</definedName>
    <definedName name="PAGE2A" localSheetId="109">#REF!</definedName>
    <definedName name="PAGE2A" localSheetId="95">#REF!</definedName>
    <definedName name="PAGE2A" localSheetId="4">#REF!</definedName>
    <definedName name="PAGE2A" localSheetId="137">#REF!</definedName>
    <definedName name="PAGE2A" localSheetId="135">#REF!</definedName>
    <definedName name="PAGE2A" localSheetId="141">#REF!</definedName>
    <definedName name="PAGE2A" localSheetId="133">#REF!</definedName>
    <definedName name="PAGE2A" localSheetId="139">#REF!</definedName>
    <definedName name="PAGE2A" localSheetId="108">#REF!</definedName>
    <definedName name="PAGE2A" localSheetId="132">#REF!</definedName>
    <definedName name="PAGE2A" localSheetId="130">#REF!</definedName>
    <definedName name="PAGE2A" localSheetId="120">#REF!</definedName>
    <definedName name="PAGE2A" localSheetId="106">#REF!</definedName>
    <definedName name="PAGE2A" localSheetId="118">#REF!</definedName>
    <definedName name="PAGE2A" localSheetId="128">#REF!</definedName>
    <definedName name="PAGE2A" localSheetId="104">#REF!</definedName>
    <definedName name="PAGE2A" localSheetId="116">#REF!</definedName>
    <definedName name="PAGE2A" localSheetId="102">#REF!</definedName>
    <definedName name="PAGE2A" localSheetId="126">#REF!</definedName>
    <definedName name="PAGE2A" localSheetId="114">#REF!</definedName>
    <definedName name="PAGE2A" localSheetId="112">#REF!</definedName>
    <definedName name="PAGE2A" localSheetId="124">#REF!</definedName>
    <definedName name="PAGE2A" localSheetId="122">#REF!</definedName>
    <definedName name="PAGE2A" localSheetId="110">#REF!</definedName>
    <definedName name="PAGE2A" localSheetId="76">#REF!</definedName>
    <definedName name="PAGE2A" localSheetId="73">#REF!</definedName>
    <definedName name="PAGE2A" localSheetId="70">#REF!</definedName>
    <definedName name="PAGE2A" localSheetId="67">#REF!</definedName>
    <definedName name="PAGE2A" localSheetId="64">#REF!</definedName>
    <definedName name="PAGE2A" localSheetId="30">#REF!</definedName>
    <definedName name="PAGE2A" localSheetId="21">#REF!</definedName>
    <definedName name="PAGE2A" localSheetId="79">#REF!</definedName>
    <definedName name="PAGE2A" localSheetId="18">#REF!</definedName>
    <definedName name="PAGE2A" localSheetId="94">#REF!</definedName>
    <definedName name="PAGE2A" localSheetId="61">#REF!</definedName>
    <definedName name="PAGE2A" localSheetId="49">#REF!</definedName>
    <definedName name="PAGE2A" localSheetId="33">#REF!</definedName>
    <definedName name="PAGE2A" localSheetId="15">#REF!</definedName>
    <definedName name="PAGE2A" localSheetId="3">#REF!</definedName>
    <definedName name="PAGE2A" localSheetId="91">#REF!</definedName>
    <definedName name="PAGE2A" localSheetId="46">#REF!</definedName>
    <definedName name="PAGE2A" localSheetId="88">#REF!</definedName>
    <definedName name="PAGE2A" localSheetId="58">#REF!</definedName>
    <definedName name="PAGE2A" localSheetId="27">#REF!</definedName>
    <definedName name="PAGE2A" localSheetId="12">#REF!</definedName>
    <definedName name="PAGE2A" localSheetId="43">#REF!</definedName>
    <definedName name="PAGE2A" localSheetId="85">#REF!</definedName>
    <definedName name="PAGE2A" localSheetId="55">#REF!</definedName>
    <definedName name="PAGE2A" localSheetId="24">#REF!</definedName>
    <definedName name="PAGE2A" localSheetId="9">#REF!</definedName>
    <definedName name="PAGE2A" localSheetId="100">#REF!</definedName>
    <definedName name="PAGE2A" localSheetId="40">#REF!</definedName>
    <definedName name="PAGE2A" localSheetId="97">#REF!</definedName>
    <definedName name="PAGE2A" localSheetId="82">#REF!</definedName>
    <definedName name="PAGE2A" localSheetId="52">#REF!</definedName>
    <definedName name="PAGE2A" localSheetId="37">#REF!</definedName>
    <definedName name="PAGE2A" localSheetId="6">#REF!</definedName>
    <definedName name="PAGE2A" localSheetId="75">#REF!</definedName>
    <definedName name="PAGE2A" localSheetId="72">#REF!</definedName>
    <definedName name="PAGE2A" localSheetId="69">#REF!</definedName>
    <definedName name="PAGE2A" localSheetId="66">#REF!</definedName>
    <definedName name="PAGE2A" localSheetId="63">#REF!</definedName>
    <definedName name="PAGE2A" localSheetId="51">#REF!</definedName>
    <definedName name="PAGE2A" localSheetId="29">#REF!</definedName>
    <definedName name="PAGE2A" localSheetId="20">#REF!</definedName>
    <definedName name="PAGE2A" localSheetId="78">#REF!</definedName>
    <definedName name="PAGE2A" localSheetId="17">#REF!</definedName>
    <definedName name="PAGE2A" localSheetId="93">#REF!</definedName>
    <definedName name="PAGE2A" localSheetId="60">#REF!</definedName>
    <definedName name="PAGE2A" localSheetId="48">#REF!</definedName>
    <definedName name="PAGE2A" localSheetId="34">#REF!</definedName>
    <definedName name="PAGE2A" localSheetId="14">#REF!</definedName>
    <definedName name="PAGE2A" localSheetId="2">#REF!</definedName>
    <definedName name="PAGE2A" localSheetId="90">#REF!</definedName>
    <definedName name="PAGE2A" localSheetId="45">#REF!</definedName>
    <definedName name="PAGE2A" localSheetId="87">#REF!</definedName>
    <definedName name="PAGE2A" localSheetId="57">#REF!</definedName>
    <definedName name="PAGE2A" localSheetId="26">#REF!</definedName>
    <definedName name="PAGE2A" localSheetId="11">#REF!</definedName>
    <definedName name="PAGE2A" localSheetId="42">#REF!</definedName>
    <definedName name="PAGE2A" localSheetId="84">#REF!</definedName>
    <definedName name="PAGE2A" localSheetId="54">#REF!</definedName>
    <definedName name="PAGE2A" localSheetId="23">#REF!</definedName>
    <definedName name="PAGE2A" localSheetId="8">#REF!</definedName>
    <definedName name="PAGE2A" localSheetId="99">#REF!</definedName>
    <definedName name="PAGE2A" localSheetId="39">#REF!</definedName>
    <definedName name="PAGE2A" localSheetId="96">#REF!</definedName>
    <definedName name="PAGE2A" localSheetId="81">#REF!</definedName>
    <definedName name="PAGE2A" localSheetId="36">#REF!</definedName>
    <definedName name="PAGE2A" localSheetId="5">#REF!</definedName>
    <definedName name="PAGE2A" localSheetId="138">#REF!</definedName>
    <definedName name="PAGE2A" localSheetId="136">#REF!</definedName>
    <definedName name="PAGE2A" localSheetId="134">#REF!</definedName>
    <definedName name="PAGE2A" localSheetId="140">#REF!</definedName>
    <definedName name="PAGE2A">#REF!</definedName>
    <definedName name="PAGE3" localSheetId="74">#REF!</definedName>
    <definedName name="PAGE3" localSheetId="71">#REF!</definedName>
    <definedName name="PAGE3" localSheetId="68">#REF!</definedName>
    <definedName name="PAGE3" localSheetId="65">#REF!</definedName>
    <definedName name="PAGE3" localSheetId="62">#REF!</definedName>
    <definedName name="PAGE3" localSheetId="28">#REF!</definedName>
    <definedName name="PAGE3" localSheetId="19">#REF!</definedName>
    <definedName name="PAGE3" localSheetId="77">#REF!</definedName>
    <definedName name="PAGE3" localSheetId="107">#REF!</definedName>
    <definedName name="PAGE3" localSheetId="32">#REF!</definedName>
    <definedName name="PAGE3" localSheetId="16">#REF!</definedName>
    <definedName name="PAGE3" localSheetId="131">#REF!</definedName>
    <definedName name="PAGE3" localSheetId="59">#REF!</definedName>
    <definedName name="PAGE3" localSheetId="47">#REF!</definedName>
    <definedName name="PAGE3" localSheetId="31">#REF!</definedName>
    <definedName name="PAGE3" localSheetId="13">#REF!</definedName>
    <definedName name="PAGE3" localSheetId="129">#REF!</definedName>
    <definedName name="PAGE3" localSheetId="119">#REF!</definedName>
    <definedName name="PAGE3" localSheetId="105">#REF!</definedName>
    <definedName name="PAGE3" localSheetId="92">#REF!</definedName>
    <definedName name="PAGE3" localSheetId="0">#REF!</definedName>
    <definedName name="PAGE3" localSheetId="1">#REF!</definedName>
    <definedName name="PAGE3" localSheetId="89">#REF!</definedName>
    <definedName name="PAGE3" localSheetId="44">#REF!</definedName>
    <definedName name="PAGE3" localSheetId="86">#REF!</definedName>
    <definedName name="PAGE3" localSheetId="56">#REF!</definedName>
    <definedName name="PAGE3" localSheetId="25">#REF!</definedName>
    <definedName name="PAGE3" localSheetId="117">#REF!</definedName>
    <definedName name="PAGE3" localSheetId="10">#REF!</definedName>
    <definedName name="PAGE3" localSheetId="127">#REF!</definedName>
    <definedName name="PAGE3" localSheetId="103">#REF!</definedName>
    <definedName name="PAGE3" localSheetId="41">#REF!</definedName>
    <definedName name="PAGE3" localSheetId="115">#REF!</definedName>
    <definedName name="PAGE3" localSheetId="101">#REF!</definedName>
    <definedName name="PAGE3" localSheetId="83">#REF!</definedName>
    <definedName name="PAGE3" localSheetId="53">#REF!</definedName>
    <definedName name="PAGE3" localSheetId="22">#REF!</definedName>
    <definedName name="PAGE3" localSheetId="125">#REF!</definedName>
    <definedName name="PAGE3" localSheetId="7">#REF!</definedName>
    <definedName name="PAGE3" localSheetId="98">#REF!</definedName>
    <definedName name="PAGE3" localSheetId="113">#REF!</definedName>
    <definedName name="PAGE3" localSheetId="111">#REF!</definedName>
    <definedName name="PAGE3" localSheetId="38">#REF!</definedName>
    <definedName name="PAGE3" localSheetId="123">#REF!</definedName>
    <definedName name="PAGE3" localSheetId="80">#REF!</definedName>
    <definedName name="PAGE3" localSheetId="50">#REF!</definedName>
    <definedName name="PAGE3" localSheetId="35">#REF!</definedName>
    <definedName name="PAGE3" localSheetId="121">#REF!</definedName>
    <definedName name="PAGE3" localSheetId="109">#REF!</definedName>
    <definedName name="PAGE3" localSheetId="95">#REF!</definedName>
    <definedName name="PAGE3" localSheetId="4">#REF!</definedName>
    <definedName name="PAGE3" localSheetId="137">#REF!</definedName>
    <definedName name="PAGE3" localSheetId="135">#REF!</definedName>
    <definedName name="PAGE3" localSheetId="141">#REF!</definedName>
    <definedName name="PAGE3" localSheetId="133">#REF!</definedName>
    <definedName name="PAGE3" localSheetId="139">#REF!</definedName>
    <definedName name="PAGE3" localSheetId="108">#REF!</definedName>
    <definedName name="PAGE3" localSheetId="132">#REF!</definedName>
    <definedName name="PAGE3" localSheetId="130">#REF!</definedName>
    <definedName name="PAGE3" localSheetId="120">#REF!</definedName>
    <definedName name="PAGE3" localSheetId="106">#REF!</definedName>
    <definedName name="PAGE3" localSheetId="118">#REF!</definedName>
    <definedName name="PAGE3" localSheetId="128">#REF!</definedName>
    <definedName name="PAGE3" localSheetId="104">#REF!</definedName>
    <definedName name="PAGE3" localSheetId="116">#REF!</definedName>
    <definedName name="PAGE3" localSheetId="102">#REF!</definedName>
    <definedName name="PAGE3" localSheetId="126">#REF!</definedName>
    <definedName name="PAGE3" localSheetId="114">#REF!</definedName>
    <definedName name="PAGE3" localSheetId="112">#REF!</definedName>
    <definedName name="PAGE3" localSheetId="124">#REF!</definedName>
    <definedName name="PAGE3" localSheetId="122">#REF!</definedName>
    <definedName name="PAGE3" localSheetId="110">#REF!</definedName>
    <definedName name="PAGE3" localSheetId="76">#REF!</definedName>
    <definedName name="PAGE3" localSheetId="73">#REF!</definedName>
    <definedName name="PAGE3" localSheetId="70">#REF!</definedName>
    <definedName name="PAGE3" localSheetId="67">#REF!</definedName>
    <definedName name="PAGE3" localSheetId="64">#REF!</definedName>
    <definedName name="PAGE3" localSheetId="30">#REF!</definedName>
    <definedName name="PAGE3" localSheetId="21">#REF!</definedName>
    <definedName name="PAGE3" localSheetId="79">#REF!</definedName>
    <definedName name="PAGE3" localSheetId="18">#REF!</definedName>
    <definedName name="PAGE3" localSheetId="94">#REF!</definedName>
    <definedName name="PAGE3" localSheetId="61">#REF!</definedName>
    <definedName name="PAGE3" localSheetId="49">#REF!</definedName>
    <definedName name="PAGE3" localSheetId="33">#REF!</definedName>
    <definedName name="PAGE3" localSheetId="15">#REF!</definedName>
    <definedName name="PAGE3" localSheetId="3">#REF!</definedName>
    <definedName name="PAGE3" localSheetId="91">#REF!</definedName>
    <definedName name="PAGE3" localSheetId="46">#REF!</definedName>
    <definedName name="PAGE3" localSheetId="88">#REF!</definedName>
    <definedName name="PAGE3" localSheetId="58">#REF!</definedName>
    <definedName name="PAGE3" localSheetId="27">#REF!</definedName>
    <definedName name="PAGE3" localSheetId="12">#REF!</definedName>
    <definedName name="PAGE3" localSheetId="43">#REF!</definedName>
    <definedName name="PAGE3" localSheetId="85">#REF!</definedName>
    <definedName name="PAGE3" localSheetId="55">#REF!</definedName>
    <definedName name="PAGE3" localSheetId="24">#REF!</definedName>
    <definedName name="PAGE3" localSheetId="9">#REF!</definedName>
    <definedName name="PAGE3" localSheetId="100">#REF!</definedName>
    <definedName name="PAGE3" localSheetId="40">#REF!</definedName>
    <definedName name="PAGE3" localSheetId="97">#REF!</definedName>
    <definedName name="PAGE3" localSheetId="82">#REF!</definedName>
    <definedName name="PAGE3" localSheetId="52">#REF!</definedName>
    <definedName name="PAGE3" localSheetId="37">#REF!</definedName>
    <definedName name="PAGE3" localSheetId="6">#REF!</definedName>
    <definedName name="PAGE3" localSheetId="75">#REF!</definedName>
    <definedName name="PAGE3" localSheetId="72">#REF!</definedName>
    <definedName name="PAGE3" localSheetId="69">#REF!</definedName>
    <definedName name="PAGE3" localSheetId="66">#REF!</definedName>
    <definedName name="PAGE3" localSheetId="63">#REF!</definedName>
    <definedName name="PAGE3" localSheetId="51">#REF!</definedName>
    <definedName name="PAGE3" localSheetId="29">#REF!</definedName>
    <definedName name="PAGE3" localSheetId="20">#REF!</definedName>
    <definedName name="PAGE3" localSheetId="78">#REF!</definedName>
    <definedName name="PAGE3" localSheetId="17">#REF!</definedName>
    <definedName name="PAGE3" localSheetId="93">#REF!</definedName>
    <definedName name="PAGE3" localSheetId="60">#REF!</definedName>
    <definedName name="PAGE3" localSheetId="48">#REF!</definedName>
    <definedName name="PAGE3" localSheetId="34">#REF!</definedName>
    <definedName name="PAGE3" localSheetId="14">#REF!</definedName>
    <definedName name="PAGE3" localSheetId="2">#REF!</definedName>
    <definedName name="PAGE3" localSheetId="90">#REF!</definedName>
    <definedName name="PAGE3" localSheetId="45">#REF!</definedName>
    <definedName name="PAGE3" localSheetId="87">#REF!</definedName>
    <definedName name="PAGE3" localSheetId="57">#REF!</definedName>
    <definedName name="PAGE3" localSheetId="26">#REF!</definedName>
    <definedName name="PAGE3" localSheetId="11">#REF!</definedName>
    <definedName name="PAGE3" localSheetId="42">#REF!</definedName>
    <definedName name="PAGE3" localSheetId="84">#REF!</definedName>
    <definedName name="PAGE3" localSheetId="54">#REF!</definedName>
    <definedName name="PAGE3" localSheetId="23">#REF!</definedName>
    <definedName name="PAGE3" localSheetId="8">#REF!</definedName>
    <definedName name="PAGE3" localSheetId="99">#REF!</definedName>
    <definedName name="PAGE3" localSheetId="39">#REF!</definedName>
    <definedName name="PAGE3" localSheetId="96">#REF!</definedName>
    <definedName name="PAGE3" localSheetId="81">#REF!</definedName>
    <definedName name="PAGE3" localSheetId="36">#REF!</definedName>
    <definedName name="PAGE3" localSheetId="5">#REF!</definedName>
    <definedName name="PAGE3" localSheetId="138">#REF!</definedName>
    <definedName name="PAGE3" localSheetId="136">#REF!</definedName>
    <definedName name="PAGE3" localSheetId="134">#REF!</definedName>
    <definedName name="PAGE3" localSheetId="140">#REF!</definedName>
    <definedName name="PAGE3">#REF!</definedName>
    <definedName name="PAGE4" localSheetId="74">#REF!</definedName>
    <definedName name="PAGE4" localSheetId="71">#REF!</definedName>
    <definedName name="PAGE4" localSheetId="68">#REF!</definedName>
    <definedName name="PAGE4" localSheetId="65">#REF!</definedName>
    <definedName name="PAGE4" localSheetId="62">#REF!</definedName>
    <definedName name="PAGE4" localSheetId="28">#REF!</definedName>
    <definedName name="PAGE4" localSheetId="19">#REF!</definedName>
    <definedName name="PAGE4" localSheetId="77">#REF!</definedName>
    <definedName name="PAGE4" localSheetId="107">#REF!</definedName>
    <definedName name="PAGE4" localSheetId="32">#REF!</definedName>
    <definedName name="PAGE4" localSheetId="16">#REF!</definedName>
    <definedName name="PAGE4" localSheetId="131">#REF!</definedName>
    <definedName name="PAGE4" localSheetId="59">#REF!</definedName>
    <definedName name="PAGE4" localSheetId="47">#REF!</definedName>
    <definedName name="PAGE4" localSheetId="31">#REF!</definedName>
    <definedName name="PAGE4" localSheetId="13">#REF!</definedName>
    <definedName name="PAGE4" localSheetId="129">#REF!</definedName>
    <definedName name="PAGE4" localSheetId="119">#REF!</definedName>
    <definedName name="PAGE4" localSheetId="105">#REF!</definedName>
    <definedName name="PAGE4" localSheetId="92">#REF!</definedName>
    <definedName name="PAGE4" localSheetId="0">#REF!</definedName>
    <definedName name="PAGE4" localSheetId="1">#REF!</definedName>
    <definedName name="PAGE4" localSheetId="89">#REF!</definedName>
    <definedName name="PAGE4" localSheetId="44">#REF!</definedName>
    <definedName name="PAGE4" localSheetId="86">#REF!</definedName>
    <definedName name="PAGE4" localSheetId="56">#REF!</definedName>
    <definedName name="PAGE4" localSheetId="25">#REF!</definedName>
    <definedName name="PAGE4" localSheetId="117">#REF!</definedName>
    <definedName name="PAGE4" localSheetId="10">#REF!</definedName>
    <definedName name="PAGE4" localSheetId="127">#REF!</definedName>
    <definedName name="PAGE4" localSheetId="103">#REF!</definedName>
    <definedName name="PAGE4" localSheetId="41">#REF!</definedName>
    <definedName name="PAGE4" localSheetId="115">#REF!</definedName>
    <definedName name="PAGE4" localSheetId="101">#REF!</definedName>
    <definedName name="PAGE4" localSheetId="83">#REF!</definedName>
    <definedName name="PAGE4" localSheetId="53">#REF!</definedName>
    <definedName name="PAGE4" localSheetId="22">#REF!</definedName>
    <definedName name="PAGE4" localSheetId="125">#REF!</definedName>
    <definedName name="PAGE4" localSheetId="7">#REF!</definedName>
    <definedName name="PAGE4" localSheetId="98">#REF!</definedName>
    <definedName name="PAGE4" localSheetId="113">#REF!</definedName>
    <definedName name="PAGE4" localSheetId="111">#REF!</definedName>
    <definedName name="PAGE4" localSheetId="38">#REF!</definedName>
    <definedName name="PAGE4" localSheetId="123">#REF!</definedName>
    <definedName name="PAGE4" localSheetId="80">#REF!</definedName>
    <definedName name="PAGE4" localSheetId="50">#REF!</definedName>
    <definedName name="PAGE4" localSheetId="35">#REF!</definedName>
    <definedName name="PAGE4" localSheetId="121">#REF!</definedName>
    <definedName name="PAGE4" localSheetId="109">#REF!</definedName>
    <definedName name="PAGE4" localSheetId="95">#REF!</definedName>
    <definedName name="PAGE4" localSheetId="4">#REF!</definedName>
    <definedName name="PAGE4" localSheetId="137">#REF!</definedName>
    <definedName name="PAGE4" localSheetId="135">#REF!</definedName>
    <definedName name="PAGE4" localSheetId="141">#REF!</definedName>
    <definedName name="PAGE4" localSheetId="133">#REF!</definedName>
    <definedName name="PAGE4" localSheetId="139">#REF!</definedName>
    <definedName name="PAGE4" localSheetId="108">#REF!</definedName>
    <definedName name="PAGE4" localSheetId="132">#REF!</definedName>
    <definedName name="PAGE4" localSheetId="130">#REF!</definedName>
    <definedName name="PAGE4" localSheetId="120">#REF!</definedName>
    <definedName name="PAGE4" localSheetId="106">#REF!</definedName>
    <definedName name="PAGE4" localSheetId="118">#REF!</definedName>
    <definedName name="PAGE4" localSheetId="128">#REF!</definedName>
    <definedName name="PAGE4" localSheetId="104">#REF!</definedName>
    <definedName name="PAGE4" localSheetId="116">#REF!</definedName>
    <definedName name="PAGE4" localSheetId="102">#REF!</definedName>
    <definedName name="PAGE4" localSheetId="126">#REF!</definedName>
    <definedName name="PAGE4" localSheetId="114">#REF!</definedName>
    <definedName name="PAGE4" localSheetId="112">#REF!</definedName>
    <definedName name="PAGE4" localSheetId="124">#REF!</definedName>
    <definedName name="PAGE4" localSheetId="122">#REF!</definedName>
    <definedName name="PAGE4" localSheetId="110">#REF!</definedName>
    <definedName name="PAGE4" localSheetId="76">#REF!</definedName>
    <definedName name="PAGE4" localSheetId="73">#REF!</definedName>
    <definedName name="PAGE4" localSheetId="70">#REF!</definedName>
    <definedName name="PAGE4" localSheetId="67">#REF!</definedName>
    <definedName name="PAGE4" localSheetId="64">#REF!</definedName>
    <definedName name="PAGE4" localSheetId="30">#REF!</definedName>
    <definedName name="PAGE4" localSheetId="21">#REF!</definedName>
    <definedName name="PAGE4" localSheetId="79">#REF!</definedName>
    <definedName name="PAGE4" localSheetId="18">#REF!</definedName>
    <definedName name="PAGE4" localSheetId="94">#REF!</definedName>
    <definedName name="PAGE4" localSheetId="61">#REF!</definedName>
    <definedName name="PAGE4" localSheetId="49">#REF!</definedName>
    <definedName name="PAGE4" localSheetId="33">#REF!</definedName>
    <definedName name="PAGE4" localSheetId="15">#REF!</definedName>
    <definedName name="PAGE4" localSheetId="3">#REF!</definedName>
    <definedName name="PAGE4" localSheetId="91">#REF!</definedName>
    <definedName name="PAGE4" localSheetId="46">#REF!</definedName>
    <definedName name="PAGE4" localSheetId="88">#REF!</definedName>
    <definedName name="PAGE4" localSheetId="58">#REF!</definedName>
    <definedName name="PAGE4" localSheetId="27">#REF!</definedName>
    <definedName name="PAGE4" localSheetId="12">#REF!</definedName>
    <definedName name="PAGE4" localSheetId="43">#REF!</definedName>
    <definedName name="PAGE4" localSheetId="85">#REF!</definedName>
    <definedName name="PAGE4" localSheetId="55">#REF!</definedName>
    <definedName name="PAGE4" localSheetId="24">#REF!</definedName>
    <definedName name="PAGE4" localSheetId="9">#REF!</definedName>
    <definedName name="PAGE4" localSheetId="100">#REF!</definedName>
    <definedName name="PAGE4" localSheetId="40">#REF!</definedName>
    <definedName name="PAGE4" localSheetId="97">#REF!</definedName>
    <definedName name="PAGE4" localSheetId="82">#REF!</definedName>
    <definedName name="PAGE4" localSheetId="52">#REF!</definedName>
    <definedName name="PAGE4" localSheetId="37">#REF!</definedName>
    <definedName name="PAGE4" localSheetId="6">#REF!</definedName>
    <definedName name="PAGE4" localSheetId="75">#REF!</definedName>
    <definedName name="PAGE4" localSheetId="72">#REF!</definedName>
    <definedName name="PAGE4" localSheetId="69">#REF!</definedName>
    <definedName name="PAGE4" localSheetId="66">#REF!</definedName>
    <definedName name="PAGE4" localSheetId="63">#REF!</definedName>
    <definedName name="PAGE4" localSheetId="51">#REF!</definedName>
    <definedName name="PAGE4" localSheetId="29">#REF!</definedName>
    <definedName name="PAGE4" localSheetId="20">#REF!</definedName>
    <definedName name="PAGE4" localSheetId="78">#REF!</definedName>
    <definedName name="PAGE4" localSheetId="17">#REF!</definedName>
    <definedName name="PAGE4" localSheetId="93">#REF!</definedName>
    <definedName name="PAGE4" localSheetId="60">#REF!</definedName>
    <definedName name="PAGE4" localSheetId="48">#REF!</definedName>
    <definedName name="PAGE4" localSheetId="34">#REF!</definedName>
    <definedName name="PAGE4" localSheetId="14">#REF!</definedName>
    <definedName name="PAGE4" localSheetId="2">#REF!</definedName>
    <definedName name="PAGE4" localSheetId="90">#REF!</definedName>
    <definedName name="PAGE4" localSheetId="45">#REF!</definedName>
    <definedName name="PAGE4" localSheetId="87">#REF!</definedName>
    <definedName name="PAGE4" localSheetId="57">#REF!</definedName>
    <definedName name="PAGE4" localSheetId="26">#REF!</definedName>
    <definedName name="PAGE4" localSheetId="11">#REF!</definedName>
    <definedName name="PAGE4" localSheetId="42">#REF!</definedName>
    <definedName name="PAGE4" localSheetId="84">#REF!</definedName>
    <definedName name="PAGE4" localSheetId="54">#REF!</definedName>
    <definedName name="PAGE4" localSheetId="23">#REF!</definedName>
    <definedName name="PAGE4" localSheetId="8">#REF!</definedName>
    <definedName name="PAGE4" localSheetId="99">#REF!</definedName>
    <definedName name="PAGE4" localSheetId="39">#REF!</definedName>
    <definedName name="PAGE4" localSheetId="96">#REF!</definedName>
    <definedName name="PAGE4" localSheetId="81">#REF!</definedName>
    <definedName name="PAGE4" localSheetId="36">#REF!</definedName>
    <definedName name="PAGE4" localSheetId="5">#REF!</definedName>
    <definedName name="PAGE4" localSheetId="138">#REF!</definedName>
    <definedName name="PAGE4" localSheetId="136">#REF!</definedName>
    <definedName name="PAGE4" localSheetId="134">#REF!</definedName>
    <definedName name="PAGE4" localSheetId="140">#REF!</definedName>
    <definedName name="PAGE4">#REF!</definedName>
    <definedName name="PartPeak" localSheetId="74">#REF!</definedName>
    <definedName name="PartPeak" localSheetId="71">#REF!</definedName>
    <definedName name="PartPeak" localSheetId="68">#REF!</definedName>
    <definedName name="PartPeak" localSheetId="65">#REF!</definedName>
    <definedName name="PartPeak" localSheetId="62">#REF!</definedName>
    <definedName name="PartPeak" localSheetId="28">#REF!</definedName>
    <definedName name="PartPeak" localSheetId="19">#REF!</definedName>
    <definedName name="PartPeak" localSheetId="77">#REF!</definedName>
    <definedName name="PartPeak" localSheetId="107">#REF!</definedName>
    <definedName name="PartPeak" localSheetId="32">#REF!</definedName>
    <definedName name="PartPeak" localSheetId="16">#REF!</definedName>
    <definedName name="PartPeak" localSheetId="131">#REF!</definedName>
    <definedName name="PartPeak" localSheetId="59">#REF!</definedName>
    <definedName name="PartPeak" localSheetId="47">#REF!</definedName>
    <definedName name="PartPeak" localSheetId="31">#REF!</definedName>
    <definedName name="PartPeak" localSheetId="13">#REF!</definedName>
    <definedName name="PartPeak" localSheetId="129">#REF!</definedName>
    <definedName name="PartPeak" localSheetId="119">#REF!</definedName>
    <definedName name="PartPeak" localSheetId="105">#REF!</definedName>
    <definedName name="PartPeak" localSheetId="92">#REF!</definedName>
    <definedName name="PartPeak" localSheetId="0">#REF!</definedName>
    <definedName name="PartPeak" localSheetId="1">#REF!</definedName>
    <definedName name="PartPeak" localSheetId="89">#REF!</definedName>
    <definedName name="PartPeak" localSheetId="44">#REF!</definedName>
    <definedName name="PartPeak" localSheetId="86">#REF!</definedName>
    <definedName name="PartPeak" localSheetId="56">#REF!</definedName>
    <definedName name="PartPeak" localSheetId="25">#REF!</definedName>
    <definedName name="PartPeak" localSheetId="117">#REF!</definedName>
    <definedName name="PartPeak" localSheetId="10">#REF!</definedName>
    <definedName name="PartPeak" localSheetId="127">#REF!</definedName>
    <definedName name="PartPeak" localSheetId="103">#REF!</definedName>
    <definedName name="PartPeak" localSheetId="41">#REF!</definedName>
    <definedName name="PartPeak" localSheetId="115">#REF!</definedName>
    <definedName name="PartPeak" localSheetId="101">#REF!</definedName>
    <definedName name="PartPeak" localSheetId="83">#REF!</definedName>
    <definedName name="PartPeak" localSheetId="53">#REF!</definedName>
    <definedName name="PartPeak" localSheetId="22">#REF!</definedName>
    <definedName name="PartPeak" localSheetId="125">#REF!</definedName>
    <definedName name="PartPeak" localSheetId="7">#REF!</definedName>
    <definedName name="PartPeak" localSheetId="98">#REF!</definedName>
    <definedName name="PartPeak" localSheetId="113">#REF!</definedName>
    <definedName name="PartPeak" localSheetId="111">#REF!</definedName>
    <definedName name="PartPeak" localSheetId="38">#REF!</definedName>
    <definedName name="PartPeak" localSheetId="123">#REF!</definedName>
    <definedName name="PartPeak" localSheetId="80">#REF!</definedName>
    <definedName name="PartPeak" localSheetId="50">#REF!</definedName>
    <definedName name="PartPeak" localSheetId="35">#REF!</definedName>
    <definedName name="PartPeak" localSheetId="121">#REF!</definedName>
    <definedName name="PartPeak" localSheetId="109">#REF!</definedName>
    <definedName name="PartPeak" localSheetId="95">#REF!</definedName>
    <definedName name="PartPeak" localSheetId="4">#REF!</definedName>
    <definedName name="PartPeak" localSheetId="137">#REF!</definedName>
    <definedName name="PartPeak" localSheetId="135">#REF!</definedName>
    <definedName name="PartPeak" localSheetId="141">#REF!</definedName>
    <definedName name="PartPeak" localSheetId="133">#REF!</definedName>
    <definedName name="PartPeak" localSheetId="139">#REF!</definedName>
    <definedName name="PartPeak" localSheetId="108">#REF!</definedName>
    <definedName name="PartPeak" localSheetId="132">#REF!</definedName>
    <definedName name="PartPeak" localSheetId="130">#REF!</definedName>
    <definedName name="PartPeak" localSheetId="120">#REF!</definedName>
    <definedName name="PartPeak" localSheetId="106">#REF!</definedName>
    <definedName name="PartPeak" localSheetId="118">#REF!</definedName>
    <definedName name="PartPeak" localSheetId="128">#REF!</definedName>
    <definedName name="PartPeak" localSheetId="104">#REF!</definedName>
    <definedName name="PartPeak" localSheetId="116">#REF!</definedName>
    <definedName name="PartPeak" localSheetId="102">#REF!</definedName>
    <definedName name="PartPeak" localSheetId="126">#REF!</definedName>
    <definedName name="PartPeak" localSheetId="114">#REF!</definedName>
    <definedName name="PartPeak" localSheetId="112">#REF!</definedName>
    <definedName name="PartPeak" localSheetId="124">#REF!</definedName>
    <definedName name="PartPeak" localSheetId="122">#REF!</definedName>
    <definedName name="PartPeak" localSheetId="110">#REF!</definedName>
    <definedName name="PartPeak" localSheetId="76">#REF!</definedName>
    <definedName name="PartPeak" localSheetId="73">#REF!</definedName>
    <definedName name="PartPeak" localSheetId="70">#REF!</definedName>
    <definedName name="PartPeak" localSheetId="67">#REF!</definedName>
    <definedName name="PartPeak" localSheetId="64">#REF!</definedName>
    <definedName name="PartPeak" localSheetId="30">#REF!</definedName>
    <definedName name="PartPeak" localSheetId="21">#REF!</definedName>
    <definedName name="PartPeak" localSheetId="79">#REF!</definedName>
    <definedName name="PartPeak" localSheetId="18">#REF!</definedName>
    <definedName name="PartPeak" localSheetId="94">#REF!</definedName>
    <definedName name="PartPeak" localSheetId="61">#REF!</definedName>
    <definedName name="PartPeak" localSheetId="49">#REF!</definedName>
    <definedName name="PartPeak" localSheetId="33">#REF!</definedName>
    <definedName name="PartPeak" localSheetId="15">#REF!</definedName>
    <definedName name="PartPeak" localSheetId="3">#REF!</definedName>
    <definedName name="PartPeak" localSheetId="91">#REF!</definedName>
    <definedName name="PartPeak" localSheetId="46">#REF!</definedName>
    <definedName name="PartPeak" localSheetId="88">#REF!</definedName>
    <definedName name="PartPeak" localSheetId="58">#REF!</definedName>
    <definedName name="PartPeak" localSheetId="27">#REF!</definedName>
    <definedName name="PartPeak" localSheetId="12">#REF!</definedName>
    <definedName name="PartPeak" localSheetId="43">#REF!</definedName>
    <definedName name="PartPeak" localSheetId="85">#REF!</definedName>
    <definedName name="PartPeak" localSheetId="55">#REF!</definedName>
    <definedName name="PartPeak" localSheetId="24">#REF!</definedName>
    <definedName name="PartPeak" localSheetId="9">#REF!</definedName>
    <definedName name="PartPeak" localSheetId="100">#REF!</definedName>
    <definedName name="PartPeak" localSheetId="40">#REF!</definedName>
    <definedName name="PartPeak" localSheetId="97">#REF!</definedName>
    <definedName name="PartPeak" localSheetId="82">#REF!</definedName>
    <definedName name="PartPeak" localSheetId="52">#REF!</definedName>
    <definedName name="PartPeak" localSheetId="37">#REF!</definedName>
    <definedName name="PartPeak" localSheetId="6">#REF!</definedName>
    <definedName name="PartPeak" localSheetId="75">#REF!</definedName>
    <definedName name="PartPeak" localSheetId="72">#REF!</definedName>
    <definedName name="PartPeak" localSheetId="69">#REF!</definedName>
    <definedName name="PartPeak" localSheetId="66">#REF!</definedName>
    <definedName name="PartPeak" localSheetId="63">#REF!</definedName>
    <definedName name="PartPeak" localSheetId="51">#REF!</definedName>
    <definedName name="PartPeak" localSheetId="29">#REF!</definedName>
    <definedName name="PartPeak" localSheetId="20">#REF!</definedName>
    <definedName name="PartPeak" localSheetId="78">#REF!</definedName>
    <definedName name="PartPeak" localSheetId="17">#REF!</definedName>
    <definedName name="PartPeak" localSheetId="93">#REF!</definedName>
    <definedName name="PartPeak" localSheetId="60">#REF!</definedName>
    <definedName name="PartPeak" localSheetId="48">#REF!</definedName>
    <definedName name="PartPeak" localSheetId="34">#REF!</definedName>
    <definedName name="PartPeak" localSheetId="14">#REF!</definedName>
    <definedName name="PartPeak" localSheetId="2">#REF!</definedName>
    <definedName name="PartPeak" localSheetId="90">#REF!</definedName>
    <definedName name="PartPeak" localSheetId="45">#REF!</definedName>
    <definedName name="PartPeak" localSheetId="87">#REF!</definedName>
    <definedName name="PartPeak" localSheetId="57">#REF!</definedName>
    <definedName name="PartPeak" localSheetId="26">#REF!</definedName>
    <definedName name="PartPeak" localSheetId="11">#REF!</definedName>
    <definedName name="PartPeak" localSheetId="42">#REF!</definedName>
    <definedName name="PartPeak" localSheetId="84">#REF!</definedName>
    <definedName name="PartPeak" localSheetId="54">#REF!</definedName>
    <definedName name="PartPeak" localSheetId="23">#REF!</definedName>
    <definedName name="PartPeak" localSheetId="8">#REF!</definedName>
    <definedName name="PartPeak" localSheetId="99">#REF!</definedName>
    <definedName name="PartPeak" localSheetId="39">#REF!</definedName>
    <definedName name="PartPeak" localSheetId="96">#REF!</definedName>
    <definedName name="PartPeak" localSheetId="81">#REF!</definedName>
    <definedName name="PartPeak" localSheetId="36">#REF!</definedName>
    <definedName name="PartPeak" localSheetId="5">#REF!</definedName>
    <definedName name="PartPeak" localSheetId="138">#REF!</definedName>
    <definedName name="PartPeak" localSheetId="136">#REF!</definedName>
    <definedName name="PartPeak" localSheetId="134">#REF!</definedName>
    <definedName name="PartPeak" localSheetId="140">#REF!</definedName>
    <definedName name="PartPeak">#REF!</definedName>
    <definedName name="PartPeakSRAC">#REF!</definedName>
    <definedName name="PCB_debt" localSheetId="74">#REF!</definedName>
    <definedName name="PCB_debt" localSheetId="71">#REF!</definedName>
    <definedName name="PCB_debt" localSheetId="68">#REF!</definedName>
    <definedName name="PCB_debt" localSheetId="65">#REF!</definedName>
    <definedName name="PCB_debt" localSheetId="62">#REF!</definedName>
    <definedName name="PCB_debt" localSheetId="28">#REF!</definedName>
    <definedName name="PCB_debt" localSheetId="19">#REF!</definedName>
    <definedName name="PCB_debt" localSheetId="77">#REF!</definedName>
    <definedName name="PCB_debt" localSheetId="107">#REF!</definedName>
    <definedName name="PCB_debt" localSheetId="32">#REF!</definedName>
    <definedName name="PCB_debt" localSheetId="16">#REF!</definedName>
    <definedName name="PCB_debt" localSheetId="131">#REF!</definedName>
    <definedName name="PCB_debt" localSheetId="59">#REF!</definedName>
    <definedName name="PCB_debt" localSheetId="47">#REF!</definedName>
    <definedName name="PCB_debt" localSheetId="31">#REF!</definedName>
    <definedName name="PCB_debt" localSheetId="13">#REF!</definedName>
    <definedName name="PCB_debt" localSheetId="129">#REF!</definedName>
    <definedName name="PCB_debt" localSheetId="119">#REF!</definedName>
    <definedName name="PCB_debt" localSheetId="105">#REF!</definedName>
    <definedName name="PCB_debt" localSheetId="92">#REF!</definedName>
    <definedName name="PCB_debt" localSheetId="0">#REF!</definedName>
    <definedName name="PCB_debt" localSheetId="1">#REF!</definedName>
    <definedName name="PCB_debt" localSheetId="89">#REF!</definedName>
    <definedName name="PCB_debt" localSheetId="44">#REF!</definedName>
    <definedName name="PCB_debt" localSheetId="86">#REF!</definedName>
    <definedName name="PCB_debt" localSheetId="56">#REF!</definedName>
    <definedName name="PCB_debt" localSheetId="25">#REF!</definedName>
    <definedName name="PCB_debt" localSheetId="117">#REF!</definedName>
    <definedName name="PCB_debt" localSheetId="10">#REF!</definedName>
    <definedName name="PCB_debt" localSheetId="127">#REF!</definedName>
    <definedName name="PCB_debt" localSheetId="103">#REF!</definedName>
    <definedName name="PCB_debt" localSheetId="41">#REF!</definedName>
    <definedName name="PCB_debt" localSheetId="115">#REF!</definedName>
    <definedName name="PCB_debt" localSheetId="101">#REF!</definedName>
    <definedName name="PCB_debt" localSheetId="83">#REF!</definedName>
    <definedName name="PCB_debt" localSheetId="53">#REF!</definedName>
    <definedName name="PCB_debt" localSheetId="22">#REF!</definedName>
    <definedName name="PCB_debt" localSheetId="125">#REF!</definedName>
    <definedName name="PCB_debt" localSheetId="7">#REF!</definedName>
    <definedName name="PCB_debt" localSheetId="98">#REF!</definedName>
    <definedName name="PCB_debt" localSheetId="113">#REF!</definedName>
    <definedName name="PCB_debt" localSheetId="111">#REF!</definedName>
    <definedName name="PCB_debt" localSheetId="38">#REF!</definedName>
    <definedName name="PCB_debt" localSheetId="123">#REF!</definedName>
    <definedName name="PCB_debt" localSheetId="80">#REF!</definedName>
    <definedName name="PCB_debt" localSheetId="50">#REF!</definedName>
    <definedName name="PCB_debt" localSheetId="35">#REF!</definedName>
    <definedName name="PCB_debt" localSheetId="121">#REF!</definedName>
    <definedName name="PCB_debt" localSheetId="109">#REF!</definedName>
    <definedName name="PCB_debt" localSheetId="95">#REF!</definedName>
    <definedName name="PCB_debt" localSheetId="4">#REF!</definedName>
    <definedName name="PCB_debt" localSheetId="137">#REF!</definedName>
    <definedName name="PCB_debt" localSheetId="135">#REF!</definedName>
    <definedName name="PCB_debt" localSheetId="141">#REF!</definedName>
    <definedName name="PCB_debt" localSheetId="133">#REF!</definedName>
    <definedName name="PCB_debt" localSheetId="139">#REF!</definedName>
    <definedName name="PCB_debt" localSheetId="108">#REF!</definedName>
    <definedName name="PCB_debt" localSheetId="132">#REF!</definedName>
    <definedName name="PCB_debt" localSheetId="130">#REF!</definedName>
    <definedName name="PCB_debt" localSheetId="120">#REF!</definedName>
    <definedName name="PCB_debt" localSheetId="106">#REF!</definedName>
    <definedName name="PCB_debt" localSheetId="118">#REF!</definedName>
    <definedName name="PCB_debt" localSheetId="128">#REF!</definedName>
    <definedName name="PCB_debt" localSheetId="104">#REF!</definedName>
    <definedName name="PCB_debt" localSheetId="116">#REF!</definedName>
    <definedName name="PCB_debt" localSheetId="102">#REF!</definedName>
    <definedName name="PCB_debt" localSheetId="126">#REF!</definedName>
    <definedName name="PCB_debt" localSheetId="114">#REF!</definedName>
    <definedName name="PCB_debt" localSheetId="112">#REF!</definedName>
    <definedName name="PCB_debt" localSheetId="124">#REF!</definedName>
    <definedName name="PCB_debt" localSheetId="122">#REF!</definedName>
    <definedName name="PCB_debt" localSheetId="110">#REF!</definedName>
    <definedName name="PCB_debt" localSheetId="76">#REF!</definedName>
    <definedName name="PCB_debt" localSheetId="73">#REF!</definedName>
    <definedName name="PCB_debt" localSheetId="70">#REF!</definedName>
    <definedName name="PCB_debt" localSheetId="67">#REF!</definedName>
    <definedName name="PCB_debt" localSheetId="64">#REF!</definedName>
    <definedName name="PCB_debt" localSheetId="30">#REF!</definedName>
    <definedName name="PCB_debt" localSheetId="21">#REF!</definedName>
    <definedName name="PCB_debt" localSheetId="79">#REF!</definedName>
    <definedName name="PCB_debt" localSheetId="18">#REF!</definedName>
    <definedName name="PCB_debt" localSheetId="94">#REF!</definedName>
    <definedName name="PCB_debt" localSheetId="61">#REF!</definedName>
    <definedName name="PCB_debt" localSheetId="49">#REF!</definedName>
    <definedName name="PCB_debt" localSheetId="33">#REF!</definedName>
    <definedName name="PCB_debt" localSheetId="15">#REF!</definedName>
    <definedName name="PCB_debt" localSheetId="3">#REF!</definedName>
    <definedName name="PCB_debt" localSheetId="91">#REF!</definedName>
    <definedName name="PCB_debt" localSheetId="46">#REF!</definedName>
    <definedName name="PCB_debt" localSheetId="88">#REF!</definedName>
    <definedName name="PCB_debt" localSheetId="58">#REF!</definedName>
    <definedName name="PCB_debt" localSheetId="27">#REF!</definedName>
    <definedName name="PCB_debt" localSheetId="12">#REF!</definedName>
    <definedName name="PCB_debt" localSheetId="43">#REF!</definedName>
    <definedName name="PCB_debt" localSheetId="85">#REF!</definedName>
    <definedName name="PCB_debt" localSheetId="55">#REF!</definedName>
    <definedName name="PCB_debt" localSheetId="24">#REF!</definedName>
    <definedName name="PCB_debt" localSheetId="9">#REF!</definedName>
    <definedName name="PCB_debt" localSheetId="100">#REF!</definedName>
    <definedName name="PCB_debt" localSheetId="40">#REF!</definedName>
    <definedName name="PCB_debt" localSheetId="97">#REF!</definedName>
    <definedName name="PCB_debt" localSheetId="82">#REF!</definedName>
    <definedName name="PCB_debt" localSheetId="52">#REF!</definedName>
    <definedName name="PCB_debt" localSheetId="37">#REF!</definedName>
    <definedName name="PCB_debt" localSheetId="6">#REF!</definedName>
    <definedName name="PCB_debt" localSheetId="75">#REF!</definedName>
    <definedName name="PCB_debt" localSheetId="72">#REF!</definedName>
    <definedName name="PCB_debt" localSheetId="69">#REF!</definedName>
    <definedName name="PCB_debt" localSheetId="66">#REF!</definedName>
    <definedName name="PCB_debt" localSheetId="63">#REF!</definedName>
    <definedName name="PCB_debt" localSheetId="51">#REF!</definedName>
    <definedName name="PCB_debt" localSheetId="29">#REF!</definedName>
    <definedName name="PCB_debt" localSheetId="20">#REF!</definedName>
    <definedName name="PCB_debt" localSheetId="78">#REF!</definedName>
    <definedName name="PCB_debt" localSheetId="17">#REF!</definedName>
    <definedName name="PCB_debt" localSheetId="93">#REF!</definedName>
    <definedName name="PCB_debt" localSheetId="60">#REF!</definedName>
    <definedName name="PCB_debt" localSheetId="48">#REF!</definedName>
    <definedName name="PCB_debt" localSheetId="34">#REF!</definedName>
    <definedName name="PCB_debt" localSheetId="14">#REF!</definedName>
    <definedName name="PCB_debt" localSheetId="2">#REF!</definedName>
    <definedName name="PCB_debt" localSheetId="90">#REF!</definedName>
    <definedName name="PCB_debt" localSheetId="45">#REF!</definedName>
    <definedName name="PCB_debt" localSheetId="87">#REF!</definedName>
    <definedName name="PCB_debt" localSheetId="57">#REF!</definedName>
    <definedName name="PCB_debt" localSheetId="26">#REF!</definedName>
    <definedName name="PCB_debt" localSheetId="11">#REF!</definedName>
    <definedName name="PCB_debt" localSheetId="42">#REF!</definedName>
    <definedName name="PCB_debt" localSheetId="84">#REF!</definedName>
    <definedName name="PCB_debt" localSheetId="54">#REF!</definedName>
    <definedName name="PCB_debt" localSheetId="23">#REF!</definedName>
    <definedName name="PCB_debt" localSheetId="8">#REF!</definedName>
    <definedName name="PCB_debt" localSheetId="99">#REF!</definedName>
    <definedName name="PCB_debt" localSheetId="39">#REF!</definedName>
    <definedName name="PCB_debt" localSheetId="96">#REF!</definedName>
    <definedName name="PCB_debt" localSheetId="81">#REF!</definedName>
    <definedName name="PCB_debt" localSheetId="36">#REF!</definedName>
    <definedName name="PCB_debt" localSheetId="5">#REF!</definedName>
    <definedName name="PCB_debt" localSheetId="138">#REF!</definedName>
    <definedName name="PCB_debt" localSheetId="136">#REF!</definedName>
    <definedName name="PCB_debt" localSheetId="134">#REF!</definedName>
    <definedName name="PCB_debt" localSheetId="140">#REF!</definedName>
    <definedName name="PCB_debt">#REF!</definedName>
    <definedName name="PCB_rate" localSheetId="74">#REF!</definedName>
    <definedName name="PCB_rate" localSheetId="71">#REF!</definedName>
    <definedName name="PCB_rate" localSheetId="68">#REF!</definedName>
    <definedName name="PCB_rate" localSheetId="65">#REF!</definedName>
    <definedName name="PCB_rate" localSheetId="62">#REF!</definedName>
    <definedName name="PCB_rate" localSheetId="28">#REF!</definedName>
    <definedName name="PCB_rate" localSheetId="19">#REF!</definedName>
    <definedName name="PCB_rate" localSheetId="77">#REF!</definedName>
    <definedName name="PCB_rate" localSheetId="107">#REF!</definedName>
    <definedName name="PCB_rate" localSheetId="32">#REF!</definedName>
    <definedName name="PCB_rate" localSheetId="16">#REF!</definedName>
    <definedName name="PCB_rate" localSheetId="131">#REF!</definedName>
    <definedName name="PCB_rate" localSheetId="59">#REF!</definedName>
    <definedName name="PCB_rate" localSheetId="47">#REF!</definedName>
    <definedName name="PCB_rate" localSheetId="31">#REF!</definedName>
    <definedName name="PCB_rate" localSheetId="13">#REF!</definedName>
    <definedName name="PCB_rate" localSheetId="129">#REF!</definedName>
    <definedName name="PCB_rate" localSheetId="119">#REF!</definedName>
    <definedName name="PCB_rate" localSheetId="105">#REF!</definedName>
    <definedName name="PCB_rate" localSheetId="92">#REF!</definedName>
    <definedName name="PCB_rate" localSheetId="0">#REF!</definedName>
    <definedName name="PCB_rate" localSheetId="1">#REF!</definedName>
    <definedName name="PCB_rate" localSheetId="89">#REF!</definedName>
    <definedName name="PCB_rate" localSheetId="44">#REF!</definedName>
    <definedName name="PCB_rate" localSheetId="86">#REF!</definedName>
    <definedName name="PCB_rate" localSheetId="56">#REF!</definedName>
    <definedName name="PCB_rate" localSheetId="25">#REF!</definedName>
    <definedName name="PCB_rate" localSheetId="117">#REF!</definedName>
    <definedName name="PCB_rate" localSheetId="10">#REF!</definedName>
    <definedName name="PCB_rate" localSheetId="127">#REF!</definedName>
    <definedName name="PCB_rate" localSheetId="103">#REF!</definedName>
    <definedName name="PCB_rate" localSheetId="41">#REF!</definedName>
    <definedName name="PCB_rate" localSheetId="115">#REF!</definedName>
    <definedName name="PCB_rate" localSheetId="101">#REF!</definedName>
    <definedName name="PCB_rate" localSheetId="83">#REF!</definedName>
    <definedName name="PCB_rate" localSheetId="53">#REF!</definedName>
    <definedName name="PCB_rate" localSheetId="22">#REF!</definedName>
    <definedName name="PCB_rate" localSheetId="125">#REF!</definedName>
    <definedName name="PCB_rate" localSheetId="7">#REF!</definedName>
    <definedName name="PCB_rate" localSheetId="98">#REF!</definedName>
    <definedName name="PCB_rate" localSheetId="113">#REF!</definedName>
    <definedName name="PCB_rate" localSheetId="111">#REF!</definedName>
    <definedName name="PCB_rate" localSheetId="38">#REF!</definedName>
    <definedName name="PCB_rate" localSheetId="123">#REF!</definedName>
    <definedName name="PCB_rate" localSheetId="80">#REF!</definedName>
    <definedName name="PCB_rate" localSheetId="50">#REF!</definedName>
    <definedName name="PCB_rate" localSheetId="35">#REF!</definedName>
    <definedName name="PCB_rate" localSheetId="121">#REF!</definedName>
    <definedName name="PCB_rate" localSheetId="109">#REF!</definedName>
    <definedName name="PCB_rate" localSheetId="95">#REF!</definedName>
    <definedName name="PCB_rate" localSheetId="4">#REF!</definedName>
    <definedName name="PCB_rate" localSheetId="137">#REF!</definedName>
    <definedName name="PCB_rate" localSheetId="135">#REF!</definedName>
    <definedName name="PCB_rate" localSheetId="141">#REF!</definedName>
    <definedName name="PCB_rate" localSheetId="133">#REF!</definedName>
    <definedName name="PCB_rate" localSheetId="139">#REF!</definedName>
    <definedName name="PCB_rate" localSheetId="108">#REF!</definedName>
    <definedName name="PCB_rate" localSheetId="132">#REF!</definedName>
    <definedName name="PCB_rate" localSheetId="130">#REF!</definedName>
    <definedName name="PCB_rate" localSheetId="120">#REF!</definedName>
    <definedName name="PCB_rate" localSheetId="106">#REF!</definedName>
    <definedName name="PCB_rate" localSheetId="118">#REF!</definedName>
    <definedName name="PCB_rate" localSheetId="128">#REF!</definedName>
    <definedName name="PCB_rate" localSheetId="104">#REF!</definedName>
    <definedName name="PCB_rate" localSheetId="116">#REF!</definedName>
    <definedName name="PCB_rate" localSheetId="102">#REF!</definedName>
    <definedName name="PCB_rate" localSheetId="126">#REF!</definedName>
    <definedName name="PCB_rate" localSheetId="114">#REF!</definedName>
    <definedName name="PCB_rate" localSheetId="112">#REF!</definedName>
    <definedName name="PCB_rate" localSheetId="124">#REF!</definedName>
    <definedName name="PCB_rate" localSheetId="122">#REF!</definedName>
    <definedName name="PCB_rate" localSheetId="110">#REF!</definedName>
    <definedName name="PCB_rate" localSheetId="76">#REF!</definedName>
    <definedName name="PCB_rate" localSheetId="73">#REF!</definedName>
    <definedName name="PCB_rate" localSheetId="70">#REF!</definedName>
    <definedName name="PCB_rate" localSheetId="67">#REF!</definedName>
    <definedName name="PCB_rate" localSheetId="64">#REF!</definedName>
    <definedName name="PCB_rate" localSheetId="30">#REF!</definedName>
    <definedName name="PCB_rate" localSheetId="21">#REF!</definedName>
    <definedName name="PCB_rate" localSheetId="79">#REF!</definedName>
    <definedName name="PCB_rate" localSheetId="18">#REF!</definedName>
    <definedName name="PCB_rate" localSheetId="94">#REF!</definedName>
    <definedName name="PCB_rate" localSheetId="61">#REF!</definedName>
    <definedName name="PCB_rate" localSheetId="49">#REF!</definedName>
    <definedName name="PCB_rate" localSheetId="33">#REF!</definedName>
    <definedName name="PCB_rate" localSheetId="15">#REF!</definedName>
    <definedName name="PCB_rate" localSheetId="3">#REF!</definedName>
    <definedName name="PCB_rate" localSheetId="91">#REF!</definedName>
    <definedName name="PCB_rate" localSheetId="46">#REF!</definedName>
    <definedName name="PCB_rate" localSheetId="88">#REF!</definedName>
    <definedName name="PCB_rate" localSheetId="58">#REF!</definedName>
    <definedName name="PCB_rate" localSheetId="27">#REF!</definedName>
    <definedName name="PCB_rate" localSheetId="12">#REF!</definedName>
    <definedName name="PCB_rate" localSheetId="43">#REF!</definedName>
    <definedName name="PCB_rate" localSheetId="85">#REF!</definedName>
    <definedName name="PCB_rate" localSheetId="55">#REF!</definedName>
    <definedName name="PCB_rate" localSheetId="24">#REF!</definedName>
    <definedName name="PCB_rate" localSheetId="9">#REF!</definedName>
    <definedName name="PCB_rate" localSheetId="100">#REF!</definedName>
    <definedName name="PCB_rate" localSheetId="40">#REF!</definedName>
    <definedName name="PCB_rate" localSheetId="97">#REF!</definedName>
    <definedName name="PCB_rate" localSheetId="82">#REF!</definedName>
    <definedName name="PCB_rate" localSheetId="52">#REF!</definedName>
    <definedName name="PCB_rate" localSheetId="37">#REF!</definedName>
    <definedName name="PCB_rate" localSheetId="6">#REF!</definedName>
    <definedName name="PCB_rate" localSheetId="75">#REF!</definedName>
    <definedName name="PCB_rate" localSheetId="72">#REF!</definedName>
    <definedName name="PCB_rate" localSheetId="69">#REF!</definedName>
    <definedName name="PCB_rate" localSheetId="66">#REF!</definedName>
    <definedName name="PCB_rate" localSheetId="63">#REF!</definedName>
    <definedName name="PCB_rate" localSheetId="51">#REF!</definedName>
    <definedName name="PCB_rate" localSheetId="29">#REF!</definedName>
    <definedName name="PCB_rate" localSheetId="20">#REF!</definedName>
    <definedName name="PCB_rate" localSheetId="78">#REF!</definedName>
    <definedName name="PCB_rate" localSheetId="17">#REF!</definedName>
    <definedName name="PCB_rate" localSheetId="93">#REF!</definedName>
    <definedName name="PCB_rate" localSheetId="60">#REF!</definedName>
    <definedName name="PCB_rate" localSheetId="48">#REF!</definedName>
    <definedName name="PCB_rate" localSheetId="34">#REF!</definedName>
    <definedName name="PCB_rate" localSheetId="14">#REF!</definedName>
    <definedName name="PCB_rate" localSheetId="2">#REF!</definedName>
    <definedName name="PCB_rate" localSheetId="90">#REF!</definedName>
    <definedName name="PCB_rate" localSheetId="45">#REF!</definedName>
    <definedName name="PCB_rate" localSheetId="87">#REF!</definedName>
    <definedName name="PCB_rate" localSheetId="57">#REF!</definedName>
    <definedName name="PCB_rate" localSheetId="26">#REF!</definedName>
    <definedName name="PCB_rate" localSheetId="11">#REF!</definedName>
    <definedName name="PCB_rate" localSheetId="42">#REF!</definedName>
    <definedName name="PCB_rate" localSheetId="84">#REF!</definedName>
    <definedName name="PCB_rate" localSheetId="54">#REF!</definedName>
    <definedName name="PCB_rate" localSheetId="23">#REF!</definedName>
    <definedName name="PCB_rate" localSheetId="8">#REF!</definedName>
    <definedName name="PCB_rate" localSheetId="99">#REF!</definedName>
    <definedName name="PCB_rate" localSheetId="39">#REF!</definedName>
    <definedName name="PCB_rate" localSheetId="96">#REF!</definedName>
    <definedName name="PCB_rate" localSheetId="81">#REF!</definedName>
    <definedName name="PCB_rate" localSheetId="36">#REF!</definedName>
    <definedName name="PCB_rate" localSheetId="5">#REF!</definedName>
    <definedName name="PCB_rate" localSheetId="138">#REF!</definedName>
    <definedName name="PCB_rate" localSheetId="136">#REF!</definedName>
    <definedName name="PCB_rate" localSheetId="134">#REF!</definedName>
    <definedName name="PCB_rate" localSheetId="140">#REF!</definedName>
    <definedName name="PCB_rate">#REF!</definedName>
    <definedName name="PCB_term" localSheetId="74">#REF!</definedName>
    <definedName name="PCB_term" localSheetId="71">#REF!</definedName>
    <definedName name="PCB_term" localSheetId="68">#REF!</definedName>
    <definedName name="PCB_term" localSheetId="65">#REF!</definedName>
    <definedName name="PCB_term" localSheetId="62">#REF!</definedName>
    <definedName name="PCB_term" localSheetId="28">#REF!</definedName>
    <definedName name="PCB_term" localSheetId="19">#REF!</definedName>
    <definedName name="PCB_term" localSheetId="77">#REF!</definedName>
    <definedName name="PCB_term" localSheetId="107">#REF!</definedName>
    <definedName name="PCB_term" localSheetId="32">#REF!</definedName>
    <definedName name="PCB_term" localSheetId="16">#REF!</definedName>
    <definedName name="PCB_term" localSheetId="131">#REF!</definedName>
    <definedName name="PCB_term" localSheetId="59">#REF!</definedName>
    <definedName name="PCB_term" localSheetId="47">#REF!</definedName>
    <definedName name="PCB_term" localSheetId="31">#REF!</definedName>
    <definedName name="PCB_term" localSheetId="13">#REF!</definedName>
    <definedName name="PCB_term" localSheetId="129">#REF!</definedName>
    <definedName name="PCB_term" localSheetId="119">#REF!</definedName>
    <definedName name="PCB_term" localSheetId="105">#REF!</definedName>
    <definedName name="PCB_term" localSheetId="92">#REF!</definedName>
    <definedName name="PCB_term" localSheetId="0">#REF!</definedName>
    <definedName name="PCB_term" localSheetId="1">#REF!</definedName>
    <definedName name="PCB_term" localSheetId="89">#REF!</definedName>
    <definedName name="PCB_term" localSheetId="44">#REF!</definedName>
    <definedName name="PCB_term" localSheetId="86">#REF!</definedName>
    <definedName name="PCB_term" localSheetId="56">#REF!</definedName>
    <definedName name="PCB_term" localSheetId="25">#REF!</definedName>
    <definedName name="PCB_term" localSheetId="117">#REF!</definedName>
    <definedName name="PCB_term" localSheetId="10">#REF!</definedName>
    <definedName name="PCB_term" localSheetId="127">#REF!</definedName>
    <definedName name="PCB_term" localSheetId="103">#REF!</definedName>
    <definedName name="PCB_term" localSheetId="41">#REF!</definedName>
    <definedName name="PCB_term" localSheetId="115">#REF!</definedName>
    <definedName name="PCB_term" localSheetId="101">#REF!</definedName>
    <definedName name="PCB_term" localSheetId="83">#REF!</definedName>
    <definedName name="PCB_term" localSheetId="53">#REF!</definedName>
    <definedName name="PCB_term" localSheetId="22">#REF!</definedName>
    <definedName name="PCB_term" localSheetId="125">#REF!</definedName>
    <definedName name="PCB_term" localSheetId="7">#REF!</definedName>
    <definedName name="PCB_term" localSheetId="98">#REF!</definedName>
    <definedName name="PCB_term" localSheetId="113">#REF!</definedName>
    <definedName name="PCB_term" localSheetId="111">#REF!</definedName>
    <definedName name="PCB_term" localSheetId="38">#REF!</definedName>
    <definedName name="PCB_term" localSheetId="123">#REF!</definedName>
    <definedName name="PCB_term" localSheetId="80">#REF!</definedName>
    <definedName name="PCB_term" localSheetId="50">#REF!</definedName>
    <definedName name="PCB_term" localSheetId="35">#REF!</definedName>
    <definedName name="PCB_term" localSheetId="121">#REF!</definedName>
    <definedName name="PCB_term" localSheetId="109">#REF!</definedName>
    <definedName name="PCB_term" localSheetId="95">#REF!</definedName>
    <definedName name="PCB_term" localSheetId="4">#REF!</definedName>
    <definedName name="PCB_term" localSheetId="137">#REF!</definedName>
    <definedName name="PCB_term" localSheetId="135">#REF!</definedName>
    <definedName name="PCB_term" localSheetId="141">#REF!</definedName>
    <definedName name="PCB_term" localSheetId="133">#REF!</definedName>
    <definedName name="PCB_term" localSheetId="139">#REF!</definedName>
    <definedName name="PCB_term" localSheetId="108">#REF!</definedName>
    <definedName name="PCB_term" localSheetId="132">#REF!</definedName>
    <definedName name="PCB_term" localSheetId="130">#REF!</definedName>
    <definedName name="PCB_term" localSheetId="120">#REF!</definedName>
    <definedName name="PCB_term" localSheetId="106">#REF!</definedName>
    <definedName name="PCB_term" localSheetId="118">#REF!</definedName>
    <definedName name="PCB_term" localSheetId="128">#REF!</definedName>
    <definedName name="PCB_term" localSheetId="104">#REF!</definedName>
    <definedName name="PCB_term" localSheetId="116">#REF!</definedName>
    <definedName name="PCB_term" localSheetId="102">#REF!</definedName>
    <definedName name="PCB_term" localSheetId="126">#REF!</definedName>
    <definedName name="PCB_term" localSheetId="114">#REF!</definedName>
    <definedName name="PCB_term" localSheetId="112">#REF!</definedName>
    <definedName name="PCB_term" localSheetId="124">#REF!</definedName>
    <definedName name="PCB_term" localSheetId="122">#REF!</definedName>
    <definedName name="PCB_term" localSheetId="110">#REF!</definedName>
    <definedName name="PCB_term" localSheetId="76">#REF!</definedName>
    <definedName name="PCB_term" localSheetId="73">#REF!</definedName>
    <definedName name="PCB_term" localSheetId="70">#REF!</definedName>
    <definedName name="PCB_term" localSheetId="67">#REF!</definedName>
    <definedName name="PCB_term" localSheetId="64">#REF!</definedName>
    <definedName name="PCB_term" localSheetId="30">#REF!</definedName>
    <definedName name="PCB_term" localSheetId="21">#REF!</definedName>
    <definedName name="PCB_term" localSheetId="79">#REF!</definedName>
    <definedName name="PCB_term" localSheetId="18">#REF!</definedName>
    <definedName name="PCB_term" localSheetId="94">#REF!</definedName>
    <definedName name="PCB_term" localSheetId="61">#REF!</definedName>
    <definedName name="PCB_term" localSheetId="49">#REF!</definedName>
    <definedName name="PCB_term" localSheetId="33">#REF!</definedName>
    <definedName name="PCB_term" localSheetId="15">#REF!</definedName>
    <definedName name="PCB_term" localSheetId="3">#REF!</definedName>
    <definedName name="PCB_term" localSheetId="91">#REF!</definedName>
    <definedName name="PCB_term" localSheetId="46">#REF!</definedName>
    <definedName name="PCB_term" localSheetId="88">#REF!</definedName>
    <definedName name="PCB_term" localSheetId="58">#REF!</definedName>
    <definedName name="PCB_term" localSheetId="27">#REF!</definedName>
    <definedName name="PCB_term" localSheetId="12">#REF!</definedName>
    <definedName name="PCB_term" localSheetId="43">#REF!</definedName>
    <definedName name="PCB_term" localSheetId="85">#REF!</definedName>
    <definedName name="PCB_term" localSheetId="55">#REF!</definedName>
    <definedName name="PCB_term" localSheetId="24">#REF!</definedName>
    <definedName name="PCB_term" localSheetId="9">#REF!</definedName>
    <definedName name="PCB_term" localSheetId="100">#REF!</definedName>
    <definedName name="PCB_term" localSheetId="40">#REF!</definedName>
    <definedName name="PCB_term" localSheetId="97">#REF!</definedName>
    <definedName name="PCB_term" localSheetId="82">#REF!</definedName>
    <definedName name="PCB_term" localSheetId="52">#REF!</definedName>
    <definedName name="PCB_term" localSheetId="37">#REF!</definedName>
    <definedName name="PCB_term" localSheetId="6">#REF!</definedName>
    <definedName name="PCB_term" localSheetId="75">#REF!</definedName>
    <definedName name="PCB_term" localSheetId="72">#REF!</definedName>
    <definedName name="PCB_term" localSheetId="69">#REF!</definedName>
    <definedName name="PCB_term" localSheetId="66">#REF!</definedName>
    <definedName name="PCB_term" localSheetId="63">#REF!</definedName>
    <definedName name="PCB_term" localSheetId="51">#REF!</definedName>
    <definedName name="PCB_term" localSheetId="29">#REF!</definedName>
    <definedName name="PCB_term" localSheetId="20">#REF!</definedName>
    <definedName name="PCB_term" localSheetId="78">#REF!</definedName>
    <definedName name="PCB_term" localSheetId="17">#REF!</definedName>
    <definedName name="PCB_term" localSheetId="93">#REF!</definedName>
    <definedName name="PCB_term" localSheetId="60">#REF!</definedName>
    <definedName name="PCB_term" localSheetId="48">#REF!</definedName>
    <definedName name="PCB_term" localSheetId="34">#REF!</definedName>
    <definedName name="PCB_term" localSheetId="14">#REF!</definedName>
    <definedName name="PCB_term" localSheetId="2">#REF!</definedName>
    <definedName name="PCB_term" localSheetId="90">#REF!</definedName>
    <definedName name="PCB_term" localSheetId="45">#REF!</definedName>
    <definedName name="PCB_term" localSheetId="87">#REF!</definedName>
    <definedName name="PCB_term" localSheetId="57">#REF!</definedName>
    <definedName name="PCB_term" localSheetId="26">#REF!</definedName>
    <definedName name="PCB_term" localSheetId="11">#REF!</definedName>
    <definedName name="PCB_term" localSheetId="42">#REF!</definedName>
    <definedName name="PCB_term" localSheetId="84">#REF!</definedName>
    <definedName name="PCB_term" localSheetId="54">#REF!</definedName>
    <definedName name="PCB_term" localSheetId="23">#REF!</definedName>
    <definedName name="PCB_term" localSheetId="8">#REF!</definedName>
    <definedName name="PCB_term" localSheetId="99">#REF!</definedName>
    <definedName name="PCB_term" localSheetId="39">#REF!</definedName>
    <definedName name="PCB_term" localSheetId="96">#REF!</definedName>
    <definedName name="PCB_term" localSheetId="81">#REF!</definedName>
    <definedName name="PCB_term" localSheetId="36">#REF!</definedName>
    <definedName name="PCB_term" localSheetId="5">#REF!</definedName>
    <definedName name="PCB_term" localSheetId="138">#REF!</definedName>
    <definedName name="PCB_term" localSheetId="136">#REF!</definedName>
    <definedName name="PCB_term" localSheetId="134">#REF!</definedName>
    <definedName name="PCB_term" localSheetId="140">#REF!</definedName>
    <definedName name="PCB_term">#REF!</definedName>
    <definedName name="Peak" localSheetId="74">#REF!</definedName>
    <definedName name="Peak" localSheetId="71">#REF!</definedName>
    <definedName name="Peak" localSheetId="68">#REF!</definedName>
    <definedName name="Peak" localSheetId="65">#REF!</definedName>
    <definedName name="Peak" localSheetId="62">#REF!</definedName>
    <definedName name="Peak" localSheetId="28">#REF!</definedName>
    <definedName name="Peak" localSheetId="19">#REF!</definedName>
    <definedName name="Peak" localSheetId="77">#REF!</definedName>
    <definedName name="Peak" localSheetId="107">#REF!</definedName>
    <definedName name="Peak" localSheetId="32">#REF!</definedName>
    <definedName name="Peak" localSheetId="16">#REF!</definedName>
    <definedName name="Peak" localSheetId="131">#REF!</definedName>
    <definedName name="Peak" localSheetId="59">#REF!</definedName>
    <definedName name="Peak" localSheetId="47">#REF!</definedName>
    <definedName name="Peak" localSheetId="31">#REF!</definedName>
    <definedName name="Peak" localSheetId="13">#REF!</definedName>
    <definedName name="Peak" localSheetId="129">#REF!</definedName>
    <definedName name="Peak" localSheetId="119">#REF!</definedName>
    <definedName name="Peak" localSheetId="105">#REF!</definedName>
    <definedName name="Peak" localSheetId="92">#REF!</definedName>
    <definedName name="Peak" localSheetId="0">#REF!</definedName>
    <definedName name="Peak" localSheetId="1">#REF!</definedName>
    <definedName name="Peak" localSheetId="89">#REF!</definedName>
    <definedName name="Peak" localSheetId="44">#REF!</definedName>
    <definedName name="Peak" localSheetId="86">#REF!</definedName>
    <definedName name="Peak" localSheetId="56">#REF!</definedName>
    <definedName name="Peak" localSheetId="25">#REF!</definedName>
    <definedName name="Peak" localSheetId="117">#REF!</definedName>
    <definedName name="Peak" localSheetId="10">#REF!</definedName>
    <definedName name="Peak" localSheetId="127">#REF!</definedName>
    <definedName name="Peak" localSheetId="103">#REF!</definedName>
    <definedName name="Peak" localSheetId="41">#REF!</definedName>
    <definedName name="Peak" localSheetId="115">#REF!</definedName>
    <definedName name="Peak" localSheetId="101">#REF!</definedName>
    <definedName name="Peak" localSheetId="83">#REF!</definedName>
    <definedName name="Peak" localSheetId="53">#REF!</definedName>
    <definedName name="Peak" localSheetId="22">#REF!</definedName>
    <definedName name="Peak" localSheetId="125">#REF!</definedName>
    <definedName name="Peak" localSheetId="7">#REF!</definedName>
    <definedName name="Peak" localSheetId="98">#REF!</definedName>
    <definedName name="Peak" localSheetId="113">#REF!</definedName>
    <definedName name="Peak" localSheetId="111">#REF!</definedName>
    <definedName name="Peak" localSheetId="38">#REF!</definedName>
    <definedName name="Peak" localSheetId="123">#REF!</definedName>
    <definedName name="Peak" localSheetId="80">#REF!</definedName>
    <definedName name="Peak" localSheetId="50">#REF!</definedName>
    <definedName name="Peak" localSheetId="35">#REF!</definedName>
    <definedName name="Peak" localSheetId="121">#REF!</definedName>
    <definedName name="Peak" localSheetId="109">#REF!</definedName>
    <definedName name="Peak" localSheetId="95">#REF!</definedName>
    <definedName name="Peak" localSheetId="4">#REF!</definedName>
    <definedName name="Peak" localSheetId="137">#REF!</definedName>
    <definedName name="Peak" localSheetId="135">#REF!</definedName>
    <definedName name="Peak" localSheetId="141">#REF!</definedName>
    <definedName name="Peak" localSheetId="133">#REF!</definedName>
    <definedName name="Peak" localSheetId="139">#REF!</definedName>
    <definedName name="Peak" localSheetId="108">#REF!</definedName>
    <definedName name="Peak" localSheetId="132">#REF!</definedName>
    <definedName name="Peak" localSheetId="130">#REF!</definedName>
    <definedName name="Peak" localSheetId="120">#REF!</definedName>
    <definedName name="Peak" localSheetId="106">#REF!</definedName>
    <definedName name="Peak" localSheetId="118">#REF!</definedName>
    <definedName name="Peak" localSheetId="128">#REF!</definedName>
    <definedName name="Peak" localSheetId="104">#REF!</definedName>
    <definedName name="Peak" localSheetId="116">#REF!</definedName>
    <definedName name="Peak" localSheetId="102">#REF!</definedName>
    <definedName name="Peak" localSheetId="126">#REF!</definedName>
    <definedName name="Peak" localSheetId="114">#REF!</definedName>
    <definedName name="Peak" localSheetId="112">#REF!</definedName>
    <definedName name="Peak" localSheetId="124">#REF!</definedName>
    <definedName name="Peak" localSheetId="122">#REF!</definedName>
    <definedName name="Peak" localSheetId="110">#REF!</definedName>
    <definedName name="Peak" localSheetId="76">#REF!</definedName>
    <definedName name="Peak" localSheetId="73">#REF!</definedName>
    <definedName name="Peak" localSheetId="70">#REF!</definedName>
    <definedName name="Peak" localSheetId="67">#REF!</definedName>
    <definedName name="Peak" localSheetId="64">#REF!</definedName>
    <definedName name="Peak" localSheetId="30">#REF!</definedName>
    <definedName name="Peak" localSheetId="21">#REF!</definedName>
    <definedName name="Peak" localSheetId="79">#REF!</definedName>
    <definedName name="Peak" localSheetId="18">#REF!</definedName>
    <definedName name="Peak" localSheetId="94">#REF!</definedName>
    <definedName name="Peak" localSheetId="61">#REF!</definedName>
    <definedName name="Peak" localSheetId="49">#REF!</definedName>
    <definedName name="Peak" localSheetId="33">#REF!</definedName>
    <definedName name="Peak" localSheetId="15">#REF!</definedName>
    <definedName name="Peak" localSheetId="3">#REF!</definedName>
    <definedName name="Peak" localSheetId="91">#REF!</definedName>
    <definedName name="Peak" localSheetId="46">#REF!</definedName>
    <definedName name="Peak" localSheetId="88">#REF!</definedName>
    <definedName name="Peak" localSheetId="58">#REF!</definedName>
    <definedName name="Peak" localSheetId="27">#REF!</definedName>
    <definedName name="Peak" localSheetId="12">#REF!</definedName>
    <definedName name="Peak" localSheetId="43">#REF!</definedName>
    <definedName name="Peak" localSheetId="85">#REF!</definedName>
    <definedName name="Peak" localSheetId="55">#REF!</definedName>
    <definedName name="Peak" localSheetId="24">#REF!</definedName>
    <definedName name="Peak" localSheetId="9">#REF!</definedName>
    <definedName name="Peak" localSheetId="100">#REF!</definedName>
    <definedName name="Peak" localSheetId="40">#REF!</definedName>
    <definedName name="Peak" localSheetId="97">#REF!</definedName>
    <definedName name="Peak" localSheetId="82">#REF!</definedName>
    <definedName name="Peak" localSheetId="52">#REF!</definedName>
    <definedName name="Peak" localSheetId="37">#REF!</definedName>
    <definedName name="Peak" localSheetId="6">#REF!</definedName>
    <definedName name="Peak" localSheetId="75">#REF!</definedName>
    <definedName name="Peak" localSheetId="72">#REF!</definedName>
    <definedName name="Peak" localSheetId="69">#REF!</definedName>
    <definedName name="Peak" localSheetId="66">#REF!</definedName>
    <definedName name="Peak" localSheetId="63">#REF!</definedName>
    <definedName name="Peak" localSheetId="51">#REF!</definedName>
    <definedName name="Peak" localSheetId="29">#REF!</definedName>
    <definedName name="Peak" localSheetId="20">#REF!</definedName>
    <definedName name="Peak" localSheetId="78">#REF!</definedName>
    <definedName name="Peak" localSheetId="17">#REF!</definedName>
    <definedName name="Peak" localSheetId="93">#REF!</definedName>
    <definedName name="Peak" localSheetId="60">#REF!</definedName>
    <definedName name="Peak" localSheetId="48">#REF!</definedName>
    <definedName name="Peak" localSheetId="34">#REF!</definedName>
    <definedName name="Peak" localSheetId="14">#REF!</definedName>
    <definedName name="Peak" localSheetId="2">#REF!</definedName>
    <definedName name="Peak" localSheetId="90">#REF!</definedName>
    <definedName name="Peak" localSheetId="45">#REF!</definedName>
    <definedName name="Peak" localSheetId="87">#REF!</definedName>
    <definedName name="Peak" localSheetId="57">#REF!</definedName>
    <definedName name="Peak" localSheetId="26">#REF!</definedName>
    <definedName name="Peak" localSheetId="11">#REF!</definedName>
    <definedName name="Peak" localSheetId="42">#REF!</definedName>
    <definedName name="Peak" localSheetId="84">#REF!</definedName>
    <definedName name="Peak" localSheetId="54">#REF!</definedName>
    <definedName name="Peak" localSheetId="23">#REF!</definedName>
    <definedName name="Peak" localSheetId="8">#REF!</definedName>
    <definedName name="Peak" localSheetId="99">#REF!</definedName>
    <definedName name="Peak" localSheetId="39">#REF!</definedName>
    <definedName name="Peak" localSheetId="96">#REF!</definedName>
    <definedName name="Peak" localSheetId="81">#REF!</definedName>
    <definedName name="Peak" localSheetId="36">#REF!</definedName>
    <definedName name="Peak" localSheetId="5">#REF!</definedName>
    <definedName name="Peak" localSheetId="138">#REF!</definedName>
    <definedName name="Peak" localSheetId="136">#REF!</definedName>
    <definedName name="Peak" localSheetId="134">#REF!</definedName>
    <definedName name="Peak" localSheetId="140">#REF!</definedName>
    <definedName name="Peak">#REF!</definedName>
    <definedName name="PeakSRAC">#REF!</definedName>
    <definedName name="Periods" localSheetId="74">#REF!</definedName>
    <definedName name="Periods" localSheetId="71">#REF!</definedName>
    <definedName name="Periods" localSheetId="68">#REF!</definedName>
    <definedName name="Periods" localSheetId="65">#REF!</definedName>
    <definedName name="Periods" localSheetId="62">#REF!</definedName>
    <definedName name="Periods" localSheetId="28">#REF!</definedName>
    <definedName name="Periods" localSheetId="19">#REF!</definedName>
    <definedName name="Periods" localSheetId="77">#REF!</definedName>
    <definedName name="Periods" localSheetId="107">#REF!</definedName>
    <definedName name="Periods" localSheetId="32">#REF!</definedName>
    <definedName name="Periods" localSheetId="16">#REF!</definedName>
    <definedName name="Periods" localSheetId="131">#REF!</definedName>
    <definedName name="Periods" localSheetId="59">#REF!</definedName>
    <definedName name="Periods" localSheetId="47">#REF!</definedName>
    <definedName name="Periods" localSheetId="31">#REF!</definedName>
    <definedName name="Periods" localSheetId="13">#REF!</definedName>
    <definedName name="Periods" localSheetId="129">#REF!</definedName>
    <definedName name="Periods" localSheetId="119">#REF!</definedName>
    <definedName name="Periods" localSheetId="105">#REF!</definedName>
    <definedName name="Periods" localSheetId="92">#REF!</definedName>
    <definedName name="Periods" localSheetId="0">#REF!</definedName>
    <definedName name="Periods" localSheetId="1">#REF!</definedName>
    <definedName name="Periods" localSheetId="89">#REF!</definedName>
    <definedName name="Periods" localSheetId="44">#REF!</definedName>
    <definedName name="Periods" localSheetId="86">#REF!</definedName>
    <definedName name="Periods" localSheetId="56">#REF!</definedName>
    <definedName name="Periods" localSheetId="25">#REF!</definedName>
    <definedName name="Periods" localSheetId="117">#REF!</definedName>
    <definedName name="Periods" localSheetId="10">#REF!</definedName>
    <definedName name="Periods" localSheetId="127">#REF!</definedName>
    <definedName name="Periods" localSheetId="103">#REF!</definedName>
    <definedName name="Periods" localSheetId="41">#REF!</definedName>
    <definedName name="Periods" localSheetId="115">#REF!</definedName>
    <definedName name="Periods" localSheetId="101">#REF!</definedName>
    <definedName name="Periods" localSheetId="83">#REF!</definedName>
    <definedName name="Periods" localSheetId="53">#REF!</definedName>
    <definedName name="Periods" localSheetId="22">#REF!</definedName>
    <definedName name="Periods" localSheetId="125">#REF!</definedName>
    <definedName name="Periods" localSheetId="7">#REF!</definedName>
    <definedName name="Periods" localSheetId="98">#REF!</definedName>
    <definedName name="Periods" localSheetId="113">#REF!</definedName>
    <definedName name="Periods" localSheetId="111">#REF!</definedName>
    <definedName name="Periods" localSheetId="38">#REF!</definedName>
    <definedName name="Periods" localSheetId="123">#REF!</definedName>
    <definedName name="Periods" localSheetId="80">#REF!</definedName>
    <definedName name="Periods" localSheetId="50">#REF!</definedName>
    <definedName name="Periods" localSheetId="35">#REF!</definedName>
    <definedName name="Periods" localSheetId="121">#REF!</definedName>
    <definedName name="Periods" localSheetId="109">#REF!</definedName>
    <definedName name="Periods" localSheetId="95">#REF!</definedName>
    <definedName name="Periods" localSheetId="4">#REF!</definedName>
    <definedName name="Periods" localSheetId="137">#REF!</definedName>
    <definedName name="Periods" localSheetId="135">#REF!</definedName>
    <definedName name="Periods" localSheetId="141">#REF!</definedName>
    <definedName name="Periods" localSheetId="133">#REF!</definedName>
    <definedName name="Periods" localSheetId="139">#REF!</definedName>
    <definedName name="Periods" localSheetId="108">#REF!</definedName>
    <definedName name="Periods" localSheetId="132">#REF!</definedName>
    <definedName name="Periods" localSheetId="130">#REF!</definedName>
    <definedName name="Periods" localSheetId="120">#REF!</definedName>
    <definedName name="Periods" localSheetId="106">#REF!</definedName>
    <definedName name="Periods" localSheetId="118">#REF!</definedName>
    <definedName name="Periods" localSheetId="128">#REF!</definedName>
    <definedName name="Periods" localSheetId="104">#REF!</definedName>
    <definedName name="Periods" localSheetId="116">#REF!</definedName>
    <definedName name="Periods" localSheetId="102">#REF!</definedName>
    <definedName name="Periods" localSheetId="126">#REF!</definedName>
    <definedName name="Periods" localSheetId="114">#REF!</definedName>
    <definedName name="Periods" localSheetId="112">#REF!</definedName>
    <definedName name="Periods" localSheetId="124">#REF!</definedName>
    <definedName name="Periods" localSheetId="122">#REF!</definedName>
    <definedName name="Periods" localSheetId="110">#REF!</definedName>
    <definedName name="Periods" localSheetId="76">#REF!</definedName>
    <definedName name="Periods" localSheetId="73">#REF!</definedName>
    <definedName name="Periods" localSheetId="70">#REF!</definedName>
    <definedName name="Periods" localSheetId="67">#REF!</definedName>
    <definedName name="Periods" localSheetId="64">#REF!</definedName>
    <definedName name="Periods" localSheetId="30">#REF!</definedName>
    <definedName name="Periods" localSheetId="21">#REF!</definedName>
    <definedName name="Periods" localSheetId="79">#REF!</definedName>
    <definedName name="Periods" localSheetId="18">#REF!</definedName>
    <definedName name="Periods" localSheetId="94">#REF!</definedName>
    <definedName name="Periods" localSheetId="61">#REF!</definedName>
    <definedName name="Periods" localSheetId="49">#REF!</definedName>
    <definedName name="Periods" localSheetId="33">#REF!</definedName>
    <definedName name="Periods" localSheetId="15">#REF!</definedName>
    <definedName name="Periods" localSheetId="3">#REF!</definedName>
    <definedName name="Periods" localSheetId="91">#REF!</definedName>
    <definedName name="Periods" localSheetId="46">#REF!</definedName>
    <definedName name="Periods" localSheetId="88">#REF!</definedName>
    <definedName name="Periods" localSheetId="58">#REF!</definedName>
    <definedName name="Periods" localSheetId="27">#REF!</definedName>
    <definedName name="Periods" localSheetId="12">#REF!</definedName>
    <definedName name="Periods" localSheetId="43">#REF!</definedName>
    <definedName name="Periods" localSheetId="85">#REF!</definedName>
    <definedName name="Periods" localSheetId="55">#REF!</definedName>
    <definedName name="Periods" localSheetId="24">#REF!</definedName>
    <definedName name="Periods" localSheetId="9">#REF!</definedName>
    <definedName name="Periods" localSheetId="100">#REF!</definedName>
    <definedName name="Periods" localSheetId="40">#REF!</definedName>
    <definedName name="Periods" localSheetId="97">#REF!</definedName>
    <definedName name="Periods" localSheetId="82">#REF!</definedName>
    <definedName name="Periods" localSheetId="52">#REF!</definedName>
    <definedName name="Periods" localSheetId="37">#REF!</definedName>
    <definedName name="Periods" localSheetId="6">#REF!</definedName>
    <definedName name="Periods" localSheetId="75">#REF!</definedName>
    <definedName name="Periods" localSheetId="72">#REF!</definedName>
    <definedName name="Periods" localSheetId="69">#REF!</definedName>
    <definedName name="Periods" localSheetId="66">#REF!</definedName>
    <definedName name="Periods" localSheetId="63">#REF!</definedName>
    <definedName name="Periods" localSheetId="51">#REF!</definedName>
    <definedName name="Periods" localSheetId="29">#REF!</definedName>
    <definedName name="Periods" localSheetId="20">#REF!</definedName>
    <definedName name="Periods" localSheetId="78">#REF!</definedName>
    <definedName name="Periods" localSheetId="17">#REF!</definedName>
    <definedName name="Periods" localSheetId="93">#REF!</definedName>
    <definedName name="Periods" localSheetId="60">#REF!</definedName>
    <definedName name="Periods" localSheetId="48">#REF!</definedName>
    <definedName name="Periods" localSheetId="34">#REF!</definedName>
    <definedName name="Periods" localSheetId="14">#REF!</definedName>
    <definedName name="Periods" localSheetId="2">#REF!</definedName>
    <definedName name="Periods" localSheetId="90">#REF!</definedName>
    <definedName name="Periods" localSheetId="45">#REF!</definedName>
    <definedName name="Periods" localSheetId="87">#REF!</definedName>
    <definedName name="Periods" localSheetId="57">#REF!</definedName>
    <definedName name="Periods" localSheetId="26">#REF!</definedName>
    <definedName name="Periods" localSheetId="11">#REF!</definedName>
    <definedName name="Periods" localSheetId="42">#REF!</definedName>
    <definedName name="Periods" localSheetId="84">#REF!</definedName>
    <definedName name="Periods" localSheetId="54">#REF!</definedName>
    <definedName name="Periods" localSheetId="23">#REF!</definedName>
    <definedName name="Periods" localSheetId="8">#REF!</definedName>
    <definedName name="Periods" localSheetId="99">#REF!</definedName>
    <definedName name="Periods" localSheetId="39">#REF!</definedName>
    <definedName name="Periods" localSheetId="96">#REF!</definedName>
    <definedName name="Periods" localSheetId="81">#REF!</definedName>
    <definedName name="Periods" localSheetId="36">#REF!</definedName>
    <definedName name="Periods" localSheetId="5">#REF!</definedName>
    <definedName name="Periods" localSheetId="138">#REF!</definedName>
    <definedName name="Periods" localSheetId="136">#REF!</definedName>
    <definedName name="Periods" localSheetId="134">#REF!</definedName>
    <definedName name="Periods" localSheetId="140">#REF!</definedName>
    <definedName name="Periods">#REF!</definedName>
    <definedName name="pHF" localSheetId="74">#REF!</definedName>
    <definedName name="pHF" localSheetId="71">#REF!</definedName>
    <definedName name="pHF" localSheetId="68">#REF!</definedName>
    <definedName name="pHF" localSheetId="65">#REF!</definedName>
    <definedName name="pHF" localSheetId="62">#REF!</definedName>
    <definedName name="pHF" localSheetId="28">#REF!</definedName>
    <definedName name="pHF" localSheetId="19">#REF!</definedName>
    <definedName name="pHF" localSheetId="77">#REF!</definedName>
    <definedName name="pHF" localSheetId="107">#REF!</definedName>
    <definedName name="pHF" localSheetId="32">#REF!</definedName>
    <definedName name="pHF" localSheetId="16">#REF!</definedName>
    <definedName name="pHF" localSheetId="131">#REF!</definedName>
    <definedName name="pHF" localSheetId="59">#REF!</definedName>
    <definedName name="pHF" localSheetId="47">#REF!</definedName>
    <definedName name="pHF" localSheetId="31">#REF!</definedName>
    <definedName name="pHF" localSheetId="13">#REF!</definedName>
    <definedName name="pHF" localSheetId="129">#REF!</definedName>
    <definedName name="pHF" localSheetId="119">#REF!</definedName>
    <definedName name="pHF" localSheetId="105">#REF!</definedName>
    <definedName name="pHF" localSheetId="92">#REF!</definedName>
    <definedName name="pHF" localSheetId="0">#REF!</definedName>
    <definedName name="pHF" localSheetId="1">#REF!</definedName>
    <definedName name="pHF" localSheetId="89">#REF!</definedName>
    <definedName name="pHF" localSheetId="44">#REF!</definedName>
    <definedName name="pHF" localSheetId="86">#REF!</definedName>
    <definedName name="pHF" localSheetId="56">#REF!</definedName>
    <definedName name="pHF" localSheetId="25">#REF!</definedName>
    <definedName name="pHF" localSheetId="117">#REF!</definedName>
    <definedName name="pHF" localSheetId="10">#REF!</definedName>
    <definedName name="pHF" localSheetId="127">#REF!</definedName>
    <definedName name="pHF" localSheetId="103">#REF!</definedName>
    <definedName name="pHF" localSheetId="41">#REF!</definedName>
    <definedName name="pHF" localSheetId="115">#REF!</definedName>
    <definedName name="pHF" localSheetId="101">#REF!</definedName>
    <definedName name="pHF" localSheetId="83">#REF!</definedName>
    <definedName name="pHF" localSheetId="53">#REF!</definedName>
    <definedName name="pHF" localSheetId="22">#REF!</definedName>
    <definedName name="pHF" localSheetId="125">#REF!</definedName>
    <definedName name="pHF" localSheetId="7">#REF!</definedName>
    <definedName name="pHF" localSheetId="98">#REF!</definedName>
    <definedName name="pHF" localSheetId="113">#REF!</definedName>
    <definedName name="pHF" localSheetId="111">#REF!</definedName>
    <definedName name="pHF" localSheetId="38">#REF!</definedName>
    <definedName name="pHF" localSheetId="123">#REF!</definedName>
    <definedName name="pHF" localSheetId="80">#REF!</definedName>
    <definedName name="pHF" localSheetId="50">#REF!</definedName>
    <definedName name="pHF" localSheetId="35">#REF!</definedName>
    <definedName name="pHF" localSheetId="121">#REF!</definedName>
    <definedName name="pHF" localSheetId="109">#REF!</definedName>
    <definedName name="pHF" localSheetId="95">#REF!</definedName>
    <definedName name="pHF" localSheetId="4">#REF!</definedName>
    <definedName name="pHF" localSheetId="137">#REF!</definedName>
    <definedName name="pHF" localSheetId="135">#REF!</definedName>
    <definedName name="pHF" localSheetId="141">#REF!</definedName>
    <definedName name="pHF" localSheetId="133">#REF!</definedName>
    <definedName name="pHF" localSheetId="139">#REF!</definedName>
    <definedName name="pHF" localSheetId="108">#REF!</definedName>
    <definedName name="pHF" localSheetId="132">#REF!</definedName>
    <definedName name="pHF" localSheetId="130">#REF!</definedName>
    <definedName name="pHF" localSheetId="120">#REF!</definedName>
    <definedName name="pHF" localSheetId="106">#REF!</definedName>
    <definedName name="pHF" localSheetId="118">#REF!</definedName>
    <definedName name="pHF" localSheetId="128">#REF!</definedName>
    <definedName name="pHF" localSheetId="104">#REF!</definedName>
    <definedName name="pHF" localSheetId="116">#REF!</definedName>
    <definedName name="pHF" localSheetId="102">#REF!</definedName>
    <definedName name="pHF" localSheetId="126">#REF!</definedName>
    <definedName name="pHF" localSheetId="114">#REF!</definedName>
    <definedName name="pHF" localSheetId="112">#REF!</definedName>
    <definedName name="pHF" localSheetId="124">#REF!</definedName>
    <definedName name="pHF" localSheetId="122">#REF!</definedName>
    <definedName name="pHF" localSheetId="110">#REF!</definedName>
    <definedName name="pHF" localSheetId="76">#REF!</definedName>
    <definedName name="pHF" localSheetId="73">#REF!</definedName>
    <definedName name="pHF" localSheetId="70">#REF!</definedName>
    <definedName name="pHF" localSheetId="67">#REF!</definedName>
    <definedName name="pHF" localSheetId="64">#REF!</definedName>
    <definedName name="pHF" localSheetId="30">#REF!</definedName>
    <definedName name="pHF" localSheetId="21">#REF!</definedName>
    <definedName name="pHF" localSheetId="79">#REF!</definedName>
    <definedName name="pHF" localSheetId="18">#REF!</definedName>
    <definedName name="pHF" localSheetId="94">#REF!</definedName>
    <definedName name="pHF" localSheetId="61">#REF!</definedName>
    <definedName name="pHF" localSheetId="49">#REF!</definedName>
    <definedName name="pHF" localSheetId="33">#REF!</definedName>
    <definedName name="pHF" localSheetId="15">#REF!</definedName>
    <definedName name="pHF" localSheetId="3">#REF!</definedName>
    <definedName name="pHF" localSheetId="91">#REF!</definedName>
    <definedName name="pHF" localSheetId="46">#REF!</definedName>
    <definedName name="pHF" localSheetId="88">#REF!</definedName>
    <definedName name="pHF" localSheetId="58">#REF!</definedName>
    <definedName name="pHF" localSheetId="27">#REF!</definedName>
    <definedName name="pHF" localSheetId="12">#REF!</definedName>
    <definedName name="pHF" localSheetId="43">#REF!</definedName>
    <definedName name="pHF" localSheetId="85">#REF!</definedName>
    <definedName name="pHF" localSheetId="55">#REF!</definedName>
    <definedName name="pHF" localSheetId="24">#REF!</definedName>
    <definedName name="pHF" localSheetId="9">#REF!</definedName>
    <definedName name="pHF" localSheetId="100">#REF!</definedName>
    <definedName name="pHF" localSheetId="40">#REF!</definedName>
    <definedName name="pHF" localSheetId="97">#REF!</definedName>
    <definedName name="pHF" localSheetId="82">#REF!</definedName>
    <definedName name="pHF" localSheetId="52">#REF!</definedName>
    <definedName name="pHF" localSheetId="37">#REF!</definedName>
    <definedName name="pHF" localSheetId="6">#REF!</definedName>
    <definedName name="pHF" localSheetId="75">#REF!</definedName>
    <definedName name="pHF" localSheetId="72">#REF!</definedName>
    <definedName name="pHF" localSheetId="69">#REF!</definedName>
    <definedName name="pHF" localSheetId="66">#REF!</definedName>
    <definedName name="pHF" localSheetId="63">#REF!</definedName>
    <definedName name="pHF" localSheetId="51">#REF!</definedName>
    <definedName name="pHF" localSheetId="29">#REF!</definedName>
    <definedName name="pHF" localSheetId="20">#REF!</definedName>
    <definedName name="pHF" localSheetId="78">#REF!</definedName>
    <definedName name="pHF" localSheetId="17">#REF!</definedName>
    <definedName name="pHF" localSheetId="93">#REF!</definedName>
    <definedName name="pHF" localSheetId="60">#REF!</definedName>
    <definedName name="pHF" localSheetId="48">#REF!</definedName>
    <definedName name="pHF" localSheetId="34">#REF!</definedName>
    <definedName name="pHF" localSheetId="14">#REF!</definedName>
    <definedName name="pHF" localSheetId="2">#REF!</definedName>
    <definedName name="pHF" localSheetId="90">#REF!</definedName>
    <definedName name="pHF" localSheetId="45">#REF!</definedName>
    <definedName name="pHF" localSheetId="87">#REF!</definedName>
    <definedName name="pHF" localSheetId="57">#REF!</definedName>
    <definedName name="pHF" localSheetId="26">#REF!</definedName>
    <definedName name="pHF" localSheetId="11">#REF!</definedName>
    <definedName name="pHF" localSheetId="42">#REF!</definedName>
    <definedName name="pHF" localSheetId="84">#REF!</definedName>
    <definedName name="pHF" localSheetId="54">#REF!</definedName>
    <definedName name="pHF" localSheetId="23">#REF!</definedName>
    <definedName name="pHF" localSheetId="8">#REF!</definedName>
    <definedName name="pHF" localSheetId="99">#REF!</definedName>
    <definedName name="pHF" localSheetId="39">#REF!</definedName>
    <definedName name="pHF" localSheetId="96">#REF!</definedName>
    <definedName name="pHF" localSheetId="81">#REF!</definedName>
    <definedName name="pHF" localSheetId="36">#REF!</definedName>
    <definedName name="pHF" localSheetId="5">#REF!</definedName>
    <definedName name="pHF" localSheetId="138">#REF!</definedName>
    <definedName name="pHF" localSheetId="136">#REF!</definedName>
    <definedName name="pHF" localSheetId="134">#REF!</definedName>
    <definedName name="pHF" localSheetId="140">#REF!</definedName>
    <definedName name="pHF">#REF!</definedName>
    <definedName name="PHS" localSheetId="74">#REF!</definedName>
    <definedName name="PHS" localSheetId="71">#REF!</definedName>
    <definedName name="PHS" localSheetId="68">#REF!</definedName>
    <definedName name="PHS" localSheetId="65">#REF!</definedName>
    <definedName name="PHS" localSheetId="62">#REF!</definedName>
    <definedName name="PHS" localSheetId="28">#REF!</definedName>
    <definedName name="PHS" localSheetId="19">#REF!</definedName>
    <definedName name="PHS" localSheetId="77">#REF!</definedName>
    <definedName name="PHS" localSheetId="107">#REF!</definedName>
    <definedName name="PHS" localSheetId="32">#REF!</definedName>
    <definedName name="PHS" localSheetId="16">#REF!</definedName>
    <definedName name="PHS" localSheetId="131">#REF!</definedName>
    <definedName name="PHS" localSheetId="59">#REF!</definedName>
    <definedName name="PHS" localSheetId="47">#REF!</definedName>
    <definedName name="PHS" localSheetId="31">#REF!</definedName>
    <definedName name="PHS" localSheetId="13">#REF!</definedName>
    <definedName name="PHS" localSheetId="129">#REF!</definedName>
    <definedName name="PHS" localSheetId="119">#REF!</definedName>
    <definedName name="PHS" localSheetId="105">#REF!</definedName>
    <definedName name="PHS" localSheetId="92">#REF!</definedName>
    <definedName name="PHS" localSheetId="0">#REF!</definedName>
    <definedName name="PHS" localSheetId="1">#REF!</definedName>
    <definedName name="PHS" localSheetId="89">#REF!</definedName>
    <definedName name="PHS" localSheetId="44">#REF!</definedName>
    <definedName name="PHS" localSheetId="86">#REF!</definedName>
    <definedName name="PHS" localSheetId="56">#REF!</definedName>
    <definedName name="PHS" localSheetId="25">#REF!</definedName>
    <definedName name="PHS" localSheetId="117">#REF!</definedName>
    <definedName name="PHS" localSheetId="10">#REF!</definedName>
    <definedName name="PHS" localSheetId="127">#REF!</definedName>
    <definedName name="PHS" localSheetId="103">#REF!</definedName>
    <definedName name="PHS" localSheetId="41">#REF!</definedName>
    <definedName name="PHS" localSheetId="115">#REF!</definedName>
    <definedName name="PHS" localSheetId="101">#REF!</definedName>
    <definedName name="PHS" localSheetId="83">#REF!</definedName>
    <definedName name="PHS" localSheetId="53">#REF!</definedName>
    <definedName name="PHS" localSheetId="22">#REF!</definedName>
    <definedName name="PHS" localSheetId="125">#REF!</definedName>
    <definedName name="PHS" localSheetId="7">#REF!</definedName>
    <definedName name="PHS" localSheetId="98">#REF!</definedName>
    <definedName name="PHS" localSheetId="113">#REF!</definedName>
    <definedName name="PHS" localSheetId="111">#REF!</definedName>
    <definedName name="PHS" localSheetId="38">#REF!</definedName>
    <definedName name="PHS" localSheetId="123">#REF!</definedName>
    <definedName name="PHS" localSheetId="80">#REF!</definedName>
    <definedName name="PHS" localSheetId="50">#REF!</definedName>
    <definedName name="PHS" localSheetId="35">#REF!</definedName>
    <definedName name="PHS" localSheetId="121">#REF!</definedName>
    <definedName name="PHS" localSheetId="109">#REF!</definedName>
    <definedName name="PHS" localSheetId="95">#REF!</definedName>
    <definedName name="PHS" localSheetId="4">#REF!</definedName>
    <definedName name="PHS" localSheetId="137">#REF!</definedName>
    <definedName name="PHS" localSheetId="135">#REF!</definedName>
    <definedName name="PHS" localSheetId="141">#REF!</definedName>
    <definedName name="PHS" localSheetId="133">#REF!</definedName>
    <definedName name="PHS" localSheetId="139">#REF!</definedName>
    <definedName name="PHS" localSheetId="108">#REF!</definedName>
    <definedName name="PHS" localSheetId="132">#REF!</definedName>
    <definedName name="PHS" localSheetId="130">#REF!</definedName>
    <definedName name="PHS" localSheetId="120">#REF!</definedName>
    <definedName name="PHS" localSheetId="106">#REF!</definedName>
    <definedName name="PHS" localSheetId="118">#REF!</definedName>
    <definedName name="PHS" localSheetId="128">#REF!</definedName>
    <definedName name="PHS" localSheetId="104">#REF!</definedName>
    <definedName name="PHS" localSheetId="116">#REF!</definedName>
    <definedName name="PHS" localSheetId="102">#REF!</definedName>
    <definedName name="PHS" localSheetId="126">#REF!</definedName>
    <definedName name="PHS" localSheetId="114">#REF!</definedName>
    <definedName name="PHS" localSheetId="112">#REF!</definedName>
    <definedName name="PHS" localSheetId="124">#REF!</definedName>
    <definedName name="PHS" localSheetId="122">#REF!</definedName>
    <definedName name="PHS" localSheetId="110">#REF!</definedName>
    <definedName name="PHS" localSheetId="76">#REF!</definedName>
    <definedName name="PHS" localSheetId="73">#REF!</definedName>
    <definedName name="PHS" localSheetId="70">#REF!</definedName>
    <definedName name="PHS" localSheetId="67">#REF!</definedName>
    <definedName name="PHS" localSheetId="64">#REF!</definedName>
    <definedName name="PHS" localSheetId="30">#REF!</definedName>
    <definedName name="PHS" localSheetId="21">#REF!</definedName>
    <definedName name="PHS" localSheetId="79">#REF!</definedName>
    <definedName name="PHS" localSheetId="18">#REF!</definedName>
    <definedName name="PHS" localSheetId="94">#REF!</definedName>
    <definedName name="PHS" localSheetId="61">#REF!</definedName>
    <definedName name="PHS" localSheetId="49">#REF!</definedName>
    <definedName name="PHS" localSheetId="33">#REF!</definedName>
    <definedName name="PHS" localSheetId="15">#REF!</definedName>
    <definedName name="PHS" localSheetId="3">#REF!</definedName>
    <definedName name="PHS" localSheetId="91">#REF!</definedName>
    <definedName name="PHS" localSheetId="46">#REF!</definedName>
    <definedName name="PHS" localSheetId="88">#REF!</definedName>
    <definedName name="PHS" localSheetId="58">#REF!</definedName>
    <definedName name="PHS" localSheetId="27">#REF!</definedName>
    <definedName name="PHS" localSheetId="12">#REF!</definedName>
    <definedName name="PHS" localSheetId="43">#REF!</definedName>
    <definedName name="PHS" localSheetId="85">#REF!</definedName>
    <definedName name="PHS" localSheetId="55">#REF!</definedName>
    <definedName name="PHS" localSheetId="24">#REF!</definedName>
    <definedName name="PHS" localSheetId="9">#REF!</definedName>
    <definedName name="PHS" localSheetId="100">#REF!</definedName>
    <definedName name="PHS" localSheetId="40">#REF!</definedName>
    <definedName name="PHS" localSheetId="97">#REF!</definedName>
    <definedName name="PHS" localSheetId="82">#REF!</definedName>
    <definedName name="PHS" localSheetId="52">#REF!</definedName>
    <definedName name="PHS" localSheetId="37">#REF!</definedName>
    <definedName name="PHS" localSheetId="6">#REF!</definedName>
    <definedName name="PHS" localSheetId="75">#REF!</definedName>
    <definedName name="PHS" localSheetId="72">#REF!</definedName>
    <definedName name="PHS" localSheetId="69">#REF!</definedName>
    <definedName name="PHS" localSheetId="66">#REF!</definedName>
    <definedName name="PHS" localSheetId="63">#REF!</definedName>
    <definedName name="PHS" localSheetId="51">#REF!</definedName>
    <definedName name="PHS" localSheetId="29">#REF!</definedName>
    <definedName name="PHS" localSheetId="20">#REF!</definedName>
    <definedName name="PHS" localSheetId="78">#REF!</definedName>
    <definedName name="PHS" localSheetId="17">#REF!</definedName>
    <definedName name="PHS" localSheetId="93">#REF!</definedName>
    <definedName name="PHS" localSheetId="60">#REF!</definedName>
    <definedName name="PHS" localSheetId="48">#REF!</definedName>
    <definedName name="PHS" localSheetId="34">#REF!</definedName>
    <definedName name="PHS" localSheetId="14">#REF!</definedName>
    <definedName name="PHS" localSheetId="2">#REF!</definedName>
    <definedName name="PHS" localSheetId="90">#REF!</definedName>
    <definedName name="PHS" localSheetId="45">#REF!</definedName>
    <definedName name="PHS" localSheetId="87">#REF!</definedName>
    <definedName name="PHS" localSheetId="57">#REF!</definedName>
    <definedName name="PHS" localSheetId="26">#REF!</definedName>
    <definedName name="PHS" localSheetId="11">#REF!</definedName>
    <definedName name="PHS" localSheetId="42">#REF!</definedName>
    <definedName name="PHS" localSheetId="84">#REF!</definedName>
    <definedName name="PHS" localSheetId="54">#REF!</definedName>
    <definedName name="PHS" localSheetId="23">#REF!</definedName>
    <definedName name="PHS" localSheetId="8">#REF!</definedName>
    <definedName name="PHS" localSheetId="99">#REF!</definedName>
    <definedName name="PHS" localSheetId="39">#REF!</definedName>
    <definedName name="PHS" localSheetId="96">#REF!</definedName>
    <definedName name="PHS" localSheetId="81">#REF!</definedName>
    <definedName name="PHS" localSheetId="36">#REF!</definedName>
    <definedName name="PHS" localSheetId="5">#REF!</definedName>
    <definedName name="PHS" localSheetId="138">#REF!</definedName>
    <definedName name="PHS" localSheetId="136">#REF!</definedName>
    <definedName name="PHS" localSheetId="134">#REF!</definedName>
    <definedName name="PHS" localSheetId="140">#REF!</definedName>
    <definedName name="PHS">#REF!</definedName>
    <definedName name="PineHillsXmissionLossRate">#REF!</definedName>
    <definedName name="PossibleGeneration">#REF!</definedName>
    <definedName name="Power_Island_CT">#REF!</definedName>
    <definedName name="Power_Island_Extended_Warranty">#REF!</definedName>
    <definedName name="Power_Island_ST">#REF!</definedName>
    <definedName name="Power_Plant_Name">"Ilijan, Phillipines (1200 MW)"</definedName>
    <definedName name="PP_Tax_Depreciation_Out" localSheetId="74">#REF!</definedName>
    <definedName name="PP_Tax_Depreciation_Out" localSheetId="71">#REF!</definedName>
    <definedName name="PP_Tax_Depreciation_Out" localSheetId="68">#REF!</definedName>
    <definedName name="PP_Tax_Depreciation_Out" localSheetId="65">#REF!</definedName>
    <definedName name="PP_Tax_Depreciation_Out" localSheetId="62">#REF!</definedName>
    <definedName name="PP_Tax_Depreciation_Out" localSheetId="28">#REF!</definedName>
    <definedName name="PP_Tax_Depreciation_Out" localSheetId="19">#REF!</definedName>
    <definedName name="PP_Tax_Depreciation_Out" localSheetId="77">#REF!</definedName>
    <definedName name="PP_Tax_Depreciation_Out" localSheetId="107">#REF!</definedName>
    <definedName name="PP_Tax_Depreciation_Out" localSheetId="32">#REF!</definedName>
    <definedName name="PP_Tax_Depreciation_Out" localSheetId="16">#REF!</definedName>
    <definedName name="PP_Tax_Depreciation_Out" localSheetId="131">#REF!</definedName>
    <definedName name="PP_Tax_Depreciation_Out" localSheetId="59">#REF!</definedName>
    <definedName name="PP_Tax_Depreciation_Out" localSheetId="47">#REF!</definedName>
    <definedName name="PP_Tax_Depreciation_Out" localSheetId="31">#REF!</definedName>
    <definedName name="PP_Tax_Depreciation_Out" localSheetId="13">#REF!</definedName>
    <definedName name="PP_Tax_Depreciation_Out" localSheetId="129">#REF!</definedName>
    <definedName name="PP_Tax_Depreciation_Out" localSheetId="119">#REF!</definedName>
    <definedName name="PP_Tax_Depreciation_Out" localSheetId="105">#REF!</definedName>
    <definedName name="PP_Tax_Depreciation_Out" localSheetId="92">#REF!</definedName>
    <definedName name="PP_Tax_Depreciation_Out" localSheetId="0">#REF!</definedName>
    <definedName name="PP_Tax_Depreciation_Out" localSheetId="1">#REF!</definedName>
    <definedName name="PP_Tax_Depreciation_Out" localSheetId="89">#REF!</definedName>
    <definedName name="PP_Tax_Depreciation_Out" localSheetId="44">#REF!</definedName>
    <definedName name="PP_Tax_Depreciation_Out" localSheetId="86">#REF!</definedName>
    <definedName name="PP_Tax_Depreciation_Out" localSheetId="56">#REF!</definedName>
    <definedName name="PP_Tax_Depreciation_Out" localSheetId="25">#REF!</definedName>
    <definedName name="PP_Tax_Depreciation_Out" localSheetId="117">#REF!</definedName>
    <definedName name="PP_Tax_Depreciation_Out" localSheetId="10">#REF!</definedName>
    <definedName name="PP_Tax_Depreciation_Out" localSheetId="127">#REF!</definedName>
    <definedName name="PP_Tax_Depreciation_Out" localSheetId="103">#REF!</definedName>
    <definedName name="PP_Tax_Depreciation_Out" localSheetId="41">#REF!</definedName>
    <definedName name="PP_Tax_Depreciation_Out" localSheetId="115">#REF!</definedName>
    <definedName name="PP_Tax_Depreciation_Out" localSheetId="101">#REF!</definedName>
    <definedName name="PP_Tax_Depreciation_Out" localSheetId="83">#REF!</definedName>
    <definedName name="PP_Tax_Depreciation_Out" localSheetId="53">#REF!</definedName>
    <definedName name="PP_Tax_Depreciation_Out" localSheetId="22">#REF!</definedName>
    <definedName name="PP_Tax_Depreciation_Out" localSheetId="125">#REF!</definedName>
    <definedName name="PP_Tax_Depreciation_Out" localSheetId="7">#REF!</definedName>
    <definedName name="PP_Tax_Depreciation_Out" localSheetId="98">#REF!</definedName>
    <definedName name="PP_Tax_Depreciation_Out" localSheetId="113">#REF!</definedName>
    <definedName name="PP_Tax_Depreciation_Out" localSheetId="111">#REF!</definedName>
    <definedName name="PP_Tax_Depreciation_Out" localSheetId="38">#REF!</definedName>
    <definedName name="PP_Tax_Depreciation_Out" localSheetId="123">#REF!</definedName>
    <definedName name="PP_Tax_Depreciation_Out" localSheetId="80">#REF!</definedName>
    <definedName name="PP_Tax_Depreciation_Out" localSheetId="50">#REF!</definedName>
    <definedName name="PP_Tax_Depreciation_Out" localSheetId="35">#REF!</definedName>
    <definedName name="PP_Tax_Depreciation_Out" localSheetId="121">#REF!</definedName>
    <definedName name="PP_Tax_Depreciation_Out" localSheetId="109">#REF!</definedName>
    <definedName name="PP_Tax_Depreciation_Out" localSheetId="95">#REF!</definedName>
    <definedName name="PP_Tax_Depreciation_Out" localSheetId="4">#REF!</definedName>
    <definedName name="PP_Tax_Depreciation_Out" localSheetId="137">#REF!</definedName>
    <definedName name="PP_Tax_Depreciation_Out" localSheetId="135">#REF!</definedName>
    <definedName name="PP_Tax_Depreciation_Out" localSheetId="141">#REF!</definedName>
    <definedName name="PP_Tax_Depreciation_Out" localSheetId="133">#REF!</definedName>
    <definedName name="PP_Tax_Depreciation_Out" localSheetId="139">#REF!</definedName>
    <definedName name="PP_Tax_Depreciation_Out" localSheetId="108">#REF!</definedName>
    <definedName name="PP_Tax_Depreciation_Out" localSheetId="132">#REF!</definedName>
    <definedName name="PP_Tax_Depreciation_Out" localSheetId="130">#REF!</definedName>
    <definedName name="PP_Tax_Depreciation_Out" localSheetId="120">#REF!</definedName>
    <definedName name="PP_Tax_Depreciation_Out" localSheetId="106">#REF!</definedName>
    <definedName name="PP_Tax_Depreciation_Out" localSheetId="118">#REF!</definedName>
    <definedName name="PP_Tax_Depreciation_Out" localSheetId="128">#REF!</definedName>
    <definedName name="PP_Tax_Depreciation_Out" localSheetId="104">#REF!</definedName>
    <definedName name="PP_Tax_Depreciation_Out" localSheetId="116">#REF!</definedName>
    <definedName name="PP_Tax_Depreciation_Out" localSheetId="102">#REF!</definedName>
    <definedName name="PP_Tax_Depreciation_Out" localSheetId="126">#REF!</definedName>
    <definedName name="PP_Tax_Depreciation_Out" localSheetId="114">#REF!</definedName>
    <definedName name="PP_Tax_Depreciation_Out" localSheetId="112">#REF!</definedName>
    <definedName name="PP_Tax_Depreciation_Out" localSheetId="124">#REF!</definedName>
    <definedName name="PP_Tax_Depreciation_Out" localSheetId="122">#REF!</definedName>
    <definedName name="PP_Tax_Depreciation_Out" localSheetId="110">#REF!</definedName>
    <definedName name="PP_Tax_Depreciation_Out" localSheetId="76">#REF!</definedName>
    <definedName name="PP_Tax_Depreciation_Out" localSheetId="73">#REF!</definedName>
    <definedName name="PP_Tax_Depreciation_Out" localSheetId="70">#REF!</definedName>
    <definedName name="PP_Tax_Depreciation_Out" localSheetId="67">#REF!</definedName>
    <definedName name="PP_Tax_Depreciation_Out" localSheetId="64">#REF!</definedName>
    <definedName name="PP_Tax_Depreciation_Out" localSheetId="30">#REF!</definedName>
    <definedName name="PP_Tax_Depreciation_Out" localSheetId="21">#REF!</definedName>
    <definedName name="PP_Tax_Depreciation_Out" localSheetId="79">#REF!</definedName>
    <definedName name="PP_Tax_Depreciation_Out" localSheetId="18">#REF!</definedName>
    <definedName name="PP_Tax_Depreciation_Out" localSheetId="94">#REF!</definedName>
    <definedName name="PP_Tax_Depreciation_Out" localSheetId="61">#REF!</definedName>
    <definedName name="PP_Tax_Depreciation_Out" localSheetId="49">#REF!</definedName>
    <definedName name="PP_Tax_Depreciation_Out" localSheetId="33">#REF!</definedName>
    <definedName name="PP_Tax_Depreciation_Out" localSheetId="15">#REF!</definedName>
    <definedName name="PP_Tax_Depreciation_Out" localSheetId="3">#REF!</definedName>
    <definedName name="PP_Tax_Depreciation_Out" localSheetId="91">#REF!</definedName>
    <definedName name="PP_Tax_Depreciation_Out" localSheetId="46">#REF!</definedName>
    <definedName name="PP_Tax_Depreciation_Out" localSheetId="88">#REF!</definedName>
    <definedName name="PP_Tax_Depreciation_Out" localSheetId="58">#REF!</definedName>
    <definedName name="PP_Tax_Depreciation_Out" localSheetId="27">#REF!</definedName>
    <definedName name="PP_Tax_Depreciation_Out" localSheetId="12">#REF!</definedName>
    <definedName name="PP_Tax_Depreciation_Out" localSheetId="43">#REF!</definedName>
    <definedName name="PP_Tax_Depreciation_Out" localSheetId="85">#REF!</definedName>
    <definedName name="PP_Tax_Depreciation_Out" localSheetId="55">#REF!</definedName>
    <definedName name="PP_Tax_Depreciation_Out" localSheetId="24">#REF!</definedName>
    <definedName name="PP_Tax_Depreciation_Out" localSheetId="9">#REF!</definedName>
    <definedName name="PP_Tax_Depreciation_Out" localSheetId="100">#REF!</definedName>
    <definedName name="PP_Tax_Depreciation_Out" localSheetId="40">#REF!</definedName>
    <definedName name="PP_Tax_Depreciation_Out" localSheetId="97">#REF!</definedName>
    <definedName name="PP_Tax_Depreciation_Out" localSheetId="82">#REF!</definedName>
    <definedName name="PP_Tax_Depreciation_Out" localSheetId="52">#REF!</definedName>
    <definedName name="PP_Tax_Depreciation_Out" localSheetId="37">#REF!</definedName>
    <definedName name="PP_Tax_Depreciation_Out" localSheetId="6">#REF!</definedName>
    <definedName name="PP_Tax_Depreciation_Out" localSheetId="75">#REF!</definedName>
    <definedName name="PP_Tax_Depreciation_Out" localSheetId="72">#REF!</definedName>
    <definedName name="PP_Tax_Depreciation_Out" localSheetId="69">#REF!</definedName>
    <definedName name="PP_Tax_Depreciation_Out" localSheetId="66">#REF!</definedName>
    <definedName name="PP_Tax_Depreciation_Out" localSheetId="63">#REF!</definedName>
    <definedName name="PP_Tax_Depreciation_Out" localSheetId="51">#REF!</definedName>
    <definedName name="PP_Tax_Depreciation_Out" localSheetId="29">#REF!</definedName>
    <definedName name="PP_Tax_Depreciation_Out" localSheetId="20">#REF!</definedName>
    <definedName name="PP_Tax_Depreciation_Out" localSheetId="78">#REF!</definedName>
    <definedName name="PP_Tax_Depreciation_Out" localSheetId="17">#REF!</definedName>
    <definedName name="PP_Tax_Depreciation_Out" localSheetId="93">#REF!</definedName>
    <definedName name="PP_Tax_Depreciation_Out" localSheetId="60">#REF!</definedName>
    <definedName name="PP_Tax_Depreciation_Out" localSheetId="48">#REF!</definedName>
    <definedName name="PP_Tax_Depreciation_Out" localSheetId="34">#REF!</definedName>
    <definedName name="PP_Tax_Depreciation_Out" localSheetId="14">#REF!</definedName>
    <definedName name="PP_Tax_Depreciation_Out" localSheetId="2">#REF!</definedName>
    <definedName name="PP_Tax_Depreciation_Out" localSheetId="90">#REF!</definedName>
    <definedName name="PP_Tax_Depreciation_Out" localSheetId="45">#REF!</definedName>
    <definedName name="PP_Tax_Depreciation_Out" localSheetId="87">#REF!</definedName>
    <definedName name="PP_Tax_Depreciation_Out" localSheetId="57">#REF!</definedName>
    <definedName name="PP_Tax_Depreciation_Out" localSheetId="26">#REF!</definedName>
    <definedName name="PP_Tax_Depreciation_Out" localSheetId="11">#REF!</definedName>
    <definedName name="PP_Tax_Depreciation_Out" localSheetId="42">#REF!</definedName>
    <definedName name="PP_Tax_Depreciation_Out" localSheetId="84">#REF!</definedName>
    <definedName name="PP_Tax_Depreciation_Out" localSheetId="54">#REF!</definedName>
    <definedName name="PP_Tax_Depreciation_Out" localSheetId="23">#REF!</definedName>
    <definedName name="PP_Tax_Depreciation_Out" localSheetId="8">#REF!</definedName>
    <definedName name="PP_Tax_Depreciation_Out" localSheetId="99">#REF!</definedName>
    <definedName name="PP_Tax_Depreciation_Out" localSheetId="39">#REF!</definedName>
    <definedName name="PP_Tax_Depreciation_Out" localSheetId="96">#REF!</definedName>
    <definedName name="PP_Tax_Depreciation_Out" localSheetId="81">#REF!</definedName>
    <definedName name="PP_Tax_Depreciation_Out" localSheetId="36">#REF!</definedName>
    <definedName name="PP_Tax_Depreciation_Out" localSheetId="5">#REF!</definedName>
    <definedName name="PP_Tax_Depreciation_Out" localSheetId="138">#REF!</definedName>
    <definedName name="PP_Tax_Depreciation_Out" localSheetId="136">#REF!</definedName>
    <definedName name="PP_Tax_Depreciation_Out" localSheetId="134">#REF!</definedName>
    <definedName name="PP_Tax_Depreciation_Out" localSheetId="140">#REF!</definedName>
    <definedName name="PP_Tax_Depreciation_Out">#REF!</definedName>
    <definedName name="Prices" localSheetId="74">#REF!</definedName>
    <definedName name="Prices" localSheetId="71">#REF!</definedName>
    <definedName name="Prices" localSheetId="68">#REF!</definedName>
    <definedName name="Prices" localSheetId="65">#REF!</definedName>
    <definedName name="Prices" localSheetId="62">#REF!</definedName>
    <definedName name="Prices" localSheetId="28">#REF!</definedName>
    <definedName name="Prices" localSheetId="19">#REF!</definedName>
    <definedName name="Prices" localSheetId="77">#REF!</definedName>
    <definedName name="Prices" localSheetId="107">#REF!</definedName>
    <definedName name="Prices" localSheetId="32">#REF!</definedName>
    <definedName name="Prices" localSheetId="16">#REF!</definedName>
    <definedName name="Prices" localSheetId="131">#REF!</definedName>
    <definedName name="Prices" localSheetId="59">#REF!</definedName>
    <definedName name="Prices" localSheetId="47">#REF!</definedName>
    <definedName name="Prices" localSheetId="31">#REF!</definedName>
    <definedName name="Prices" localSheetId="13">#REF!</definedName>
    <definedName name="Prices" localSheetId="129">#REF!</definedName>
    <definedName name="Prices" localSheetId="119">#REF!</definedName>
    <definedName name="Prices" localSheetId="105">#REF!</definedName>
    <definedName name="Prices" localSheetId="92">#REF!</definedName>
    <definedName name="Prices" localSheetId="0">#REF!</definedName>
    <definedName name="Prices" localSheetId="1">#REF!</definedName>
    <definedName name="Prices" localSheetId="89">#REF!</definedName>
    <definedName name="Prices" localSheetId="44">#REF!</definedName>
    <definedName name="Prices" localSheetId="86">#REF!</definedName>
    <definedName name="Prices" localSheetId="56">#REF!</definedName>
    <definedName name="Prices" localSheetId="25">#REF!</definedName>
    <definedName name="Prices" localSheetId="117">#REF!</definedName>
    <definedName name="Prices" localSheetId="10">#REF!</definedName>
    <definedName name="Prices" localSheetId="127">#REF!</definedName>
    <definedName name="Prices" localSheetId="103">#REF!</definedName>
    <definedName name="Prices" localSheetId="41">#REF!</definedName>
    <definedName name="Prices" localSheetId="115">#REF!</definedName>
    <definedName name="Prices" localSheetId="101">#REF!</definedName>
    <definedName name="Prices" localSheetId="83">#REF!</definedName>
    <definedName name="Prices" localSheetId="53">#REF!</definedName>
    <definedName name="Prices" localSheetId="22">#REF!</definedName>
    <definedName name="Prices" localSheetId="125">#REF!</definedName>
    <definedName name="Prices" localSheetId="7">#REF!</definedName>
    <definedName name="Prices" localSheetId="98">#REF!</definedName>
    <definedName name="Prices" localSheetId="113">#REF!</definedName>
    <definedName name="Prices" localSheetId="111">#REF!</definedName>
    <definedName name="Prices" localSheetId="38">#REF!</definedName>
    <definedName name="Prices" localSheetId="123">#REF!</definedName>
    <definedName name="Prices" localSheetId="80">#REF!</definedName>
    <definedName name="Prices" localSheetId="50">#REF!</definedName>
    <definedName name="Prices" localSheetId="35">#REF!</definedName>
    <definedName name="Prices" localSheetId="121">#REF!</definedName>
    <definedName name="Prices" localSheetId="109">#REF!</definedName>
    <definedName name="Prices" localSheetId="95">#REF!</definedName>
    <definedName name="Prices" localSheetId="4">#REF!</definedName>
    <definedName name="Prices" localSheetId="137">#REF!</definedName>
    <definedName name="Prices" localSheetId="135">#REF!</definedName>
    <definedName name="Prices" localSheetId="141">#REF!</definedName>
    <definedName name="Prices" localSheetId="133">#REF!</definedName>
    <definedName name="Prices" localSheetId="139">#REF!</definedName>
    <definedName name="Prices" localSheetId="108">#REF!</definedName>
    <definedName name="Prices" localSheetId="132">#REF!</definedName>
    <definedName name="Prices" localSheetId="130">#REF!</definedName>
    <definedName name="Prices" localSheetId="120">#REF!</definedName>
    <definedName name="Prices" localSheetId="106">#REF!</definedName>
    <definedName name="Prices" localSheetId="118">#REF!</definedName>
    <definedName name="Prices" localSheetId="128">#REF!</definedName>
    <definedName name="Prices" localSheetId="104">#REF!</definedName>
    <definedName name="Prices" localSheetId="116">#REF!</definedName>
    <definedName name="Prices" localSheetId="102">#REF!</definedName>
    <definedName name="Prices" localSheetId="126">#REF!</definedName>
    <definedName name="Prices" localSheetId="114">#REF!</definedName>
    <definedName name="Prices" localSheetId="112">#REF!</definedName>
    <definedName name="Prices" localSheetId="124">#REF!</definedName>
    <definedName name="Prices" localSheetId="122">#REF!</definedName>
    <definedName name="Prices" localSheetId="110">#REF!</definedName>
    <definedName name="Prices" localSheetId="76">#REF!</definedName>
    <definedName name="Prices" localSheetId="73">#REF!</definedName>
    <definedName name="Prices" localSheetId="70">#REF!</definedName>
    <definedName name="Prices" localSheetId="67">#REF!</definedName>
    <definedName name="Prices" localSheetId="64">#REF!</definedName>
    <definedName name="Prices" localSheetId="30">#REF!</definedName>
    <definedName name="Prices" localSheetId="21">#REF!</definedName>
    <definedName name="Prices" localSheetId="79">#REF!</definedName>
    <definedName name="Prices" localSheetId="18">#REF!</definedName>
    <definedName name="Prices" localSheetId="94">#REF!</definedName>
    <definedName name="Prices" localSheetId="61">#REF!</definedName>
    <definedName name="Prices" localSheetId="49">#REF!</definedName>
    <definedName name="Prices" localSheetId="33">#REF!</definedName>
    <definedName name="Prices" localSheetId="15">#REF!</definedName>
    <definedName name="Prices" localSheetId="3">#REF!</definedName>
    <definedName name="Prices" localSheetId="91">#REF!</definedName>
    <definedName name="Prices" localSheetId="46">#REF!</definedName>
    <definedName name="Prices" localSheetId="88">#REF!</definedName>
    <definedName name="Prices" localSheetId="58">#REF!</definedName>
    <definedName name="Prices" localSheetId="27">#REF!</definedName>
    <definedName name="Prices" localSheetId="12">#REF!</definedName>
    <definedName name="Prices" localSheetId="43">#REF!</definedName>
    <definedName name="Prices" localSheetId="85">#REF!</definedName>
    <definedName name="Prices" localSheetId="55">#REF!</definedName>
    <definedName name="Prices" localSheetId="24">#REF!</definedName>
    <definedName name="Prices" localSheetId="9">#REF!</definedName>
    <definedName name="Prices" localSheetId="100">#REF!</definedName>
    <definedName name="Prices" localSheetId="40">#REF!</definedName>
    <definedName name="Prices" localSheetId="97">#REF!</definedName>
    <definedName name="Prices" localSheetId="82">#REF!</definedName>
    <definedName name="Prices" localSheetId="52">#REF!</definedName>
    <definedName name="Prices" localSheetId="37">#REF!</definedName>
    <definedName name="Prices" localSheetId="6">#REF!</definedName>
    <definedName name="Prices" localSheetId="75">#REF!</definedName>
    <definedName name="Prices" localSheetId="72">#REF!</definedName>
    <definedName name="Prices" localSheetId="69">#REF!</definedName>
    <definedName name="Prices" localSheetId="66">#REF!</definedName>
    <definedName name="Prices" localSheetId="63">#REF!</definedName>
    <definedName name="Prices" localSheetId="51">#REF!</definedName>
    <definedName name="Prices" localSheetId="29">#REF!</definedName>
    <definedName name="Prices" localSheetId="20">#REF!</definedName>
    <definedName name="Prices" localSheetId="78">#REF!</definedName>
    <definedName name="Prices" localSheetId="17">#REF!</definedName>
    <definedName name="Prices" localSheetId="93">#REF!</definedName>
    <definedName name="Prices" localSheetId="60">#REF!</definedName>
    <definedName name="Prices" localSheetId="48">#REF!</definedName>
    <definedName name="Prices" localSheetId="34">#REF!</definedName>
    <definedName name="Prices" localSheetId="14">#REF!</definedName>
    <definedName name="Prices" localSheetId="2">#REF!</definedName>
    <definedName name="Prices" localSheetId="90">#REF!</definedName>
    <definedName name="Prices" localSheetId="45">#REF!</definedName>
    <definedName name="Prices" localSheetId="87">#REF!</definedName>
    <definedName name="Prices" localSheetId="57">#REF!</definedName>
    <definedName name="Prices" localSheetId="26">#REF!</definedName>
    <definedName name="Prices" localSheetId="11">#REF!</definedName>
    <definedName name="Prices" localSheetId="42">#REF!</definedName>
    <definedName name="Prices" localSheetId="84">#REF!</definedName>
    <definedName name="Prices" localSheetId="54">#REF!</definedName>
    <definedName name="Prices" localSheetId="23">#REF!</definedName>
    <definedName name="Prices" localSheetId="8">#REF!</definedName>
    <definedName name="Prices" localSheetId="99">#REF!</definedName>
    <definedName name="Prices" localSheetId="39">#REF!</definedName>
    <definedName name="Prices" localSheetId="96">#REF!</definedName>
    <definedName name="Prices" localSheetId="81">#REF!</definedName>
    <definedName name="Prices" localSheetId="36">#REF!</definedName>
    <definedName name="Prices" localSheetId="5">#REF!</definedName>
    <definedName name="Prices" localSheetId="138">#REF!</definedName>
    <definedName name="Prices" localSheetId="136">#REF!</definedName>
    <definedName name="Prices" localSheetId="134">#REF!</definedName>
    <definedName name="Prices" localSheetId="140">#REF!</definedName>
    <definedName name="Prices">#REF!</definedName>
    <definedName name="_xlnm.Print_Area" localSheetId="153">'CPN Combined Portfolio Q2''10'!$A$1:$N$126</definedName>
    <definedName name="_xlnm.Print_Area" localSheetId="149">'CPN Combined Portfolio Q3''10'!$A$1:$R$126</definedName>
    <definedName name="_xlnm.Print_Area" localSheetId="74">'CPN Portfolio 01.03.17'!$A$1:$R$117</definedName>
    <definedName name="_xlnm.Print_Area" localSheetId="71">'CPN Portfolio 02.01.17'!$A$1:$R$115</definedName>
    <definedName name="_xlnm.Print_Area" localSheetId="68">'CPN Portfolio 04.28.17'!$A$1:$R$115</definedName>
    <definedName name="_xlnm.Print_Area" localSheetId="65">'CPN Portfolio 06.30.17'!$A$1:$R$115</definedName>
    <definedName name="_xlnm.Print_Area" localSheetId="62">'CPN Portfolio 09.30.17 '!$A$1:$R$115</definedName>
    <definedName name="_xlnm.Print_Area" localSheetId="28">'CPN Portfolio 1.28.20'!$A$1:$R$107</definedName>
    <definedName name="_xlnm.Print_Area" localSheetId="19">'CPN Portfolio 10.16.20 '!$A$1:$R$107</definedName>
    <definedName name="_xlnm.Print_Area" localSheetId="77">'CPN Portfolio 10.26.16 '!$A$1:$R$119</definedName>
    <definedName name="_xlnm.Print_Area" localSheetId="107">'CPN Portfolio 11.10.2014'!$A$1:$R$122</definedName>
    <definedName name="_xlnm.Print_Area" localSheetId="32">'CPN Portfolio 11.20.19'!$A$1:$R$110</definedName>
    <definedName name="_xlnm.Print_Area" localSheetId="16">'CPN Portfolio 11.24.20 '!$A$1:$R$105</definedName>
    <definedName name="_xlnm.Print_Area" localSheetId="131">#REF!</definedName>
    <definedName name="_xlnm.Print_Area" localSheetId="59">'CPN Portfolio 12.31.17'!$A$1:$R$115</definedName>
    <definedName name="_xlnm.Print_Area" localSheetId="47">'CPN Portfolio 12.31.18 '!$A$1:$R$114</definedName>
    <definedName name="_xlnm.Print_Area" localSheetId="31">'CPN Portfolio 12.31.19'!$A$1:$R$110</definedName>
    <definedName name="_xlnm.Print_Area" localSheetId="13">'CPN Portfolio 12.31.20 '!$A$1:$R$105</definedName>
    <definedName name="_xlnm.Print_Area" localSheetId="129">'CPN Portfolio 12.31.2012'!$A$1:$R$129</definedName>
    <definedName name="_xlnm.Print_Area" localSheetId="119">'CPN Portfolio 12.31.2013'!$A$1:$R$129</definedName>
    <definedName name="_xlnm.Print_Area" localSheetId="105">'CPN Portfolio 12.31.2014'!$A$1:$R$123</definedName>
    <definedName name="_xlnm.Print_Area" localSheetId="92">'CPN Portfolio 12.31.2015'!$A$1:$R$120</definedName>
    <definedName name="_xlnm.Print_Area" localSheetId="0">'CPN Portfolio 12.31.2023'!$A$1:$R$112</definedName>
    <definedName name="_xlnm.Print_Area" localSheetId="1">'CPN Portfolio 12.31.21'!$A$1:$R$107</definedName>
    <definedName name="_xlnm.Print_Area" localSheetId="89">'CPN Portfolio 2.05.16'!$A$1:$R$121</definedName>
    <definedName name="_xlnm.Print_Area" localSheetId="44">'CPN Portfolio 3.17.19'!$A$1:$R$114</definedName>
    <definedName name="_xlnm.Print_Area" localSheetId="86">'CPN Portfolio 3.31.16'!$A$1:$R$122</definedName>
    <definedName name="_xlnm.Print_Area" localSheetId="56">'CPN Portfolio 3.31.18'!$A$1:$R$115</definedName>
    <definedName name="_xlnm.Print_Area" localSheetId="25">'CPN Portfolio 3.31.20'!$A$1:$R$108</definedName>
    <definedName name="_xlnm.Print_Area" localSheetId="117">'CPN Portfolio 3.31.2014'!$A$1:$R$130</definedName>
    <definedName name="_xlnm.Print_Area" localSheetId="10">'CPN Portfolio 3.31.21'!$A$1:$R$105</definedName>
    <definedName name="_xlnm.Print_Area" localSheetId="127">'CPN Portfolio 4.1.2013'!$A$1:$R$127</definedName>
    <definedName name="_xlnm.Print_Area" localSheetId="103">'CPN Portfolio 4.30.2015'!$A$1:$R$123</definedName>
    <definedName name="_xlnm.Print_Area" localSheetId="41">'CPN Portfolio 5.01.19'!$A$1:$R$114</definedName>
    <definedName name="_xlnm.Print_Area" localSheetId="115">'CPN Portfolio 6.01.2014 '!$A$1:$R$128</definedName>
    <definedName name="_xlnm.Print_Area" localSheetId="101">'CPN Portfolio 6.12.2015'!$A$1:$R$117</definedName>
    <definedName name="_xlnm.Print_Area" localSheetId="83">'CPN Portfolio 6.30.16'!$A$1:$R$124</definedName>
    <definedName name="_xlnm.Print_Area" localSheetId="53">'CPN Portfolio 6.30.18'!$A$1:$R$114</definedName>
    <definedName name="_xlnm.Print_Area" localSheetId="22">'CPN Portfolio 6.30.20'!$A$1:$R$109</definedName>
    <definedName name="_xlnm.Print_Area" localSheetId="125">'CPN Portfolio 6.30.2013'!$A$1:$R$127</definedName>
    <definedName name="_xlnm.Print_Area" localSheetId="7">'CPN Portfolio 6.30.21'!$A$1:$R$103</definedName>
    <definedName name="_xlnm.Print_Area" localSheetId="98">'CPN Portfolio 7.01.2015'!$A$1:$R$116</definedName>
    <definedName name="_xlnm.Print_Area" localSheetId="113">'CPN Portfolio 7.03.2014 '!$A$1:$R$118</definedName>
    <definedName name="_xlnm.Print_Area" localSheetId="111">'CPN Portfolio 7.03.2014 rev  '!$A$1:$R$121</definedName>
    <definedName name="_xlnm.Print_Area" localSheetId="38">'CPN Portfolio 7.10.19'!$A$1:$R$112</definedName>
    <definedName name="_xlnm.Print_Area" localSheetId="123">'CPN Portfolio 8.13.2013 '!$A$1:$R$127</definedName>
    <definedName name="_xlnm.Print_Area" localSheetId="80">'CPN Portfolio 9.30.16 '!$A$1:$R$123</definedName>
    <definedName name="_xlnm.Print_Area" localSheetId="50">'CPN Portfolio 9.30.18'!$A$1:$R$114</definedName>
    <definedName name="_xlnm.Print_Area" localSheetId="35">'CPN Portfolio 9.30.19 '!$A$1:$R$112</definedName>
    <definedName name="_xlnm.Print_Area" localSheetId="121">'CPN Portfolio 9.30.2013'!$A$1:$R$127</definedName>
    <definedName name="_xlnm.Print_Area" localSheetId="109">'CPN Portfolio 9.30.2014'!$A$1:$R$121</definedName>
    <definedName name="_xlnm.Print_Area" localSheetId="95">'CPN Portfolio 9.30.2015'!$A$1:$R$116</definedName>
    <definedName name="_xlnm.Print_Area" localSheetId="4">'CPN Portfolio 9.30.21'!$A$1:$R$103</definedName>
    <definedName name="_xlnm.Print_Area" localSheetId="155">'CPN Portfolio Q1''10'!$A$1:$N$108</definedName>
    <definedName name="_xlnm.Print_Area" localSheetId="145">'CPN Portfolio Q1''11'!$A$1:$R$123</definedName>
    <definedName name="_xlnm.Print_Area" localSheetId="137">#REF!</definedName>
    <definedName name="_xlnm.Print_Area" localSheetId="151">'CPN Portfolio Q2''10 wo Cedar'!$A$1:$N$107</definedName>
    <definedName name="_xlnm.Print_Area" localSheetId="135">#REF!</definedName>
    <definedName name="_xlnm.Print_Area" localSheetId="141">#REF!</definedName>
    <definedName name="_xlnm.Print_Area" localSheetId="133">#REF!</definedName>
    <definedName name="_xlnm.Print_Area" localSheetId="147">'CPN Portfolio Q4''10'!$A$1:$R$123</definedName>
    <definedName name="_xlnm.Print_Area" localSheetId="139">#REF!</definedName>
    <definedName name="_xlnm.Print_Area" localSheetId="108">#REF!</definedName>
    <definedName name="_xlnm.Print_Area" localSheetId="130">#REF!</definedName>
    <definedName name="_xlnm.Print_Area" localSheetId="120">#REF!</definedName>
    <definedName name="_xlnm.Print_Area" localSheetId="106">#REF!</definedName>
    <definedName name="_xlnm.Print_Area" localSheetId="118">#REF!</definedName>
    <definedName name="_xlnm.Print_Area" localSheetId="128">#REF!</definedName>
    <definedName name="_xlnm.Print_Area" localSheetId="104">#REF!</definedName>
    <definedName name="_xlnm.Print_Area" localSheetId="116">#REF!</definedName>
    <definedName name="_xlnm.Print_Area" localSheetId="102">#REF!</definedName>
    <definedName name="_xlnm.Print_Area" localSheetId="126">#REF!</definedName>
    <definedName name="_xlnm.Print_Area" localSheetId="114">#REF!</definedName>
    <definedName name="_xlnm.Print_Area" localSheetId="112">#REF!</definedName>
    <definedName name="_xlnm.Print_Area" localSheetId="124">#REF!</definedName>
    <definedName name="_xlnm.Print_Area" localSheetId="122">#REF!</definedName>
    <definedName name="_xlnm.Print_Area" localSheetId="110">#REF!</definedName>
    <definedName name="_xlnm.Print_Area" localSheetId="76">#REF!</definedName>
    <definedName name="_xlnm.Print_Area" localSheetId="73">#REF!</definedName>
    <definedName name="_xlnm.Print_Area" localSheetId="70">#REF!</definedName>
    <definedName name="_xlnm.Print_Area" localSheetId="67">#REF!</definedName>
    <definedName name="_xlnm.Print_Area" localSheetId="64">#REF!</definedName>
    <definedName name="_xlnm.Print_Area" localSheetId="30">#REF!</definedName>
    <definedName name="_xlnm.Print_Area" localSheetId="21">#REF!</definedName>
    <definedName name="_xlnm.Print_Area" localSheetId="79">#REF!</definedName>
    <definedName name="_xlnm.Print_Area" localSheetId="18">#REF!</definedName>
    <definedName name="_xlnm.Print_Area" localSheetId="94">#REF!</definedName>
    <definedName name="_xlnm.Print_Area" localSheetId="61">#REF!</definedName>
    <definedName name="_xlnm.Print_Area" localSheetId="49">#REF!</definedName>
    <definedName name="_xlnm.Print_Area" localSheetId="33">#REF!</definedName>
    <definedName name="_xlnm.Print_Area" localSheetId="15">#REF!</definedName>
    <definedName name="_xlnm.Print_Area" localSheetId="3">#REF!</definedName>
    <definedName name="_xlnm.Print_Area" localSheetId="91">#REF!</definedName>
    <definedName name="_xlnm.Print_Area" localSheetId="46">#REF!</definedName>
    <definedName name="_xlnm.Print_Area" localSheetId="88">#REF!</definedName>
    <definedName name="_xlnm.Print_Area" localSheetId="58">#REF!</definedName>
    <definedName name="_xlnm.Print_Area" localSheetId="27">#REF!</definedName>
    <definedName name="_xlnm.Print_Area" localSheetId="12">#REF!</definedName>
    <definedName name="_xlnm.Print_Area" localSheetId="43">#REF!</definedName>
    <definedName name="_xlnm.Print_Area" localSheetId="85">#REF!</definedName>
    <definedName name="_xlnm.Print_Area" localSheetId="55">#REF!</definedName>
    <definedName name="_xlnm.Print_Area" localSheetId="24">#REF!</definedName>
    <definedName name="_xlnm.Print_Area" localSheetId="9">#REF!</definedName>
    <definedName name="_xlnm.Print_Area" localSheetId="100">#REF!</definedName>
    <definedName name="_xlnm.Print_Area" localSheetId="40">#REF!</definedName>
    <definedName name="_xlnm.Print_Area" localSheetId="97">#REF!</definedName>
    <definedName name="_xlnm.Print_Area" localSheetId="82">#REF!</definedName>
    <definedName name="_xlnm.Print_Area" localSheetId="52">#REF!</definedName>
    <definedName name="_xlnm.Print_Area" localSheetId="37">#REF!</definedName>
    <definedName name="_xlnm.Print_Area" localSheetId="6">#REF!</definedName>
    <definedName name="_xlnm.Print_Area" localSheetId="75">#REF!</definedName>
    <definedName name="_xlnm.Print_Area" localSheetId="72">#REF!</definedName>
    <definedName name="_xlnm.Print_Area" localSheetId="69">#REF!</definedName>
    <definedName name="_xlnm.Print_Area" localSheetId="66">#REF!</definedName>
    <definedName name="_xlnm.Print_Area" localSheetId="63">#REF!</definedName>
    <definedName name="_xlnm.Print_Area" localSheetId="51">#REF!</definedName>
    <definedName name="_xlnm.Print_Area" localSheetId="29">#REF!</definedName>
    <definedName name="_xlnm.Print_Area" localSheetId="20">#REF!</definedName>
    <definedName name="_xlnm.Print_Area" localSheetId="78">#REF!</definedName>
    <definedName name="_xlnm.Print_Area" localSheetId="17">#REF!</definedName>
    <definedName name="_xlnm.Print_Area" localSheetId="93">#REF!</definedName>
    <definedName name="_xlnm.Print_Area" localSheetId="60">#REF!</definedName>
    <definedName name="_xlnm.Print_Area" localSheetId="48">#REF!</definedName>
    <definedName name="_xlnm.Print_Area" localSheetId="34">#REF!</definedName>
    <definedName name="_xlnm.Print_Area" localSheetId="14">#REF!</definedName>
    <definedName name="_xlnm.Print_Area" localSheetId="2">#REF!</definedName>
    <definedName name="_xlnm.Print_Area" localSheetId="90">#REF!</definedName>
    <definedName name="_xlnm.Print_Area" localSheetId="45">#REF!</definedName>
    <definedName name="_xlnm.Print_Area" localSheetId="87">#REF!</definedName>
    <definedName name="_xlnm.Print_Area" localSheetId="57">#REF!</definedName>
    <definedName name="_xlnm.Print_Area" localSheetId="26">#REF!</definedName>
    <definedName name="_xlnm.Print_Area" localSheetId="11">#REF!</definedName>
    <definedName name="_xlnm.Print_Area" localSheetId="42">#REF!</definedName>
    <definedName name="_xlnm.Print_Area" localSheetId="84">#REF!</definedName>
    <definedName name="_xlnm.Print_Area" localSheetId="54">#REF!</definedName>
    <definedName name="_xlnm.Print_Area" localSheetId="23">#REF!</definedName>
    <definedName name="_xlnm.Print_Area" localSheetId="8">#REF!</definedName>
    <definedName name="_xlnm.Print_Area" localSheetId="99">#REF!</definedName>
    <definedName name="_xlnm.Print_Area" localSheetId="39">#REF!</definedName>
    <definedName name="_xlnm.Print_Area" localSheetId="96">#REF!</definedName>
    <definedName name="_xlnm.Print_Area" localSheetId="81">#REF!</definedName>
    <definedName name="_xlnm.Print_Area" localSheetId="36">#REF!</definedName>
    <definedName name="_xlnm.Print_Area" localSheetId="5">#REF!</definedName>
    <definedName name="_xlnm.Print_Area" localSheetId="156">'Recon Q1''10'!$A$1:$J$20</definedName>
    <definedName name="_xlnm.Print_Area" localSheetId="146">'Recon Q1''11'!$A$1:$R$22</definedName>
    <definedName name="_xlnm.Print_Area" localSheetId="138">#REF!</definedName>
    <definedName name="_xlnm.Print_Area" localSheetId="154">'Recon Q2''10'!$A$1:$J$20</definedName>
    <definedName name="_xlnm.Print_Area" localSheetId="136">#REF!</definedName>
    <definedName name="_xlnm.Print_Area" localSheetId="150">'Recon Q3''10'!$A$1:$J$18</definedName>
    <definedName name="_xlnm.Print_Area" localSheetId="134">#REF!</definedName>
    <definedName name="_xlnm.Print_Area" localSheetId="148">'Recon Q4''10'!$A$1:$J$18</definedName>
    <definedName name="_xlnm.Print_Area" localSheetId="140">#REF!</definedName>
    <definedName name="_xlnm.Print_Area">#REF!</definedName>
    <definedName name="Print_Area_MI" localSheetId="74">#REF!</definedName>
    <definedName name="Print_Area_MI" localSheetId="71">#REF!</definedName>
    <definedName name="Print_Area_MI" localSheetId="68">#REF!</definedName>
    <definedName name="Print_Area_MI" localSheetId="65">#REF!</definedName>
    <definedName name="Print_Area_MI" localSheetId="62">#REF!</definedName>
    <definedName name="Print_Area_MI" localSheetId="28">#REF!</definedName>
    <definedName name="Print_Area_MI" localSheetId="19">#REF!</definedName>
    <definedName name="Print_Area_MI" localSheetId="77">#REF!</definedName>
    <definedName name="Print_Area_MI" localSheetId="107">#REF!</definedName>
    <definedName name="Print_Area_MI" localSheetId="32">#REF!</definedName>
    <definedName name="Print_Area_MI" localSheetId="16">#REF!</definedName>
    <definedName name="Print_Area_MI" localSheetId="131">#REF!</definedName>
    <definedName name="Print_Area_MI" localSheetId="59">#REF!</definedName>
    <definedName name="Print_Area_MI" localSheetId="47">#REF!</definedName>
    <definedName name="Print_Area_MI" localSheetId="31">#REF!</definedName>
    <definedName name="Print_Area_MI" localSheetId="13">#REF!</definedName>
    <definedName name="Print_Area_MI" localSheetId="129">#REF!</definedName>
    <definedName name="Print_Area_MI" localSheetId="119">#REF!</definedName>
    <definedName name="Print_Area_MI" localSheetId="105">#REF!</definedName>
    <definedName name="Print_Area_MI" localSheetId="92">#REF!</definedName>
    <definedName name="Print_Area_MI" localSheetId="0">#REF!</definedName>
    <definedName name="Print_Area_MI" localSheetId="1">#REF!</definedName>
    <definedName name="Print_Area_MI" localSheetId="89">#REF!</definedName>
    <definedName name="Print_Area_MI" localSheetId="44">#REF!</definedName>
    <definedName name="Print_Area_MI" localSheetId="86">#REF!</definedName>
    <definedName name="Print_Area_MI" localSheetId="56">#REF!</definedName>
    <definedName name="Print_Area_MI" localSheetId="25">#REF!</definedName>
    <definedName name="Print_Area_MI" localSheetId="117">#REF!</definedName>
    <definedName name="Print_Area_MI" localSheetId="10">#REF!</definedName>
    <definedName name="Print_Area_MI" localSheetId="127">#REF!</definedName>
    <definedName name="Print_Area_MI" localSheetId="103">#REF!</definedName>
    <definedName name="Print_Area_MI" localSheetId="41">#REF!</definedName>
    <definedName name="Print_Area_MI" localSheetId="115">#REF!</definedName>
    <definedName name="Print_Area_MI" localSheetId="101">#REF!</definedName>
    <definedName name="Print_Area_MI" localSheetId="83">#REF!</definedName>
    <definedName name="Print_Area_MI" localSheetId="53">#REF!</definedName>
    <definedName name="Print_Area_MI" localSheetId="22">#REF!</definedName>
    <definedName name="Print_Area_MI" localSheetId="125">#REF!</definedName>
    <definedName name="Print_Area_MI" localSheetId="7">#REF!</definedName>
    <definedName name="Print_Area_MI" localSheetId="98">#REF!</definedName>
    <definedName name="Print_Area_MI" localSheetId="113">#REF!</definedName>
    <definedName name="Print_Area_MI" localSheetId="111">#REF!</definedName>
    <definedName name="Print_Area_MI" localSheetId="38">#REF!</definedName>
    <definedName name="Print_Area_MI" localSheetId="123">#REF!</definedName>
    <definedName name="Print_Area_MI" localSheetId="80">#REF!</definedName>
    <definedName name="Print_Area_MI" localSheetId="50">#REF!</definedName>
    <definedName name="Print_Area_MI" localSheetId="35">#REF!</definedName>
    <definedName name="Print_Area_MI" localSheetId="121">#REF!</definedName>
    <definedName name="Print_Area_MI" localSheetId="109">#REF!</definedName>
    <definedName name="Print_Area_MI" localSheetId="95">#REF!</definedName>
    <definedName name="Print_Area_MI" localSheetId="4">#REF!</definedName>
    <definedName name="Print_Area_MI" localSheetId="137">#REF!</definedName>
    <definedName name="Print_Area_MI" localSheetId="135">#REF!</definedName>
    <definedName name="Print_Area_MI" localSheetId="141">#REF!</definedName>
    <definedName name="Print_Area_MI" localSheetId="133">#REF!</definedName>
    <definedName name="Print_Area_MI" localSheetId="139">#REF!</definedName>
    <definedName name="Print_Area_MI" localSheetId="108">#REF!</definedName>
    <definedName name="Print_Area_MI" localSheetId="132">#REF!</definedName>
    <definedName name="Print_Area_MI" localSheetId="130">#REF!</definedName>
    <definedName name="Print_Area_MI" localSheetId="120">#REF!</definedName>
    <definedName name="Print_Area_MI" localSheetId="106">#REF!</definedName>
    <definedName name="Print_Area_MI" localSheetId="118">#REF!</definedName>
    <definedName name="Print_Area_MI" localSheetId="128">#REF!</definedName>
    <definedName name="Print_Area_MI" localSheetId="104">#REF!</definedName>
    <definedName name="Print_Area_MI" localSheetId="116">#REF!</definedName>
    <definedName name="Print_Area_MI" localSheetId="102">#REF!</definedName>
    <definedName name="Print_Area_MI" localSheetId="126">#REF!</definedName>
    <definedName name="Print_Area_MI" localSheetId="114">#REF!</definedName>
    <definedName name="Print_Area_MI" localSheetId="112">#REF!</definedName>
    <definedName name="Print_Area_MI" localSheetId="124">#REF!</definedName>
    <definedName name="Print_Area_MI" localSheetId="122">#REF!</definedName>
    <definedName name="Print_Area_MI" localSheetId="110">#REF!</definedName>
    <definedName name="Print_Area_MI" localSheetId="76">#REF!</definedName>
    <definedName name="Print_Area_MI" localSheetId="73">#REF!</definedName>
    <definedName name="Print_Area_MI" localSheetId="70">#REF!</definedName>
    <definedName name="Print_Area_MI" localSheetId="67">#REF!</definedName>
    <definedName name="Print_Area_MI" localSheetId="64">#REF!</definedName>
    <definedName name="Print_Area_MI" localSheetId="30">#REF!</definedName>
    <definedName name="Print_Area_MI" localSheetId="21">#REF!</definedName>
    <definedName name="Print_Area_MI" localSheetId="79">#REF!</definedName>
    <definedName name="Print_Area_MI" localSheetId="18">#REF!</definedName>
    <definedName name="Print_Area_MI" localSheetId="94">#REF!</definedName>
    <definedName name="Print_Area_MI" localSheetId="61">#REF!</definedName>
    <definedName name="Print_Area_MI" localSheetId="49">#REF!</definedName>
    <definedName name="Print_Area_MI" localSheetId="33">#REF!</definedName>
    <definedName name="Print_Area_MI" localSheetId="15">#REF!</definedName>
    <definedName name="Print_Area_MI" localSheetId="3">#REF!</definedName>
    <definedName name="Print_Area_MI" localSheetId="91">#REF!</definedName>
    <definedName name="Print_Area_MI" localSheetId="46">#REF!</definedName>
    <definedName name="Print_Area_MI" localSheetId="88">#REF!</definedName>
    <definedName name="Print_Area_MI" localSheetId="58">#REF!</definedName>
    <definedName name="Print_Area_MI" localSheetId="27">#REF!</definedName>
    <definedName name="Print_Area_MI" localSheetId="12">#REF!</definedName>
    <definedName name="Print_Area_MI" localSheetId="43">#REF!</definedName>
    <definedName name="Print_Area_MI" localSheetId="85">#REF!</definedName>
    <definedName name="Print_Area_MI" localSheetId="55">#REF!</definedName>
    <definedName name="Print_Area_MI" localSheetId="24">#REF!</definedName>
    <definedName name="Print_Area_MI" localSheetId="9">#REF!</definedName>
    <definedName name="Print_Area_MI" localSheetId="100">#REF!</definedName>
    <definedName name="Print_Area_MI" localSheetId="40">#REF!</definedName>
    <definedName name="Print_Area_MI" localSheetId="97">#REF!</definedName>
    <definedName name="Print_Area_MI" localSheetId="82">#REF!</definedName>
    <definedName name="Print_Area_MI" localSheetId="52">#REF!</definedName>
    <definedName name="Print_Area_MI" localSheetId="37">#REF!</definedName>
    <definedName name="Print_Area_MI" localSheetId="6">#REF!</definedName>
    <definedName name="Print_Area_MI" localSheetId="75">#REF!</definedName>
    <definedName name="Print_Area_MI" localSheetId="72">#REF!</definedName>
    <definedName name="Print_Area_MI" localSheetId="69">#REF!</definedName>
    <definedName name="Print_Area_MI" localSheetId="66">#REF!</definedName>
    <definedName name="Print_Area_MI" localSheetId="63">#REF!</definedName>
    <definedName name="Print_Area_MI" localSheetId="51">#REF!</definedName>
    <definedName name="Print_Area_MI" localSheetId="29">#REF!</definedName>
    <definedName name="Print_Area_MI" localSheetId="20">#REF!</definedName>
    <definedName name="Print_Area_MI" localSheetId="78">#REF!</definedName>
    <definedName name="Print_Area_MI" localSheetId="17">#REF!</definedName>
    <definedName name="Print_Area_MI" localSheetId="93">#REF!</definedName>
    <definedName name="Print_Area_MI" localSheetId="60">#REF!</definedName>
    <definedName name="Print_Area_MI" localSheetId="48">#REF!</definedName>
    <definedName name="Print_Area_MI" localSheetId="34">#REF!</definedName>
    <definedName name="Print_Area_MI" localSheetId="14">#REF!</definedName>
    <definedName name="Print_Area_MI" localSheetId="2">#REF!</definedName>
    <definedName name="Print_Area_MI" localSheetId="90">#REF!</definedName>
    <definedName name="Print_Area_MI" localSheetId="45">#REF!</definedName>
    <definedName name="Print_Area_MI" localSheetId="87">#REF!</definedName>
    <definedName name="Print_Area_MI" localSheetId="57">#REF!</definedName>
    <definedName name="Print_Area_MI" localSheetId="26">#REF!</definedName>
    <definedName name="Print_Area_MI" localSheetId="11">#REF!</definedName>
    <definedName name="Print_Area_MI" localSheetId="42">#REF!</definedName>
    <definedName name="Print_Area_MI" localSheetId="84">#REF!</definedName>
    <definedName name="Print_Area_MI" localSheetId="54">#REF!</definedName>
    <definedName name="Print_Area_MI" localSheetId="23">#REF!</definedName>
    <definedName name="Print_Area_MI" localSheetId="8">#REF!</definedName>
    <definedName name="Print_Area_MI" localSheetId="99">#REF!</definedName>
    <definedName name="Print_Area_MI" localSheetId="39">#REF!</definedName>
    <definedName name="Print_Area_MI" localSheetId="96">#REF!</definedName>
    <definedName name="Print_Area_MI" localSheetId="81">#REF!</definedName>
    <definedName name="Print_Area_MI" localSheetId="36">#REF!</definedName>
    <definedName name="Print_Area_MI" localSheetId="5">#REF!</definedName>
    <definedName name="Print_Area_MI" localSheetId="138">#REF!</definedName>
    <definedName name="Print_Area_MI" localSheetId="136">#REF!</definedName>
    <definedName name="Print_Area_MI" localSheetId="134">#REF!</definedName>
    <definedName name="Print_Area_MI" localSheetId="140">#REF!</definedName>
    <definedName name="Print_Area_MI">#REF!</definedName>
    <definedName name="PRINT_TITLES_MI" localSheetId="74">#REF!</definedName>
    <definedName name="PRINT_TITLES_MI" localSheetId="71">#REF!</definedName>
    <definedName name="PRINT_TITLES_MI" localSheetId="68">#REF!</definedName>
    <definedName name="PRINT_TITLES_MI" localSheetId="65">#REF!</definedName>
    <definedName name="PRINT_TITLES_MI" localSheetId="62">#REF!</definedName>
    <definedName name="PRINT_TITLES_MI" localSheetId="28">#REF!</definedName>
    <definedName name="PRINT_TITLES_MI" localSheetId="19">#REF!</definedName>
    <definedName name="PRINT_TITLES_MI" localSheetId="77">#REF!</definedName>
    <definedName name="PRINT_TITLES_MI" localSheetId="107">#REF!</definedName>
    <definedName name="PRINT_TITLES_MI" localSheetId="32">#REF!</definedName>
    <definedName name="PRINT_TITLES_MI" localSheetId="16">#REF!</definedName>
    <definedName name="PRINT_TITLES_MI" localSheetId="131">#REF!</definedName>
    <definedName name="PRINT_TITLES_MI" localSheetId="59">#REF!</definedName>
    <definedName name="PRINT_TITLES_MI" localSheetId="47">#REF!</definedName>
    <definedName name="PRINT_TITLES_MI" localSheetId="31">#REF!</definedName>
    <definedName name="PRINT_TITLES_MI" localSheetId="13">#REF!</definedName>
    <definedName name="PRINT_TITLES_MI" localSheetId="129">#REF!</definedName>
    <definedName name="PRINT_TITLES_MI" localSheetId="119">#REF!</definedName>
    <definedName name="PRINT_TITLES_MI" localSheetId="105">#REF!</definedName>
    <definedName name="PRINT_TITLES_MI" localSheetId="92">#REF!</definedName>
    <definedName name="PRINT_TITLES_MI" localSheetId="0">#REF!</definedName>
    <definedName name="PRINT_TITLES_MI" localSheetId="1">#REF!</definedName>
    <definedName name="PRINT_TITLES_MI" localSheetId="89">#REF!</definedName>
    <definedName name="PRINT_TITLES_MI" localSheetId="44">#REF!</definedName>
    <definedName name="PRINT_TITLES_MI" localSheetId="86">#REF!</definedName>
    <definedName name="PRINT_TITLES_MI" localSheetId="56">#REF!</definedName>
    <definedName name="PRINT_TITLES_MI" localSheetId="25">#REF!</definedName>
    <definedName name="PRINT_TITLES_MI" localSheetId="117">#REF!</definedName>
    <definedName name="PRINT_TITLES_MI" localSheetId="10">#REF!</definedName>
    <definedName name="PRINT_TITLES_MI" localSheetId="127">#REF!</definedName>
    <definedName name="PRINT_TITLES_MI" localSheetId="103">#REF!</definedName>
    <definedName name="PRINT_TITLES_MI" localSheetId="41">#REF!</definedName>
    <definedName name="PRINT_TITLES_MI" localSheetId="115">#REF!</definedName>
    <definedName name="PRINT_TITLES_MI" localSheetId="101">#REF!</definedName>
    <definedName name="PRINT_TITLES_MI" localSheetId="83">#REF!</definedName>
    <definedName name="PRINT_TITLES_MI" localSheetId="53">#REF!</definedName>
    <definedName name="PRINT_TITLES_MI" localSheetId="22">#REF!</definedName>
    <definedName name="PRINT_TITLES_MI" localSheetId="125">#REF!</definedName>
    <definedName name="PRINT_TITLES_MI" localSheetId="7">#REF!</definedName>
    <definedName name="PRINT_TITLES_MI" localSheetId="98">#REF!</definedName>
    <definedName name="PRINT_TITLES_MI" localSheetId="113">#REF!</definedName>
    <definedName name="PRINT_TITLES_MI" localSheetId="111">#REF!</definedName>
    <definedName name="PRINT_TITLES_MI" localSheetId="38">#REF!</definedName>
    <definedName name="PRINT_TITLES_MI" localSheetId="123">#REF!</definedName>
    <definedName name="PRINT_TITLES_MI" localSheetId="80">#REF!</definedName>
    <definedName name="PRINT_TITLES_MI" localSheetId="50">#REF!</definedName>
    <definedName name="PRINT_TITLES_MI" localSheetId="35">#REF!</definedName>
    <definedName name="PRINT_TITLES_MI" localSheetId="121">#REF!</definedName>
    <definedName name="PRINT_TITLES_MI" localSheetId="109">#REF!</definedName>
    <definedName name="PRINT_TITLES_MI" localSheetId="95">#REF!</definedName>
    <definedName name="PRINT_TITLES_MI" localSheetId="4">#REF!</definedName>
    <definedName name="PRINT_TITLES_MI" localSheetId="137">#REF!</definedName>
    <definedName name="PRINT_TITLES_MI" localSheetId="135">#REF!</definedName>
    <definedName name="PRINT_TITLES_MI" localSheetId="141">#REF!</definedName>
    <definedName name="PRINT_TITLES_MI" localSheetId="133">#REF!</definedName>
    <definedName name="PRINT_TITLES_MI" localSheetId="139">#REF!</definedName>
    <definedName name="PRINT_TITLES_MI" localSheetId="108">#REF!</definedName>
    <definedName name="PRINT_TITLES_MI" localSheetId="132">#REF!</definedName>
    <definedName name="PRINT_TITLES_MI" localSheetId="130">#REF!</definedName>
    <definedName name="PRINT_TITLES_MI" localSheetId="120">#REF!</definedName>
    <definedName name="PRINT_TITLES_MI" localSheetId="106">#REF!</definedName>
    <definedName name="PRINT_TITLES_MI" localSheetId="118">#REF!</definedName>
    <definedName name="PRINT_TITLES_MI" localSheetId="128">#REF!</definedName>
    <definedName name="PRINT_TITLES_MI" localSheetId="104">#REF!</definedName>
    <definedName name="PRINT_TITLES_MI" localSheetId="116">#REF!</definedName>
    <definedName name="PRINT_TITLES_MI" localSheetId="102">#REF!</definedName>
    <definedName name="PRINT_TITLES_MI" localSheetId="126">#REF!</definedName>
    <definedName name="PRINT_TITLES_MI" localSheetId="114">#REF!</definedName>
    <definedName name="PRINT_TITLES_MI" localSheetId="112">#REF!</definedName>
    <definedName name="PRINT_TITLES_MI" localSheetId="124">#REF!</definedName>
    <definedName name="PRINT_TITLES_MI" localSheetId="122">#REF!</definedName>
    <definedName name="PRINT_TITLES_MI" localSheetId="110">#REF!</definedName>
    <definedName name="PRINT_TITLES_MI" localSheetId="76">#REF!</definedName>
    <definedName name="PRINT_TITLES_MI" localSheetId="73">#REF!</definedName>
    <definedName name="PRINT_TITLES_MI" localSheetId="70">#REF!</definedName>
    <definedName name="PRINT_TITLES_MI" localSheetId="67">#REF!</definedName>
    <definedName name="PRINT_TITLES_MI" localSheetId="64">#REF!</definedName>
    <definedName name="PRINT_TITLES_MI" localSheetId="30">#REF!</definedName>
    <definedName name="PRINT_TITLES_MI" localSheetId="21">#REF!</definedName>
    <definedName name="PRINT_TITLES_MI" localSheetId="79">#REF!</definedName>
    <definedName name="PRINT_TITLES_MI" localSheetId="18">#REF!</definedName>
    <definedName name="PRINT_TITLES_MI" localSheetId="94">#REF!</definedName>
    <definedName name="PRINT_TITLES_MI" localSheetId="61">#REF!</definedName>
    <definedName name="PRINT_TITLES_MI" localSheetId="49">#REF!</definedName>
    <definedName name="PRINT_TITLES_MI" localSheetId="33">#REF!</definedName>
    <definedName name="PRINT_TITLES_MI" localSheetId="15">#REF!</definedName>
    <definedName name="PRINT_TITLES_MI" localSheetId="3">#REF!</definedName>
    <definedName name="PRINT_TITLES_MI" localSheetId="91">#REF!</definedName>
    <definedName name="PRINT_TITLES_MI" localSheetId="46">#REF!</definedName>
    <definedName name="PRINT_TITLES_MI" localSheetId="88">#REF!</definedName>
    <definedName name="PRINT_TITLES_MI" localSheetId="58">#REF!</definedName>
    <definedName name="PRINT_TITLES_MI" localSheetId="27">#REF!</definedName>
    <definedName name="PRINT_TITLES_MI" localSheetId="12">#REF!</definedName>
    <definedName name="PRINT_TITLES_MI" localSheetId="43">#REF!</definedName>
    <definedName name="PRINT_TITLES_MI" localSheetId="85">#REF!</definedName>
    <definedName name="PRINT_TITLES_MI" localSheetId="55">#REF!</definedName>
    <definedName name="PRINT_TITLES_MI" localSheetId="24">#REF!</definedName>
    <definedName name="PRINT_TITLES_MI" localSheetId="9">#REF!</definedName>
    <definedName name="PRINT_TITLES_MI" localSheetId="100">#REF!</definedName>
    <definedName name="PRINT_TITLES_MI" localSheetId="40">#REF!</definedName>
    <definedName name="PRINT_TITLES_MI" localSheetId="97">#REF!</definedName>
    <definedName name="PRINT_TITLES_MI" localSheetId="82">#REF!</definedName>
    <definedName name="PRINT_TITLES_MI" localSheetId="52">#REF!</definedName>
    <definedName name="PRINT_TITLES_MI" localSheetId="37">#REF!</definedName>
    <definedName name="PRINT_TITLES_MI" localSheetId="6">#REF!</definedName>
    <definedName name="PRINT_TITLES_MI" localSheetId="75">#REF!</definedName>
    <definedName name="PRINT_TITLES_MI" localSheetId="72">#REF!</definedName>
    <definedName name="PRINT_TITLES_MI" localSheetId="69">#REF!</definedName>
    <definedName name="PRINT_TITLES_MI" localSheetId="66">#REF!</definedName>
    <definedName name="PRINT_TITLES_MI" localSheetId="63">#REF!</definedName>
    <definedName name="PRINT_TITLES_MI" localSheetId="51">#REF!</definedName>
    <definedName name="PRINT_TITLES_MI" localSheetId="29">#REF!</definedName>
    <definedName name="PRINT_TITLES_MI" localSheetId="20">#REF!</definedName>
    <definedName name="PRINT_TITLES_MI" localSheetId="78">#REF!</definedName>
    <definedName name="PRINT_TITLES_MI" localSheetId="17">#REF!</definedName>
    <definedName name="PRINT_TITLES_MI" localSheetId="93">#REF!</definedName>
    <definedName name="PRINT_TITLES_MI" localSheetId="60">#REF!</definedName>
    <definedName name="PRINT_TITLES_MI" localSheetId="48">#REF!</definedName>
    <definedName name="PRINT_TITLES_MI" localSheetId="34">#REF!</definedName>
    <definedName name="PRINT_TITLES_MI" localSheetId="14">#REF!</definedName>
    <definedName name="PRINT_TITLES_MI" localSheetId="2">#REF!</definedName>
    <definedName name="PRINT_TITLES_MI" localSheetId="90">#REF!</definedName>
    <definedName name="PRINT_TITLES_MI" localSheetId="45">#REF!</definedName>
    <definedName name="PRINT_TITLES_MI" localSheetId="87">#REF!</definedName>
    <definedName name="PRINT_TITLES_MI" localSheetId="57">#REF!</definedName>
    <definedName name="PRINT_TITLES_MI" localSheetId="26">#REF!</definedName>
    <definedName name="PRINT_TITLES_MI" localSheetId="11">#REF!</definedName>
    <definedName name="PRINT_TITLES_MI" localSheetId="42">#REF!</definedName>
    <definedName name="PRINT_TITLES_MI" localSheetId="84">#REF!</definedName>
    <definedName name="PRINT_TITLES_MI" localSheetId="54">#REF!</definedName>
    <definedName name="PRINT_TITLES_MI" localSheetId="23">#REF!</definedName>
    <definedName name="PRINT_TITLES_MI" localSheetId="8">#REF!</definedName>
    <definedName name="PRINT_TITLES_MI" localSheetId="99">#REF!</definedName>
    <definedName name="PRINT_TITLES_MI" localSheetId="39">#REF!</definedName>
    <definedName name="PRINT_TITLES_MI" localSheetId="96">#REF!</definedName>
    <definedName name="PRINT_TITLES_MI" localSheetId="81">#REF!</definedName>
    <definedName name="PRINT_TITLES_MI" localSheetId="36">#REF!</definedName>
    <definedName name="PRINT_TITLES_MI" localSheetId="5">#REF!</definedName>
    <definedName name="PRINT_TITLES_MI" localSheetId="138">#REF!</definedName>
    <definedName name="PRINT_TITLES_MI" localSheetId="136">#REF!</definedName>
    <definedName name="PRINT_TITLES_MI" localSheetId="134">#REF!</definedName>
    <definedName name="PRINT_TITLES_MI" localSheetId="140">#REF!</definedName>
    <definedName name="PRINT_TITLES_MI">#REF!</definedName>
    <definedName name="Prior_Prices" localSheetId="74">#REF!</definedName>
    <definedName name="Prior_Prices" localSheetId="71">#REF!</definedName>
    <definedName name="Prior_Prices" localSheetId="68">#REF!</definedName>
    <definedName name="Prior_Prices" localSheetId="65">#REF!</definedName>
    <definedName name="Prior_Prices" localSheetId="62">#REF!</definedName>
    <definedName name="Prior_Prices" localSheetId="28">#REF!</definedName>
    <definedName name="Prior_Prices" localSheetId="19">#REF!</definedName>
    <definedName name="Prior_Prices" localSheetId="77">#REF!</definedName>
    <definedName name="Prior_Prices" localSheetId="107">#REF!</definedName>
    <definedName name="Prior_Prices" localSheetId="32">#REF!</definedName>
    <definedName name="Prior_Prices" localSheetId="16">#REF!</definedName>
    <definedName name="Prior_Prices" localSheetId="131">#REF!</definedName>
    <definedName name="Prior_Prices" localSheetId="59">#REF!</definedName>
    <definedName name="Prior_Prices" localSheetId="47">#REF!</definedName>
    <definedName name="Prior_Prices" localSheetId="31">#REF!</definedName>
    <definedName name="Prior_Prices" localSheetId="13">#REF!</definedName>
    <definedName name="Prior_Prices" localSheetId="129">#REF!</definedName>
    <definedName name="Prior_Prices" localSheetId="119">#REF!</definedName>
    <definedName name="Prior_Prices" localSheetId="105">#REF!</definedName>
    <definedName name="Prior_Prices" localSheetId="92">#REF!</definedName>
    <definedName name="Prior_Prices" localSheetId="0">#REF!</definedName>
    <definedName name="Prior_Prices" localSheetId="1">#REF!</definedName>
    <definedName name="Prior_Prices" localSheetId="89">#REF!</definedName>
    <definedName name="Prior_Prices" localSheetId="44">#REF!</definedName>
    <definedName name="Prior_Prices" localSheetId="86">#REF!</definedName>
    <definedName name="Prior_Prices" localSheetId="56">#REF!</definedName>
    <definedName name="Prior_Prices" localSheetId="25">#REF!</definedName>
    <definedName name="Prior_Prices" localSheetId="117">#REF!</definedName>
    <definedName name="Prior_Prices" localSheetId="10">#REF!</definedName>
    <definedName name="Prior_Prices" localSheetId="127">#REF!</definedName>
    <definedName name="Prior_Prices" localSheetId="103">#REF!</definedName>
    <definedName name="Prior_Prices" localSheetId="41">#REF!</definedName>
    <definedName name="Prior_Prices" localSheetId="115">#REF!</definedName>
    <definedName name="Prior_Prices" localSheetId="101">#REF!</definedName>
    <definedName name="Prior_Prices" localSheetId="83">#REF!</definedName>
    <definedName name="Prior_Prices" localSheetId="53">#REF!</definedName>
    <definedName name="Prior_Prices" localSheetId="22">#REF!</definedName>
    <definedName name="Prior_Prices" localSheetId="125">#REF!</definedName>
    <definedName name="Prior_Prices" localSheetId="7">#REF!</definedName>
    <definedName name="Prior_Prices" localSheetId="98">#REF!</definedName>
    <definedName name="Prior_Prices" localSheetId="113">#REF!</definedName>
    <definedName name="Prior_Prices" localSheetId="111">#REF!</definedName>
    <definedName name="Prior_Prices" localSheetId="38">#REF!</definedName>
    <definedName name="Prior_Prices" localSheetId="123">#REF!</definedName>
    <definedName name="Prior_Prices" localSheetId="80">#REF!</definedName>
    <definedName name="Prior_Prices" localSheetId="50">#REF!</definedName>
    <definedName name="Prior_Prices" localSheetId="35">#REF!</definedName>
    <definedName name="Prior_Prices" localSheetId="121">#REF!</definedName>
    <definedName name="Prior_Prices" localSheetId="109">#REF!</definedName>
    <definedName name="Prior_Prices" localSheetId="95">#REF!</definedName>
    <definedName name="Prior_Prices" localSheetId="4">#REF!</definedName>
    <definedName name="Prior_Prices" localSheetId="137">#REF!</definedName>
    <definedName name="Prior_Prices" localSheetId="135">#REF!</definedName>
    <definedName name="Prior_Prices" localSheetId="141">#REF!</definedName>
    <definedName name="Prior_Prices" localSheetId="133">#REF!</definedName>
    <definedName name="Prior_Prices" localSheetId="139">#REF!</definedName>
    <definedName name="Prior_Prices" localSheetId="108">#REF!</definedName>
    <definedName name="Prior_Prices" localSheetId="132">#REF!</definedName>
    <definedName name="Prior_Prices" localSheetId="130">#REF!</definedName>
    <definedName name="Prior_Prices" localSheetId="120">#REF!</definedName>
    <definedName name="Prior_Prices" localSheetId="106">#REF!</definedName>
    <definedName name="Prior_Prices" localSheetId="118">#REF!</definedName>
    <definedName name="Prior_Prices" localSheetId="128">#REF!</definedName>
    <definedName name="Prior_Prices" localSheetId="104">#REF!</definedName>
    <definedName name="Prior_Prices" localSheetId="116">#REF!</definedName>
    <definedName name="Prior_Prices" localSheetId="102">#REF!</definedName>
    <definedName name="Prior_Prices" localSheetId="126">#REF!</definedName>
    <definedName name="Prior_Prices" localSheetId="114">#REF!</definedName>
    <definedName name="Prior_Prices" localSheetId="112">#REF!</definedName>
    <definedName name="Prior_Prices" localSheetId="124">#REF!</definedName>
    <definedName name="Prior_Prices" localSheetId="122">#REF!</definedName>
    <definedName name="Prior_Prices" localSheetId="110">#REF!</definedName>
    <definedName name="Prior_Prices" localSheetId="76">#REF!</definedName>
    <definedName name="Prior_Prices" localSheetId="73">#REF!</definedName>
    <definedName name="Prior_Prices" localSheetId="70">#REF!</definedName>
    <definedName name="Prior_Prices" localSheetId="67">#REF!</definedName>
    <definedName name="Prior_Prices" localSheetId="64">#REF!</definedName>
    <definedName name="Prior_Prices" localSheetId="30">#REF!</definedName>
    <definedName name="Prior_Prices" localSheetId="21">#REF!</definedName>
    <definedName name="Prior_Prices" localSheetId="79">#REF!</definedName>
    <definedName name="Prior_Prices" localSheetId="18">#REF!</definedName>
    <definedName name="Prior_Prices" localSheetId="94">#REF!</definedName>
    <definedName name="Prior_Prices" localSheetId="61">#REF!</definedName>
    <definedName name="Prior_Prices" localSheetId="49">#REF!</definedName>
    <definedName name="Prior_Prices" localSheetId="33">#REF!</definedName>
    <definedName name="Prior_Prices" localSheetId="15">#REF!</definedName>
    <definedName name="Prior_Prices" localSheetId="3">#REF!</definedName>
    <definedName name="Prior_Prices" localSheetId="91">#REF!</definedName>
    <definedName name="Prior_Prices" localSheetId="46">#REF!</definedName>
    <definedName name="Prior_Prices" localSheetId="88">#REF!</definedName>
    <definedName name="Prior_Prices" localSheetId="58">#REF!</definedName>
    <definedName name="Prior_Prices" localSheetId="27">#REF!</definedName>
    <definedName name="Prior_Prices" localSheetId="12">#REF!</definedName>
    <definedName name="Prior_Prices" localSheetId="43">#REF!</definedName>
    <definedName name="Prior_Prices" localSheetId="85">#REF!</definedName>
    <definedName name="Prior_Prices" localSheetId="55">#REF!</definedName>
    <definedName name="Prior_Prices" localSheetId="24">#REF!</definedName>
    <definedName name="Prior_Prices" localSheetId="9">#REF!</definedName>
    <definedName name="Prior_Prices" localSheetId="100">#REF!</definedName>
    <definedName name="Prior_Prices" localSheetId="40">#REF!</definedName>
    <definedName name="Prior_Prices" localSheetId="97">#REF!</definedName>
    <definedName name="Prior_Prices" localSheetId="82">#REF!</definedName>
    <definedName name="Prior_Prices" localSheetId="52">#REF!</definedName>
    <definedName name="Prior_Prices" localSheetId="37">#REF!</definedName>
    <definedName name="Prior_Prices" localSheetId="6">#REF!</definedName>
    <definedName name="Prior_Prices" localSheetId="75">#REF!</definedName>
    <definedName name="Prior_Prices" localSheetId="72">#REF!</definedName>
    <definedName name="Prior_Prices" localSheetId="69">#REF!</definedName>
    <definedName name="Prior_Prices" localSheetId="66">#REF!</definedName>
    <definedName name="Prior_Prices" localSheetId="63">#REF!</definedName>
    <definedName name="Prior_Prices" localSheetId="51">#REF!</definedName>
    <definedName name="Prior_Prices" localSheetId="29">#REF!</definedName>
    <definedName name="Prior_Prices" localSheetId="20">#REF!</definedName>
    <definedName name="Prior_Prices" localSheetId="78">#REF!</definedName>
    <definedName name="Prior_Prices" localSheetId="17">#REF!</definedName>
    <definedName name="Prior_Prices" localSheetId="93">#REF!</definedName>
    <definedName name="Prior_Prices" localSheetId="60">#REF!</definedName>
    <definedName name="Prior_Prices" localSheetId="48">#REF!</definedName>
    <definedName name="Prior_Prices" localSheetId="34">#REF!</definedName>
    <definedName name="Prior_Prices" localSheetId="14">#REF!</definedName>
    <definedName name="Prior_Prices" localSheetId="2">#REF!</definedName>
    <definedName name="Prior_Prices" localSheetId="90">#REF!</definedName>
    <definedName name="Prior_Prices" localSheetId="45">#REF!</definedName>
    <definedName name="Prior_Prices" localSheetId="87">#REF!</definedName>
    <definedName name="Prior_Prices" localSheetId="57">#REF!</definedName>
    <definedName name="Prior_Prices" localSheetId="26">#REF!</definedName>
    <definedName name="Prior_Prices" localSheetId="11">#REF!</definedName>
    <definedName name="Prior_Prices" localSheetId="42">#REF!</definedName>
    <definedName name="Prior_Prices" localSheetId="84">#REF!</definedName>
    <definedName name="Prior_Prices" localSheetId="54">#REF!</definedName>
    <definedName name="Prior_Prices" localSheetId="23">#REF!</definedName>
    <definedName name="Prior_Prices" localSheetId="8">#REF!</definedName>
    <definedName name="Prior_Prices" localSheetId="99">#REF!</definedName>
    <definedName name="Prior_Prices" localSheetId="39">#REF!</definedName>
    <definedName name="Prior_Prices" localSheetId="96">#REF!</definedName>
    <definedName name="Prior_Prices" localSheetId="81">#REF!</definedName>
    <definedName name="Prior_Prices" localSheetId="36">#REF!</definedName>
    <definedName name="Prior_Prices" localSheetId="5">#REF!</definedName>
    <definedName name="Prior_Prices" localSheetId="138">#REF!</definedName>
    <definedName name="Prior_Prices" localSheetId="136">#REF!</definedName>
    <definedName name="Prior_Prices" localSheetId="134">#REF!</definedName>
    <definedName name="Prior_Prices" localSheetId="140">#REF!</definedName>
    <definedName name="Prior_Prices">#REF!</definedName>
    <definedName name="Production" localSheetId="74">#REF!</definedName>
    <definedName name="Production" localSheetId="71">#REF!</definedName>
    <definedName name="Production" localSheetId="68">#REF!</definedName>
    <definedName name="Production" localSheetId="65">#REF!</definedName>
    <definedName name="Production" localSheetId="62">#REF!</definedName>
    <definedName name="Production" localSheetId="28">#REF!</definedName>
    <definedName name="Production" localSheetId="19">#REF!</definedName>
    <definedName name="Production" localSheetId="77">#REF!</definedName>
    <definedName name="Production" localSheetId="107">#REF!</definedName>
    <definedName name="Production" localSheetId="32">#REF!</definedName>
    <definedName name="Production" localSheetId="16">#REF!</definedName>
    <definedName name="Production" localSheetId="131">#REF!</definedName>
    <definedName name="Production" localSheetId="59">#REF!</definedName>
    <definedName name="Production" localSheetId="47">#REF!</definedName>
    <definedName name="Production" localSheetId="31">#REF!</definedName>
    <definedName name="Production" localSheetId="13">#REF!</definedName>
    <definedName name="Production" localSheetId="129">#REF!</definedName>
    <definedName name="Production" localSheetId="119">#REF!</definedName>
    <definedName name="Production" localSheetId="105">#REF!</definedName>
    <definedName name="Production" localSheetId="92">#REF!</definedName>
    <definedName name="Production" localSheetId="0">#REF!</definedName>
    <definedName name="Production" localSheetId="1">#REF!</definedName>
    <definedName name="Production" localSheetId="89">#REF!</definedName>
    <definedName name="Production" localSheetId="44">#REF!</definedName>
    <definedName name="Production" localSheetId="86">#REF!</definedName>
    <definedName name="Production" localSheetId="56">#REF!</definedName>
    <definedName name="Production" localSheetId="25">#REF!</definedName>
    <definedName name="Production" localSheetId="117">#REF!</definedName>
    <definedName name="Production" localSheetId="10">#REF!</definedName>
    <definedName name="Production" localSheetId="127">#REF!</definedName>
    <definedName name="Production" localSheetId="103">#REF!</definedName>
    <definedName name="Production" localSheetId="41">#REF!</definedName>
    <definedName name="Production" localSheetId="115">#REF!</definedName>
    <definedName name="Production" localSheetId="101">#REF!</definedName>
    <definedName name="Production" localSheetId="83">#REF!</definedName>
    <definedName name="Production" localSheetId="53">#REF!</definedName>
    <definedName name="Production" localSheetId="22">#REF!</definedName>
    <definedName name="Production" localSheetId="125">#REF!</definedName>
    <definedName name="Production" localSheetId="7">#REF!</definedName>
    <definedName name="Production" localSheetId="98">#REF!</definedName>
    <definedName name="Production" localSheetId="113">#REF!</definedName>
    <definedName name="Production" localSheetId="111">#REF!</definedName>
    <definedName name="Production" localSheetId="38">#REF!</definedName>
    <definedName name="Production" localSheetId="123">#REF!</definedName>
    <definedName name="Production" localSheetId="80">#REF!</definedName>
    <definedName name="Production" localSheetId="50">#REF!</definedName>
    <definedName name="Production" localSheetId="35">#REF!</definedName>
    <definedName name="Production" localSheetId="121">#REF!</definedName>
    <definedName name="Production" localSheetId="109">#REF!</definedName>
    <definedName name="Production" localSheetId="95">#REF!</definedName>
    <definedName name="Production" localSheetId="4">#REF!</definedName>
    <definedName name="Production" localSheetId="137">#REF!</definedName>
    <definedName name="Production" localSheetId="135">#REF!</definedName>
    <definedName name="Production" localSheetId="141">#REF!</definedName>
    <definedName name="Production" localSheetId="133">#REF!</definedName>
    <definedName name="Production" localSheetId="139">#REF!</definedName>
    <definedName name="Production" localSheetId="108">#REF!</definedName>
    <definedName name="Production" localSheetId="132">#REF!</definedName>
    <definedName name="Production" localSheetId="130">#REF!</definedName>
    <definedName name="Production" localSheetId="120">#REF!</definedName>
    <definedName name="Production" localSheetId="106">#REF!</definedName>
    <definedName name="Production" localSheetId="118">#REF!</definedName>
    <definedName name="Production" localSheetId="128">#REF!</definedName>
    <definedName name="Production" localSheetId="104">#REF!</definedName>
    <definedName name="Production" localSheetId="116">#REF!</definedName>
    <definedName name="Production" localSheetId="102">#REF!</definedName>
    <definedName name="Production" localSheetId="126">#REF!</definedName>
    <definedName name="Production" localSheetId="114">#REF!</definedName>
    <definedName name="Production" localSheetId="112">#REF!</definedName>
    <definedName name="Production" localSheetId="124">#REF!</definedName>
    <definedName name="Production" localSheetId="122">#REF!</definedName>
    <definedName name="Production" localSheetId="110">#REF!</definedName>
    <definedName name="Production" localSheetId="76">#REF!</definedName>
    <definedName name="Production" localSheetId="73">#REF!</definedName>
    <definedName name="Production" localSheetId="70">#REF!</definedName>
    <definedName name="Production" localSheetId="67">#REF!</definedName>
    <definedName name="Production" localSheetId="64">#REF!</definedName>
    <definedName name="Production" localSheetId="30">#REF!</definedName>
    <definedName name="Production" localSheetId="21">#REF!</definedName>
    <definedName name="Production" localSheetId="79">#REF!</definedName>
    <definedName name="Production" localSheetId="18">#REF!</definedName>
    <definedName name="Production" localSheetId="94">#REF!</definedName>
    <definedName name="Production" localSheetId="61">#REF!</definedName>
    <definedName name="Production" localSheetId="49">#REF!</definedName>
    <definedName name="Production" localSheetId="33">#REF!</definedName>
    <definedName name="Production" localSheetId="15">#REF!</definedName>
    <definedName name="Production" localSheetId="3">#REF!</definedName>
    <definedName name="Production" localSheetId="91">#REF!</definedName>
    <definedName name="Production" localSheetId="46">#REF!</definedName>
    <definedName name="Production" localSheetId="88">#REF!</definedName>
    <definedName name="Production" localSheetId="58">#REF!</definedName>
    <definedName name="Production" localSheetId="27">#REF!</definedName>
    <definedName name="Production" localSheetId="12">#REF!</definedName>
    <definedName name="Production" localSheetId="43">#REF!</definedName>
    <definedName name="Production" localSheetId="85">#REF!</definedName>
    <definedName name="Production" localSheetId="55">#REF!</definedName>
    <definedName name="Production" localSheetId="24">#REF!</definedName>
    <definedName name="Production" localSheetId="9">#REF!</definedName>
    <definedName name="Production" localSheetId="100">#REF!</definedName>
    <definedName name="Production" localSheetId="40">#REF!</definedName>
    <definedName name="Production" localSheetId="97">#REF!</definedName>
    <definedName name="Production" localSheetId="82">#REF!</definedName>
    <definedName name="Production" localSheetId="52">#REF!</definedName>
    <definedName name="Production" localSheetId="37">#REF!</definedName>
    <definedName name="Production" localSheetId="6">#REF!</definedName>
    <definedName name="Production" localSheetId="75">#REF!</definedName>
    <definedName name="Production" localSheetId="72">#REF!</definedName>
    <definedName name="Production" localSheetId="69">#REF!</definedName>
    <definedName name="Production" localSheetId="66">#REF!</definedName>
    <definedName name="Production" localSheetId="63">#REF!</definedName>
    <definedName name="Production" localSheetId="51">#REF!</definedName>
    <definedName name="Production" localSheetId="29">#REF!</definedName>
    <definedName name="Production" localSheetId="20">#REF!</definedName>
    <definedName name="Production" localSheetId="78">#REF!</definedName>
    <definedName name="Production" localSheetId="17">#REF!</definedName>
    <definedName name="Production" localSheetId="93">#REF!</definedName>
    <definedName name="Production" localSheetId="60">#REF!</definedName>
    <definedName name="Production" localSheetId="48">#REF!</definedName>
    <definedName name="Production" localSheetId="34">#REF!</definedName>
    <definedName name="Production" localSheetId="14">#REF!</definedName>
    <definedName name="Production" localSheetId="2">#REF!</definedName>
    <definedName name="Production" localSheetId="90">#REF!</definedName>
    <definedName name="Production" localSheetId="45">#REF!</definedName>
    <definedName name="Production" localSheetId="87">#REF!</definedName>
    <definedName name="Production" localSheetId="57">#REF!</definedName>
    <definedName name="Production" localSheetId="26">#REF!</definedName>
    <definedName name="Production" localSheetId="11">#REF!</definedName>
    <definedName name="Production" localSheetId="42">#REF!</definedName>
    <definedName name="Production" localSheetId="84">#REF!</definedName>
    <definedName name="Production" localSheetId="54">#REF!</definedName>
    <definedName name="Production" localSheetId="23">#REF!</definedName>
    <definedName name="Production" localSheetId="8">#REF!</definedName>
    <definedName name="Production" localSheetId="99">#REF!</definedName>
    <definedName name="Production" localSheetId="39">#REF!</definedName>
    <definedName name="Production" localSheetId="96">#REF!</definedName>
    <definedName name="Production" localSheetId="81">#REF!</definedName>
    <definedName name="Production" localSheetId="36">#REF!</definedName>
    <definedName name="Production" localSheetId="5">#REF!</definedName>
    <definedName name="Production" localSheetId="138">#REF!</definedName>
    <definedName name="Production" localSheetId="136">#REF!</definedName>
    <definedName name="Production" localSheetId="134">#REF!</definedName>
    <definedName name="Production" localSheetId="140">#REF!</definedName>
    <definedName name="Production">#REF!</definedName>
    <definedName name="Production_Out" localSheetId="74">#REF!</definedName>
    <definedName name="Production_Out" localSheetId="71">#REF!</definedName>
    <definedName name="Production_Out" localSheetId="68">#REF!</definedName>
    <definedName name="Production_Out" localSheetId="65">#REF!</definedName>
    <definedName name="Production_Out" localSheetId="62">#REF!</definedName>
    <definedName name="Production_Out" localSheetId="28">#REF!</definedName>
    <definedName name="Production_Out" localSheetId="19">#REF!</definedName>
    <definedName name="Production_Out" localSheetId="77">#REF!</definedName>
    <definedName name="Production_Out" localSheetId="107">#REF!</definedName>
    <definedName name="Production_Out" localSheetId="32">#REF!</definedName>
    <definedName name="Production_Out" localSheetId="16">#REF!</definedName>
    <definedName name="Production_Out" localSheetId="131">#REF!</definedName>
    <definedName name="Production_Out" localSheetId="59">#REF!</definedName>
    <definedName name="Production_Out" localSheetId="47">#REF!</definedName>
    <definedName name="Production_Out" localSheetId="31">#REF!</definedName>
    <definedName name="Production_Out" localSheetId="13">#REF!</definedName>
    <definedName name="Production_Out" localSheetId="129">#REF!</definedName>
    <definedName name="Production_Out" localSheetId="119">#REF!</definedName>
    <definedName name="Production_Out" localSheetId="105">#REF!</definedName>
    <definedName name="Production_Out" localSheetId="92">#REF!</definedName>
    <definedName name="Production_Out" localSheetId="0">#REF!</definedName>
    <definedName name="Production_Out" localSheetId="1">#REF!</definedName>
    <definedName name="Production_Out" localSheetId="89">#REF!</definedName>
    <definedName name="Production_Out" localSheetId="44">#REF!</definedName>
    <definedName name="Production_Out" localSheetId="86">#REF!</definedName>
    <definedName name="Production_Out" localSheetId="56">#REF!</definedName>
    <definedName name="Production_Out" localSheetId="25">#REF!</definedName>
    <definedName name="Production_Out" localSheetId="117">#REF!</definedName>
    <definedName name="Production_Out" localSheetId="10">#REF!</definedName>
    <definedName name="Production_Out" localSheetId="127">#REF!</definedName>
    <definedName name="Production_Out" localSheetId="103">#REF!</definedName>
    <definedName name="Production_Out" localSheetId="41">#REF!</definedName>
    <definedName name="Production_Out" localSheetId="115">#REF!</definedName>
    <definedName name="Production_Out" localSheetId="101">#REF!</definedName>
    <definedName name="Production_Out" localSheetId="83">#REF!</definedName>
    <definedName name="Production_Out" localSheetId="53">#REF!</definedName>
    <definedName name="Production_Out" localSheetId="22">#REF!</definedName>
    <definedName name="Production_Out" localSheetId="125">#REF!</definedName>
    <definedName name="Production_Out" localSheetId="7">#REF!</definedName>
    <definedName name="Production_Out" localSheetId="98">#REF!</definedName>
    <definedName name="Production_Out" localSheetId="113">#REF!</definedName>
    <definedName name="Production_Out" localSheetId="111">#REF!</definedName>
    <definedName name="Production_Out" localSheetId="38">#REF!</definedName>
    <definedName name="Production_Out" localSheetId="123">#REF!</definedName>
    <definedName name="Production_Out" localSheetId="80">#REF!</definedName>
    <definedName name="Production_Out" localSheetId="50">#REF!</definedName>
    <definedName name="Production_Out" localSheetId="35">#REF!</definedName>
    <definedName name="Production_Out" localSheetId="121">#REF!</definedName>
    <definedName name="Production_Out" localSheetId="109">#REF!</definedName>
    <definedName name="Production_Out" localSheetId="95">#REF!</definedName>
    <definedName name="Production_Out" localSheetId="4">#REF!</definedName>
    <definedName name="Production_Out" localSheetId="137">#REF!</definedName>
    <definedName name="Production_Out" localSheetId="135">#REF!</definedName>
    <definedName name="Production_Out" localSheetId="141">#REF!</definedName>
    <definedName name="Production_Out" localSheetId="133">#REF!</definedName>
    <definedName name="Production_Out" localSheetId="139">#REF!</definedName>
    <definedName name="Production_Out" localSheetId="108">#REF!</definedName>
    <definedName name="Production_Out" localSheetId="132">#REF!</definedName>
    <definedName name="Production_Out" localSheetId="130">#REF!</definedName>
    <definedName name="Production_Out" localSheetId="120">#REF!</definedName>
    <definedName name="Production_Out" localSheetId="106">#REF!</definedName>
    <definedName name="Production_Out" localSheetId="118">#REF!</definedName>
    <definedName name="Production_Out" localSheetId="128">#REF!</definedName>
    <definedName name="Production_Out" localSheetId="104">#REF!</definedName>
    <definedName name="Production_Out" localSheetId="116">#REF!</definedName>
    <definedName name="Production_Out" localSheetId="102">#REF!</definedName>
    <definedName name="Production_Out" localSheetId="126">#REF!</definedName>
    <definedName name="Production_Out" localSheetId="114">#REF!</definedName>
    <definedName name="Production_Out" localSheetId="112">#REF!</definedName>
    <definedName name="Production_Out" localSheetId="124">#REF!</definedName>
    <definedName name="Production_Out" localSheetId="122">#REF!</definedName>
    <definedName name="Production_Out" localSheetId="110">#REF!</definedName>
    <definedName name="Production_Out" localSheetId="76">#REF!</definedName>
    <definedName name="Production_Out" localSheetId="73">#REF!</definedName>
    <definedName name="Production_Out" localSheetId="70">#REF!</definedName>
    <definedName name="Production_Out" localSheetId="67">#REF!</definedName>
    <definedName name="Production_Out" localSheetId="64">#REF!</definedName>
    <definedName name="Production_Out" localSheetId="30">#REF!</definedName>
    <definedName name="Production_Out" localSheetId="21">#REF!</definedName>
    <definedName name="Production_Out" localSheetId="79">#REF!</definedName>
    <definedName name="Production_Out" localSheetId="18">#REF!</definedName>
    <definedName name="Production_Out" localSheetId="94">#REF!</definedName>
    <definedName name="Production_Out" localSheetId="61">#REF!</definedName>
    <definedName name="Production_Out" localSheetId="49">#REF!</definedName>
    <definedName name="Production_Out" localSheetId="33">#REF!</definedName>
    <definedName name="Production_Out" localSheetId="15">#REF!</definedName>
    <definedName name="Production_Out" localSheetId="3">#REF!</definedName>
    <definedName name="Production_Out" localSheetId="91">#REF!</definedName>
    <definedName name="Production_Out" localSheetId="46">#REF!</definedName>
    <definedName name="Production_Out" localSheetId="88">#REF!</definedName>
    <definedName name="Production_Out" localSheetId="58">#REF!</definedName>
    <definedName name="Production_Out" localSheetId="27">#REF!</definedName>
    <definedName name="Production_Out" localSheetId="12">#REF!</definedName>
    <definedName name="Production_Out" localSheetId="43">#REF!</definedName>
    <definedName name="Production_Out" localSheetId="85">#REF!</definedName>
    <definedName name="Production_Out" localSheetId="55">#REF!</definedName>
    <definedName name="Production_Out" localSheetId="24">#REF!</definedName>
    <definedName name="Production_Out" localSheetId="9">#REF!</definedName>
    <definedName name="Production_Out" localSheetId="100">#REF!</definedName>
    <definedName name="Production_Out" localSheetId="40">#REF!</definedName>
    <definedName name="Production_Out" localSheetId="97">#REF!</definedName>
    <definedName name="Production_Out" localSheetId="82">#REF!</definedName>
    <definedName name="Production_Out" localSheetId="52">#REF!</definedName>
    <definedName name="Production_Out" localSheetId="37">#REF!</definedName>
    <definedName name="Production_Out" localSheetId="6">#REF!</definedName>
    <definedName name="Production_Out" localSheetId="75">#REF!</definedName>
    <definedName name="Production_Out" localSheetId="72">#REF!</definedName>
    <definedName name="Production_Out" localSheetId="69">#REF!</definedName>
    <definedName name="Production_Out" localSheetId="66">#REF!</definedName>
    <definedName name="Production_Out" localSheetId="63">#REF!</definedName>
    <definedName name="Production_Out" localSheetId="51">#REF!</definedName>
    <definedName name="Production_Out" localSheetId="29">#REF!</definedName>
    <definedName name="Production_Out" localSheetId="20">#REF!</definedName>
    <definedName name="Production_Out" localSheetId="78">#REF!</definedName>
    <definedName name="Production_Out" localSheetId="17">#REF!</definedName>
    <definedName name="Production_Out" localSheetId="93">#REF!</definedName>
    <definedName name="Production_Out" localSheetId="60">#REF!</definedName>
    <definedName name="Production_Out" localSheetId="48">#REF!</definedName>
    <definedName name="Production_Out" localSheetId="34">#REF!</definedName>
    <definedName name="Production_Out" localSheetId="14">#REF!</definedName>
    <definedName name="Production_Out" localSheetId="2">#REF!</definedName>
    <definedName name="Production_Out" localSheetId="90">#REF!</definedName>
    <definedName name="Production_Out" localSheetId="45">#REF!</definedName>
    <definedName name="Production_Out" localSheetId="87">#REF!</definedName>
    <definedName name="Production_Out" localSheetId="57">#REF!</definedName>
    <definedName name="Production_Out" localSheetId="26">#REF!</definedName>
    <definedName name="Production_Out" localSheetId="11">#REF!</definedName>
    <definedName name="Production_Out" localSheetId="42">#REF!</definedName>
    <definedName name="Production_Out" localSheetId="84">#REF!</definedName>
    <definedName name="Production_Out" localSheetId="54">#REF!</definedName>
    <definedName name="Production_Out" localSheetId="23">#REF!</definedName>
    <definedName name="Production_Out" localSheetId="8">#REF!</definedName>
    <definedName name="Production_Out" localSheetId="99">#REF!</definedName>
    <definedName name="Production_Out" localSheetId="39">#REF!</definedName>
    <definedName name="Production_Out" localSheetId="96">#REF!</definedName>
    <definedName name="Production_Out" localSheetId="81">#REF!</definedName>
    <definedName name="Production_Out" localSheetId="36">#REF!</definedName>
    <definedName name="Production_Out" localSheetId="5">#REF!</definedName>
    <definedName name="Production_Out" localSheetId="138">#REF!</definedName>
    <definedName name="Production_Out" localSheetId="136">#REF!</definedName>
    <definedName name="Production_Out" localSheetId="134">#REF!</definedName>
    <definedName name="Production_Out" localSheetId="140">#REF!</definedName>
    <definedName name="Production_Out">#REF!</definedName>
    <definedName name="Property_Tax_Out" localSheetId="74">#REF!</definedName>
    <definedName name="Property_Tax_Out" localSheetId="71">#REF!</definedName>
    <definedName name="Property_Tax_Out" localSheetId="68">#REF!</definedName>
    <definedName name="Property_Tax_Out" localSheetId="65">#REF!</definedName>
    <definedName name="Property_Tax_Out" localSheetId="62">#REF!</definedName>
    <definedName name="Property_Tax_Out" localSheetId="28">#REF!</definedName>
    <definedName name="Property_Tax_Out" localSheetId="19">#REF!</definedName>
    <definedName name="Property_Tax_Out" localSheetId="77">#REF!</definedName>
    <definedName name="Property_Tax_Out" localSheetId="107">#REF!</definedName>
    <definedName name="Property_Tax_Out" localSheetId="32">#REF!</definedName>
    <definedName name="Property_Tax_Out" localSheetId="16">#REF!</definedName>
    <definedName name="Property_Tax_Out" localSheetId="131">#REF!</definedName>
    <definedName name="Property_Tax_Out" localSheetId="59">#REF!</definedName>
    <definedName name="Property_Tax_Out" localSheetId="47">#REF!</definedName>
    <definedName name="Property_Tax_Out" localSheetId="31">#REF!</definedName>
    <definedName name="Property_Tax_Out" localSheetId="13">#REF!</definedName>
    <definedName name="Property_Tax_Out" localSheetId="129">#REF!</definedName>
    <definedName name="Property_Tax_Out" localSheetId="119">#REF!</definedName>
    <definedName name="Property_Tax_Out" localSheetId="105">#REF!</definedName>
    <definedName name="Property_Tax_Out" localSheetId="92">#REF!</definedName>
    <definedName name="Property_Tax_Out" localSheetId="0">#REF!</definedName>
    <definedName name="Property_Tax_Out" localSheetId="1">#REF!</definedName>
    <definedName name="Property_Tax_Out" localSheetId="89">#REF!</definedName>
    <definedName name="Property_Tax_Out" localSheetId="44">#REF!</definedName>
    <definedName name="Property_Tax_Out" localSheetId="86">#REF!</definedName>
    <definedName name="Property_Tax_Out" localSheetId="56">#REF!</definedName>
    <definedName name="Property_Tax_Out" localSheetId="25">#REF!</definedName>
    <definedName name="Property_Tax_Out" localSheetId="117">#REF!</definedName>
    <definedName name="Property_Tax_Out" localSheetId="10">#REF!</definedName>
    <definedName name="Property_Tax_Out" localSheetId="127">#REF!</definedName>
    <definedName name="Property_Tax_Out" localSheetId="103">#REF!</definedName>
    <definedName name="Property_Tax_Out" localSheetId="41">#REF!</definedName>
    <definedName name="Property_Tax_Out" localSheetId="115">#REF!</definedName>
    <definedName name="Property_Tax_Out" localSheetId="101">#REF!</definedName>
    <definedName name="Property_Tax_Out" localSheetId="83">#REF!</definedName>
    <definedName name="Property_Tax_Out" localSheetId="53">#REF!</definedName>
    <definedName name="Property_Tax_Out" localSheetId="22">#REF!</definedName>
    <definedName name="Property_Tax_Out" localSheetId="125">#REF!</definedName>
    <definedName name="Property_Tax_Out" localSheetId="7">#REF!</definedName>
    <definedName name="Property_Tax_Out" localSheetId="98">#REF!</definedName>
    <definedName name="Property_Tax_Out" localSheetId="113">#REF!</definedName>
    <definedName name="Property_Tax_Out" localSheetId="111">#REF!</definedName>
    <definedName name="Property_Tax_Out" localSheetId="38">#REF!</definedName>
    <definedName name="Property_Tax_Out" localSheetId="123">#REF!</definedName>
    <definedName name="Property_Tax_Out" localSheetId="80">#REF!</definedName>
    <definedName name="Property_Tax_Out" localSheetId="50">#REF!</definedName>
    <definedName name="Property_Tax_Out" localSheetId="35">#REF!</definedName>
    <definedName name="Property_Tax_Out" localSheetId="121">#REF!</definedName>
    <definedName name="Property_Tax_Out" localSheetId="109">#REF!</definedName>
    <definedName name="Property_Tax_Out" localSheetId="95">#REF!</definedName>
    <definedName name="Property_Tax_Out" localSheetId="4">#REF!</definedName>
    <definedName name="Property_Tax_Out" localSheetId="137">#REF!</definedName>
    <definedName name="Property_Tax_Out" localSheetId="135">#REF!</definedName>
    <definedName name="Property_Tax_Out" localSheetId="141">#REF!</definedName>
    <definedName name="Property_Tax_Out" localSheetId="133">#REF!</definedName>
    <definedName name="Property_Tax_Out" localSheetId="139">#REF!</definedName>
    <definedName name="Property_Tax_Out" localSheetId="108">#REF!</definedName>
    <definedName name="Property_Tax_Out" localSheetId="132">#REF!</definedName>
    <definedName name="Property_Tax_Out" localSheetId="130">#REF!</definedName>
    <definedName name="Property_Tax_Out" localSheetId="120">#REF!</definedName>
    <definedName name="Property_Tax_Out" localSheetId="106">#REF!</definedName>
    <definedName name="Property_Tax_Out" localSheetId="118">#REF!</definedName>
    <definedName name="Property_Tax_Out" localSheetId="128">#REF!</definedName>
    <definedName name="Property_Tax_Out" localSheetId="104">#REF!</definedName>
    <definedName name="Property_Tax_Out" localSheetId="116">#REF!</definedName>
    <definedName name="Property_Tax_Out" localSheetId="102">#REF!</definedName>
    <definedName name="Property_Tax_Out" localSheetId="126">#REF!</definedName>
    <definedName name="Property_Tax_Out" localSheetId="114">#REF!</definedName>
    <definedName name="Property_Tax_Out" localSheetId="112">#REF!</definedName>
    <definedName name="Property_Tax_Out" localSheetId="124">#REF!</definedName>
    <definedName name="Property_Tax_Out" localSheetId="122">#REF!</definedName>
    <definedName name="Property_Tax_Out" localSheetId="110">#REF!</definedName>
    <definedName name="Property_Tax_Out" localSheetId="76">#REF!</definedName>
    <definedName name="Property_Tax_Out" localSheetId="73">#REF!</definedName>
    <definedName name="Property_Tax_Out" localSheetId="70">#REF!</definedName>
    <definedName name="Property_Tax_Out" localSheetId="67">#REF!</definedName>
    <definedName name="Property_Tax_Out" localSheetId="64">#REF!</definedName>
    <definedName name="Property_Tax_Out" localSheetId="30">#REF!</definedName>
    <definedName name="Property_Tax_Out" localSheetId="21">#REF!</definedName>
    <definedName name="Property_Tax_Out" localSheetId="79">#REF!</definedName>
    <definedName name="Property_Tax_Out" localSheetId="18">#REF!</definedName>
    <definedName name="Property_Tax_Out" localSheetId="94">#REF!</definedName>
    <definedName name="Property_Tax_Out" localSheetId="61">#REF!</definedName>
    <definedName name="Property_Tax_Out" localSheetId="49">#REF!</definedName>
    <definedName name="Property_Tax_Out" localSheetId="33">#REF!</definedName>
    <definedName name="Property_Tax_Out" localSheetId="15">#REF!</definedName>
    <definedName name="Property_Tax_Out" localSheetId="3">#REF!</definedName>
    <definedName name="Property_Tax_Out" localSheetId="91">#REF!</definedName>
    <definedName name="Property_Tax_Out" localSheetId="46">#REF!</definedName>
    <definedName name="Property_Tax_Out" localSheetId="88">#REF!</definedName>
    <definedName name="Property_Tax_Out" localSheetId="58">#REF!</definedName>
    <definedName name="Property_Tax_Out" localSheetId="27">#REF!</definedName>
    <definedName name="Property_Tax_Out" localSheetId="12">#REF!</definedName>
    <definedName name="Property_Tax_Out" localSheetId="43">#REF!</definedName>
    <definedName name="Property_Tax_Out" localSheetId="85">#REF!</definedName>
    <definedName name="Property_Tax_Out" localSheetId="55">#REF!</definedName>
    <definedName name="Property_Tax_Out" localSheetId="24">#REF!</definedName>
    <definedName name="Property_Tax_Out" localSheetId="9">#REF!</definedName>
    <definedName name="Property_Tax_Out" localSheetId="100">#REF!</definedName>
    <definedName name="Property_Tax_Out" localSheetId="40">#REF!</definedName>
    <definedName name="Property_Tax_Out" localSheetId="97">#REF!</definedName>
    <definedName name="Property_Tax_Out" localSheetId="82">#REF!</definedName>
    <definedName name="Property_Tax_Out" localSheetId="52">#REF!</definedName>
    <definedName name="Property_Tax_Out" localSheetId="37">#REF!</definedName>
    <definedName name="Property_Tax_Out" localSheetId="6">#REF!</definedName>
    <definedName name="Property_Tax_Out" localSheetId="75">#REF!</definedName>
    <definedName name="Property_Tax_Out" localSheetId="72">#REF!</definedName>
    <definedName name="Property_Tax_Out" localSheetId="69">#REF!</definedName>
    <definedName name="Property_Tax_Out" localSheetId="66">#REF!</definedName>
    <definedName name="Property_Tax_Out" localSheetId="63">#REF!</definedName>
    <definedName name="Property_Tax_Out" localSheetId="51">#REF!</definedName>
    <definedName name="Property_Tax_Out" localSheetId="29">#REF!</definedName>
    <definedName name="Property_Tax_Out" localSheetId="20">#REF!</definedName>
    <definedName name="Property_Tax_Out" localSheetId="78">#REF!</definedName>
    <definedName name="Property_Tax_Out" localSheetId="17">#REF!</definedName>
    <definedName name="Property_Tax_Out" localSheetId="93">#REF!</definedName>
    <definedName name="Property_Tax_Out" localSheetId="60">#REF!</definedName>
    <definedName name="Property_Tax_Out" localSheetId="48">#REF!</definedName>
    <definedName name="Property_Tax_Out" localSheetId="34">#REF!</definedName>
    <definedName name="Property_Tax_Out" localSheetId="14">#REF!</definedName>
    <definedName name="Property_Tax_Out" localSheetId="2">#REF!</definedName>
    <definedName name="Property_Tax_Out" localSheetId="90">#REF!</definedName>
    <definedName name="Property_Tax_Out" localSheetId="45">#REF!</definedName>
    <definedName name="Property_Tax_Out" localSheetId="87">#REF!</definedName>
    <definedName name="Property_Tax_Out" localSheetId="57">#REF!</definedName>
    <definedName name="Property_Tax_Out" localSheetId="26">#REF!</definedName>
    <definedName name="Property_Tax_Out" localSheetId="11">#REF!</definedName>
    <definedName name="Property_Tax_Out" localSheetId="42">#REF!</definedName>
    <definedName name="Property_Tax_Out" localSheetId="84">#REF!</definedName>
    <definedName name="Property_Tax_Out" localSheetId="54">#REF!</definedName>
    <definedName name="Property_Tax_Out" localSheetId="23">#REF!</definedName>
    <definedName name="Property_Tax_Out" localSheetId="8">#REF!</definedName>
    <definedName name="Property_Tax_Out" localSheetId="99">#REF!</definedName>
    <definedName name="Property_Tax_Out" localSheetId="39">#REF!</definedName>
    <definedName name="Property_Tax_Out" localSheetId="96">#REF!</definedName>
    <definedName name="Property_Tax_Out" localSheetId="81">#REF!</definedName>
    <definedName name="Property_Tax_Out" localSheetId="36">#REF!</definedName>
    <definedName name="Property_Tax_Out" localSheetId="5">#REF!</definedName>
    <definedName name="Property_Tax_Out" localSheetId="138">#REF!</definedName>
    <definedName name="Property_Tax_Out" localSheetId="136">#REF!</definedName>
    <definedName name="Property_Tax_Out" localSheetId="134">#REF!</definedName>
    <definedName name="Property_Tax_Out" localSheetId="140">#REF!</definedName>
    <definedName name="Property_Tax_Out">#REF!</definedName>
    <definedName name="PROSYM_Unit_Data_Block1">#REF!,#REF!,#REF!,#REF!,#REF!</definedName>
    <definedName name="PROSYM_Unit_Data_Block2">#REF!,#REF!</definedName>
    <definedName name="Prudency" localSheetId="74">#REF!</definedName>
    <definedName name="Prudency" localSheetId="71">#REF!</definedName>
    <definedName name="Prudency" localSheetId="68">#REF!</definedName>
    <definedName name="Prudency" localSheetId="65">#REF!</definedName>
    <definedName name="Prudency" localSheetId="62">#REF!</definedName>
    <definedName name="Prudency" localSheetId="28">#REF!</definedName>
    <definedName name="Prudency" localSheetId="19">#REF!</definedName>
    <definedName name="Prudency" localSheetId="77">#REF!</definedName>
    <definedName name="Prudency" localSheetId="107">#REF!</definedName>
    <definedName name="Prudency" localSheetId="32">#REF!</definedName>
    <definedName name="Prudency" localSheetId="16">#REF!</definedName>
    <definedName name="Prudency" localSheetId="131">#REF!</definedName>
    <definedName name="Prudency" localSheetId="59">#REF!</definedName>
    <definedName name="Prudency" localSheetId="47">#REF!</definedName>
    <definedName name="Prudency" localSheetId="31">#REF!</definedName>
    <definedName name="Prudency" localSheetId="13">#REF!</definedName>
    <definedName name="Prudency" localSheetId="129">#REF!</definedName>
    <definedName name="Prudency" localSheetId="119">#REF!</definedName>
    <definedName name="Prudency" localSheetId="105">#REF!</definedName>
    <definedName name="Prudency" localSheetId="92">#REF!</definedName>
    <definedName name="Prudency" localSheetId="0">#REF!</definedName>
    <definedName name="Prudency" localSheetId="1">#REF!</definedName>
    <definedName name="Prudency" localSheetId="89">#REF!</definedName>
    <definedName name="Prudency" localSheetId="44">#REF!</definedName>
    <definedName name="Prudency" localSheetId="86">#REF!</definedName>
    <definedName name="Prudency" localSheetId="56">#REF!</definedName>
    <definedName name="Prudency" localSheetId="25">#REF!</definedName>
    <definedName name="Prudency" localSheetId="117">#REF!</definedName>
    <definedName name="Prudency" localSheetId="10">#REF!</definedName>
    <definedName name="Prudency" localSheetId="127">#REF!</definedName>
    <definedName name="Prudency" localSheetId="103">#REF!</definedName>
    <definedName name="Prudency" localSheetId="41">#REF!</definedName>
    <definedName name="Prudency" localSheetId="115">#REF!</definedName>
    <definedName name="Prudency" localSheetId="101">#REF!</definedName>
    <definedName name="Prudency" localSheetId="83">#REF!</definedName>
    <definedName name="Prudency" localSheetId="53">#REF!</definedName>
    <definedName name="Prudency" localSheetId="22">#REF!</definedName>
    <definedName name="Prudency" localSheetId="125">#REF!</definedName>
    <definedName name="Prudency" localSheetId="7">#REF!</definedName>
    <definedName name="Prudency" localSheetId="98">#REF!</definedName>
    <definedName name="Prudency" localSheetId="113">#REF!</definedName>
    <definedName name="Prudency" localSheetId="111">#REF!</definedName>
    <definedName name="Prudency" localSheetId="38">#REF!</definedName>
    <definedName name="Prudency" localSheetId="123">#REF!</definedName>
    <definedName name="Prudency" localSheetId="80">#REF!</definedName>
    <definedName name="Prudency" localSheetId="50">#REF!</definedName>
    <definedName name="Prudency" localSheetId="35">#REF!</definedName>
    <definedName name="Prudency" localSheetId="121">#REF!</definedName>
    <definedName name="Prudency" localSheetId="109">#REF!</definedName>
    <definedName name="Prudency" localSheetId="95">#REF!</definedName>
    <definedName name="Prudency" localSheetId="4">#REF!</definedName>
    <definedName name="Prudency" localSheetId="137">#REF!</definedName>
    <definedName name="Prudency" localSheetId="135">#REF!</definedName>
    <definedName name="Prudency" localSheetId="141">#REF!</definedName>
    <definedName name="Prudency" localSheetId="133">#REF!</definedName>
    <definedName name="Prudency" localSheetId="139">#REF!</definedName>
    <definedName name="Prudency" localSheetId="108">#REF!</definedName>
    <definedName name="Prudency" localSheetId="132">#REF!</definedName>
    <definedName name="Prudency" localSheetId="130">#REF!</definedName>
    <definedName name="Prudency" localSheetId="120">#REF!</definedName>
    <definedName name="Prudency" localSheetId="106">#REF!</definedName>
    <definedName name="Prudency" localSheetId="118">#REF!</definedName>
    <definedName name="Prudency" localSheetId="128">#REF!</definedName>
    <definedName name="Prudency" localSheetId="104">#REF!</definedName>
    <definedName name="Prudency" localSheetId="116">#REF!</definedName>
    <definedName name="Prudency" localSheetId="102">#REF!</definedName>
    <definedName name="Prudency" localSheetId="126">#REF!</definedName>
    <definedName name="Prudency" localSheetId="114">#REF!</definedName>
    <definedName name="Prudency" localSheetId="112">#REF!</definedName>
    <definedName name="Prudency" localSheetId="124">#REF!</definedName>
    <definedName name="Prudency" localSheetId="122">#REF!</definedName>
    <definedName name="Prudency" localSheetId="110">#REF!</definedName>
    <definedName name="Prudency" localSheetId="76">#REF!</definedName>
    <definedName name="Prudency" localSheetId="73">#REF!</definedName>
    <definedName name="Prudency" localSheetId="70">#REF!</definedName>
    <definedName name="Prudency" localSheetId="67">#REF!</definedName>
    <definedName name="Prudency" localSheetId="64">#REF!</definedName>
    <definedName name="Prudency" localSheetId="30">#REF!</definedName>
    <definedName name="Prudency" localSheetId="21">#REF!</definedName>
    <definedName name="Prudency" localSheetId="79">#REF!</definedName>
    <definedName name="Prudency" localSheetId="18">#REF!</definedName>
    <definedName name="Prudency" localSheetId="94">#REF!</definedName>
    <definedName name="Prudency" localSheetId="61">#REF!</definedName>
    <definedName name="Prudency" localSheetId="49">#REF!</definedName>
    <definedName name="Prudency" localSheetId="33">#REF!</definedName>
    <definedName name="Prudency" localSheetId="15">#REF!</definedName>
    <definedName name="Prudency" localSheetId="3">#REF!</definedName>
    <definedName name="Prudency" localSheetId="91">#REF!</definedName>
    <definedName name="Prudency" localSheetId="46">#REF!</definedName>
    <definedName name="Prudency" localSheetId="88">#REF!</definedName>
    <definedName name="Prudency" localSheetId="58">#REF!</definedName>
    <definedName name="Prudency" localSheetId="27">#REF!</definedName>
    <definedName name="Prudency" localSheetId="12">#REF!</definedName>
    <definedName name="Prudency" localSheetId="43">#REF!</definedName>
    <definedName name="Prudency" localSheetId="85">#REF!</definedName>
    <definedName name="Prudency" localSheetId="55">#REF!</definedName>
    <definedName name="Prudency" localSheetId="24">#REF!</definedName>
    <definedName name="Prudency" localSheetId="9">#REF!</definedName>
    <definedName name="Prudency" localSheetId="100">#REF!</definedName>
    <definedName name="Prudency" localSheetId="40">#REF!</definedName>
    <definedName name="Prudency" localSheetId="97">#REF!</definedName>
    <definedName name="Prudency" localSheetId="82">#REF!</definedName>
    <definedName name="Prudency" localSheetId="52">#REF!</definedName>
    <definedName name="Prudency" localSheetId="37">#REF!</definedName>
    <definedName name="Prudency" localSheetId="6">#REF!</definedName>
    <definedName name="Prudency" localSheetId="75">#REF!</definedName>
    <definedName name="Prudency" localSheetId="72">#REF!</definedName>
    <definedName name="Prudency" localSheetId="69">#REF!</definedName>
    <definedName name="Prudency" localSheetId="66">#REF!</definedName>
    <definedName name="Prudency" localSheetId="63">#REF!</definedName>
    <definedName name="Prudency" localSheetId="51">#REF!</definedName>
    <definedName name="Prudency" localSheetId="29">#REF!</definedName>
    <definedName name="Prudency" localSheetId="20">#REF!</definedName>
    <definedName name="Prudency" localSheetId="78">#REF!</definedName>
    <definedName name="Prudency" localSheetId="17">#REF!</definedName>
    <definedName name="Prudency" localSheetId="93">#REF!</definedName>
    <definedName name="Prudency" localSheetId="60">#REF!</definedName>
    <definedName name="Prudency" localSheetId="48">#REF!</definedName>
    <definedName name="Prudency" localSheetId="34">#REF!</definedName>
    <definedName name="Prudency" localSheetId="14">#REF!</definedName>
    <definedName name="Prudency" localSheetId="2">#REF!</definedName>
    <definedName name="Prudency" localSheetId="90">#REF!</definedName>
    <definedName name="Prudency" localSheetId="45">#REF!</definedName>
    <definedName name="Prudency" localSheetId="87">#REF!</definedName>
    <definedName name="Prudency" localSheetId="57">#REF!</definedName>
    <definedName name="Prudency" localSheetId="26">#REF!</definedName>
    <definedName name="Prudency" localSheetId="11">#REF!</definedName>
    <definedName name="Prudency" localSheetId="42">#REF!</definedName>
    <definedName name="Prudency" localSheetId="84">#REF!</definedName>
    <definedName name="Prudency" localSheetId="54">#REF!</definedName>
    <definedName name="Prudency" localSheetId="23">#REF!</definedName>
    <definedName name="Prudency" localSheetId="8">#REF!</definedName>
    <definedName name="Prudency" localSheetId="99">#REF!</definedName>
    <definedName name="Prudency" localSheetId="39">#REF!</definedName>
    <definedName name="Prudency" localSheetId="96">#REF!</definedName>
    <definedName name="Prudency" localSheetId="81">#REF!</definedName>
    <definedName name="Prudency" localSheetId="36">#REF!</definedName>
    <definedName name="Prudency" localSheetId="5">#REF!</definedName>
    <definedName name="Prudency" localSheetId="138">#REF!</definedName>
    <definedName name="Prudency" localSheetId="136">#REF!</definedName>
    <definedName name="Prudency" localSheetId="134">#REF!</definedName>
    <definedName name="Prudency" localSheetId="140">#REF!</definedName>
    <definedName name="Prudency">#REF!</definedName>
    <definedName name="pw" localSheetId="74">#REF!</definedName>
    <definedName name="pw" localSheetId="71">#REF!</definedName>
    <definedName name="pw" localSheetId="68">#REF!</definedName>
    <definedName name="pw" localSheetId="65">#REF!</definedName>
    <definedName name="pw" localSheetId="62">#REF!</definedName>
    <definedName name="pw" localSheetId="28">#REF!</definedName>
    <definedName name="pw" localSheetId="19">#REF!</definedName>
    <definedName name="pw" localSheetId="77">#REF!</definedName>
    <definedName name="pw" localSheetId="107">#REF!</definedName>
    <definedName name="pw" localSheetId="32">#REF!</definedName>
    <definedName name="pw" localSheetId="16">#REF!</definedName>
    <definedName name="pw" localSheetId="131">#REF!</definedName>
    <definedName name="pw" localSheetId="59">#REF!</definedName>
    <definedName name="pw" localSheetId="47">#REF!</definedName>
    <definedName name="pw" localSheetId="31">#REF!</definedName>
    <definedName name="pw" localSheetId="13">#REF!</definedName>
    <definedName name="pw" localSheetId="129">#REF!</definedName>
    <definedName name="pw" localSheetId="119">#REF!</definedName>
    <definedName name="pw" localSheetId="105">#REF!</definedName>
    <definedName name="pw" localSheetId="92">#REF!</definedName>
    <definedName name="pw" localSheetId="0">#REF!</definedName>
    <definedName name="pw" localSheetId="1">#REF!</definedName>
    <definedName name="pw" localSheetId="89">#REF!</definedName>
    <definedName name="pw" localSheetId="44">#REF!</definedName>
    <definedName name="pw" localSheetId="86">#REF!</definedName>
    <definedName name="pw" localSheetId="56">#REF!</definedName>
    <definedName name="pw" localSheetId="25">#REF!</definedName>
    <definedName name="pw" localSheetId="117">#REF!</definedName>
    <definedName name="pw" localSheetId="10">#REF!</definedName>
    <definedName name="pw" localSheetId="127">#REF!</definedName>
    <definedName name="pw" localSheetId="103">#REF!</definedName>
    <definedName name="pw" localSheetId="41">#REF!</definedName>
    <definedName name="pw" localSheetId="115">#REF!</definedName>
    <definedName name="pw" localSheetId="101">#REF!</definedName>
    <definedName name="pw" localSheetId="83">#REF!</definedName>
    <definedName name="pw" localSheetId="53">#REF!</definedName>
    <definedName name="pw" localSheetId="22">#REF!</definedName>
    <definedName name="pw" localSheetId="125">#REF!</definedName>
    <definedName name="pw" localSheetId="7">#REF!</definedName>
    <definedName name="pw" localSheetId="98">#REF!</definedName>
    <definedName name="pw" localSheetId="113">#REF!</definedName>
    <definedName name="pw" localSheetId="111">#REF!</definedName>
    <definedName name="pw" localSheetId="38">#REF!</definedName>
    <definedName name="pw" localSheetId="123">#REF!</definedName>
    <definedName name="pw" localSheetId="80">#REF!</definedName>
    <definedName name="pw" localSheetId="50">#REF!</definedName>
    <definedName name="pw" localSheetId="35">#REF!</definedName>
    <definedName name="pw" localSheetId="121">#REF!</definedName>
    <definedName name="pw" localSheetId="109">#REF!</definedName>
    <definedName name="pw" localSheetId="95">#REF!</definedName>
    <definedName name="pw" localSheetId="4">#REF!</definedName>
    <definedName name="pw" localSheetId="137">#REF!</definedName>
    <definedName name="pw" localSheetId="135">#REF!</definedName>
    <definedName name="pw" localSheetId="141">#REF!</definedName>
    <definedName name="pw" localSheetId="133">#REF!</definedName>
    <definedName name="pw" localSheetId="139">#REF!</definedName>
    <definedName name="pw" localSheetId="108">#REF!</definedName>
    <definedName name="pw" localSheetId="132">#REF!</definedName>
    <definedName name="pw" localSheetId="130">#REF!</definedName>
    <definedName name="pw" localSheetId="120">#REF!</definedName>
    <definedName name="pw" localSheetId="106">#REF!</definedName>
    <definedName name="pw" localSheetId="118">#REF!</definedName>
    <definedName name="pw" localSheetId="128">#REF!</definedName>
    <definedName name="pw" localSheetId="104">#REF!</definedName>
    <definedName name="pw" localSheetId="116">#REF!</definedName>
    <definedName name="pw" localSheetId="102">#REF!</definedName>
    <definedName name="pw" localSheetId="126">#REF!</definedName>
    <definedName name="pw" localSheetId="114">#REF!</definedName>
    <definedName name="pw" localSheetId="112">#REF!</definedName>
    <definedName name="pw" localSheetId="124">#REF!</definedName>
    <definedName name="pw" localSheetId="122">#REF!</definedName>
    <definedName name="pw" localSheetId="110">#REF!</definedName>
    <definedName name="pw" localSheetId="76">#REF!</definedName>
    <definedName name="pw" localSheetId="73">#REF!</definedName>
    <definedName name="pw" localSheetId="70">#REF!</definedName>
    <definedName name="pw" localSheetId="67">#REF!</definedName>
    <definedName name="pw" localSheetId="64">#REF!</definedName>
    <definedName name="pw" localSheetId="30">#REF!</definedName>
    <definedName name="pw" localSheetId="21">#REF!</definedName>
    <definedName name="pw" localSheetId="79">#REF!</definedName>
    <definedName name="pw" localSheetId="18">#REF!</definedName>
    <definedName name="pw" localSheetId="94">#REF!</definedName>
    <definedName name="pw" localSheetId="61">#REF!</definedName>
    <definedName name="pw" localSheetId="49">#REF!</definedName>
    <definedName name="pw" localSheetId="33">#REF!</definedName>
    <definedName name="pw" localSheetId="15">#REF!</definedName>
    <definedName name="pw" localSheetId="3">#REF!</definedName>
    <definedName name="pw" localSheetId="91">#REF!</definedName>
    <definedName name="pw" localSheetId="46">#REF!</definedName>
    <definedName name="pw" localSheetId="88">#REF!</definedName>
    <definedName name="pw" localSheetId="58">#REF!</definedName>
    <definedName name="pw" localSheetId="27">#REF!</definedName>
    <definedName name="pw" localSheetId="12">#REF!</definedName>
    <definedName name="pw" localSheetId="43">#REF!</definedName>
    <definedName name="pw" localSheetId="85">#REF!</definedName>
    <definedName name="pw" localSheetId="55">#REF!</definedName>
    <definedName name="pw" localSheetId="24">#REF!</definedName>
    <definedName name="pw" localSheetId="9">#REF!</definedName>
    <definedName name="pw" localSheetId="100">#REF!</definedName>
    <definedName name="pw" localSheetId="40">#REF!</definedName>
    <definedName name="pw" localSheetId="97">#REF!</definedName>
    <definedName name="pw" localSheetId="82">#REF!</definedName>
    <definedName name="pw" localSheetId="52">#REF!</definedName>
    <definedName name="pw" localSheetId="37">#REF!</definedName>
    <definedName name="pw" localSheetId="6">#REF!</definedName>
    <definedName name="pw" localSheetId="75">#REF!</definedName>
    <definedName name="pw" localSheetId="72">#REF!</definedName>
    <definedName name="pw" localSheetId="69">#REF!</definedName>
    <definedName name="pw" localSheetId="66">#REF!</definedName>
    <definedName name="pw" localSheetId="63">#REF!</definedName>
    <definedName name="pw" localSheetId="51">#REF!</definedName>
    <definedName name="pw" localSheetId="29">#REF!</definedName>
    <definedName name="pw" localSheetId="20">#REF!</definedName>
    <definedName name="pw" localSheetId="78">#REF!</definedName>
    <definedName name="pw" localSheetId="17">#REF!</definedName>
    <definedName name="pw" localSheetId="93">#REF!</definedName>
    <definedName name="pw" localSheetId="60">#REF!</definedName>
    <definedName name="pw" localSheetId="48">#REF!</definedName>
    <definedName name="pw" localSheetId="34">#REF!</definedName>
    <definedName name="pw" localSheetId="14">#REF!</definedName>
    <definedName name="pw" localSheetId="2">#REF!</definedName>
    <definedName name="pw" localSheetId="90">#REF!</definedName>
    <definedName name="pw" localSheetId="45">#REF!</definedName>
    <definedName name="pw" localSheetId="87">#REF!</definedName>
    <definedName name="pw" localSheetId="57">#REF!</definedName>
    <definedName name="pw" localSheetId="26">#REF!</definedName>
    <definedName name="pw" localSheetId="11">#REF!</definedName>
    <definedName name="pw" localSheetId="42">#REF!</definedName>
    <definedName name="pw" localSheetId="84">#REF!</definedName>
    <definedName name="pw" localSheetId="54">#REF!</definedName>
    <definedName name="pw" localSheetId="23">#REF!</definedName>
    <definedName name="pw" localSheetId="8">#REF!</definedName>
    <definedName name="pw" localSheetId="99">#REF!</definedName>
    <definedName name="pw" localSheetId="39">#REF!</definedName>
    <definedName name="pw" localSheetId="96">#REF!</definedName>
    <definedName name="pw" localSheetId="81">#REF!</definedName>
    <definedName name="pw" localSheetId="36">#REF!</definedName>
    <definedName name="pw" localSheetId="5">#REF!</definedName>
    <definedName name="pw" localSheetId="138">#REF!</definedName>
    <definedName name="pw" localSheetId="136">#REF!</definedName>
    <definedName name="pw" localSheetId="134">#REF!</definedName>
    <definedName name="pw" localSheetId="140">#REF!</definedName>
    <definedName name="pw">#REF!</definedName>
    <definedName name="Range" localSheetId="74">#REF!</definedName>
    <definedName name="Range" localSheetId="71">#REF!</definedName>
    <definedName name="Range" localSheetId="68">#REF!</definedName>
    <definedName name="Range" localSheetId="65">#REF!</definedName>
    <definedName name="Range" localSheetId="62">#REF!</definedName>
    <definedName name="Range" localSheetId="28">#REF!</definedName>
    <definedName name="Range" localSheetId="19">#REF!</definedName>
    <definedName name="Range" localSheetId="77">#REF!</definedName>
    <definedName name="Range" localSheetId="107">#REF!</definedName>
    <definedName name="Range" localSheetId="32">#REF!</definedName>
    <definedName name="Range" localSheetId="16">#REF!</definedName>
    <definedName name="Range" localSheetId="131">#REF!</definedName>
    <definedName name="Range" localSheetId="59">#REF!</definedName>
    <definedName name="Range" localSheetId="47">#REF!</definedName>
    <definedName name="Range" localSheetId="31">#REF!</definedName>
    <definedName name="Range" localSheetId="13">#REF!</definedName>
    <definedName name="Range" localSheetId="129">#REF!</definedName>
    <definedName name="Range" localSheetId="119">#REF!</definedName>
    <definedName name="Range" localSheetId="105">#REF!</definedName>
    <definedName name="Range" localSheetId="92">#REF!</definedName>
    <definedName name="Range" localSheetId="0">#REF!</definedName>
    <definedName name="Range" localSheetId="1">#REF!</definedName>
    <definedName name="Range" localSheetId="89">#REF!</definedName>
    <definedName name="Range" localSheetId="44">#REF!</definedName>
    <definedName name="Range" localSheetId="86">#REF!</definedName>
    <definedName name="Range" localSheetId="56">#REF!</definedName>
    <definedName name="Range" localSheetId="25">#REF!</definedName>
    <definedName name="Range" localSheetId="117">#REF!</definedName>
    <definedName name="Range" localSheetId="10">#REF!</definedName>
    <definedName name="Range" localSheetId="127">#REF!</definedName>
    <definedName name="Range" localSheetId="103">#REF!</definedName>
    <definedName name="Range" localSheetId="41">#REF!</definedName>
    <definedName name="Range" localSheetId="115">#REF!</definedName>
    <definedName name="Range" localSheetId="101">#REF!</definedName>
    <definedName name="Range" localSheetId="83">#REF!</definedName>
    <definedName name="Range" localSheetId="53">#REF!</definedName>
    <definedName name="Range" localSheetId="22">#REF!</definedName>
    <definedName name="Range" localSheetId="125">#REF!</definedName>
    <definedName name="Range" localSheetId="7">#REF!</definedName>
    <definedName name="Range" localSheetId="98">#REF!</definedName>
    <definedName name="Range" localSheetId="113">#REF!</definedName>
    <definedName name="Range" localSheetId="111">#REF!</definedName>
    <definedName name="Range" localSheetId="38">#REF!</definedName>
    <definedName name="Range" localSheetId="123">#REF!</definedName>
    <definedName name="Range" localSheetId="80">#REF!</definedName>
    <definedName name="Range" localSheetId="50">#REF!</definedName>
    <definedName name="Range" localSheetId="35">#REF!</definedName>
    <definedName name="Range" localSheetId="121">#REF!</definedName>
    <definedName name="Range" localSheetId="109">#REF!</definedName>
    <definedName name="Range" localSheetId="95">#REF!</definedName>
    <definedName name="Range" localSheetId="4">#REF!</definedName>
    <definedName name="Range" localSheetId="137">#REF!</definedName>
    <definedName name="Range" localSheetId="135">#REF!</definedName>
    <definedName name="Range" localSheetId="141">#REF!</definedName>
    <definedName name="Range" localSheetId="133">#REF!</definedName>
    <definedName name="Range" localSheetId="139">#REF!</definedName>
    <definedName name="Range" localSheetId="108">#REF!</definedName>
    <definedName name="Range" localSheetId="132">#REF!</definedName>
    <definedName name="Range" localSheetId="130">#REF!</definedName>
    <definedName name="Range" localSheetId="120">#REF!</definedName>
    <definedName name="Range" localSheetId="106">#REF!</definedName>
    <definedName name="Range" localSheetId="118">#REF!</definedName>
    <definedName name="Range" localSheetId="128">#REF!</definedName>
    <definedName name="Range" localSheetId="104">#REF!</definedName>
    <definedName name="Range" localSheetId="116">#REF!</definedName>
    <definedName name="Range" localSheetId="102">#REF!</definedName>
    <definedName name="Range" localSheetId="126">#REF!</definedName>
    <definedName name="Range" localSheetId="114">#REF!</definedName>
    <definedName name="Range" localSheetId="112">#REF!</definedName>
    <definedName name="Range" localSheetId="124">#REF!</definedName>
    <definedName name="Range" localSheetId="122">#REF!</definedName>
    <definedName name="Range" localSheetId="110">#REF!</definedName>
    <definedName name="Range" localSheetId="76">#REF!</definedName>
    <definedName name="Range" localSheetId="73">#REF!</definedName>
    <definedName name="Range" localSheetId="70">#REF!</definedName>
    <definedName name="Range" localSheetId="67">#REF!</definedName>
    <definedName name="Range" localSheetId="64">#REF!</definedName>
    <definedName name="Range" localSheetId="30">#REF!</definedName>
    <definedName name="Range" localSheetId="21">#REF!</definedName>
    <definedName name="Range" localSheetId="79">#REF!</definedName>
    <definedName name="Range" localSheetId="18">#REF!</definedName>
    <definedName name="Range" localSheetId="94">#REF!</definedName>
    <definedName name="Range" localSheetId="61">#REF!</definedName>
    <definedName name="Range" localSheetId="49">#REF!</definedName>
    <definedName name="Range" localSheetId="33">#REF!</definedName>
    <definedName name="Range" localSheetId="15">#REF!</definedName>
    <definedName name="Range" localSheetId="3">#REF!</definedName>
    <definedName name="Range" localSheetId="91">#REF!</definedName>
    <definedName name="Range" localSheetId="46">#REF!</definedName>
    <definedName name="Range" localSheetId="88">#REF!</definedName>
    <definedName name="Range" localSheetId="58">#REF!</definedName>
    <definedName name="Range" localSheetId="27">#REF!</definedName>
    <definedName name="Range" localSheetId="12">#REF!</definedName>
    <definedName name="Range" localSheetId="43">#REF!</definedName>
    <definedName name="Range" localSheetId="85">#REF!</definedName>
    <definedName name="Range" localSheetId="55">#REF!</definedName>
    <definedName name="Range" localSheetId="24">#REF!</definedName>
    <definedName name="Range" localSheetId="9">#REF!</definedName>
    <definedName name="Range" localSheetId="100">#REF!</definedName>
    <definedName name="Range" localSheetId="40">#REF!</definedName>
    <definedName name="Range" localSheetId="97">#REF!</definedName>
    <definedName name="Range" localSheetId="82">#REF!</definedName>
    <definedName name="Range" localSheetId="52">#REF!</definedName>
    <definedName name="Range" localSheetId="37">#REF!</definedName>
    <definedName name="Range" localSheetId="6">#REF!</definedName>
    <definedName name="Range" localSheetId="75">#REF!</definedName>
    <definedName name="Range" localSheetId="72">#REF!</definedName>
    <definedName name="Range" localSheetId="69">#REF!</definedName>
    <definedName name="Range" localSheetId="66">#REF!</definedName>
    <definedName name="Range" localSheetId="63">#REF!</definedName>
    <definedName name="Range" localSheetId="51">#REF!</definedName>
    <definedName name="Range" localSheetId="29">#REF!</definedName>
    <definedName name="Range" localSheetId="20">#REF!</definedName>
    <definedName name="Range" localSheetId="78">#REF!</definedName>
    <definedName name="Range" localSheetId="17">#REF!</definedName>
    <definedName name="Range" localSheetId="93">#REF!</definedName>
    <definedName name="Range" localSheetId="60">#REF!</definedName>
    <definedName name="Range" localSheetId="48">#REF!</definedName>
    <definedName name="Range" localSheetId="34">#REF!</definedName>
    <definedName name="Range" localSheetId="14">#REF!</definedName>
    <definedName name="Range" localSheetId="2">#REF!</definedName>
    <definedName name="Range" localSheetId="90">#REF!</definedName>
    <definedName name="Range" localSheetId="45">#REF!</definedName>
    <definedName name="Range" localSheetId="87">#REF!</definedName>
    <definedName name="Range" localSheetId="57">#REF!</definedName>
    <definedName name="Range" localSheetId="26">#REF!</definedName>
    <definedName name="Range" localSheetId="11">#REF!</definedName>
    <definedName name="Range" localSheetId="42">#REF!</definedName>
    <definedName name="Range" localSheetId="84">#REF!</definedName>
    <definedName name="Range" localSheetId="54">#REF!</definedName>
    <definedName name="Range" localSheetId="23">#REF!</definedName>
    <definedName name="Range" localSheetId="8">#REF!</definedName>
    <definedName name="Range" localSheetId="99">#REF!</definedName>
    <definedName name="Range" localSheetId="39">#REF!</definedName>
    <definedName name="Range" localSheetId="96">#REF!</definedName>
    <definedName name="Range" localSheetId="81">#REF!</definedName>
    <definedName name="Range" localSheetId="36">#REF!</definedName>
    <definedName name="Range" localSheetId="5">#REF!</definedName>
    <definedName name="Range" localSheetId="138">#REF!</definedName>
    <definedName name="Range" localSheetId="136">#REF!</definedName>
    <definedName name="Range" localSheetId="134">#REF!</definedName>
    <definedName name="Range" localSheetId="140">#REF!</definedName>
    <definedName name="Range">#REF!</definedName>
    <definedName name="Rev_Date" localSheetId="74">#REF!</definedName>
    <definedName name="Rev_Date" localSheetId="71">#REF!</definedName>
    <definedName name="Rev_Date" localSheetId="68">#REF!</definedName>
    <definedName name="Rev_Date" localSheetId="65">#REF!</definedName>
    <definedName name="Rev_Date" localSheetId="62">#REF!</definedName>
    <definedName name="Rev_Date" localSheetId="28">#REF!</definedName>
    <definedName name="Rev_Date" localSheetId="19">#REF!</definedName>
    <definedName name="Rev_Date" localSheetId="77">#REF!</definedName>
    <definedName name="Rev_Date" localSheetId="107">#REF!</definedName>
    <definedName name="Rev_Date" localSheetId="32">#REF!</definedName>
    <definedName name="Rev_Date" localSheetId="16">#REF!</definedName>
    <definedName name="Rev_Date" localSheetId="131">#REF!</definedName>
    <definedName name="Rev_Date" localSheetId="59">#REF!</definedName>
    <definedName name="Rev_Date" localSheetId="47">#REF!</definedName>
    <definedName name="Rev_Date" localSheetId="31">#REF!</definedName>
    <definedName name="Rev_Date" localSheetId="13">#REF!</definedName>
    <definedName name="Rev_Date" localSheetId="129">#REF!</definedName>
    <definedName name="Rev_Date" localSheetId="119">#REF!</definedName>
    <definedName name="Rev_Date" localSheetId="105">#REF!</definedName>
    <definedName name="Rev_Date" localSheetId="92">#REF!</definedName>
    <definedName name="Rev_Date" localSheetId="0">#REF!</definedName>
    <definedName name="Rev_Date" localSheetId="1">#REF!</definedName>
    <definedName name="Rev_Date" localSheetId="89">#REF!</definedName>
    <definedName name="Rev_Date" localSheetId="44">#REF!</definedName>
    <definedName name="Rev_Date" localSheetId="86">#REF!</definedName>
    <definedName name="Rev_Date" localSheetId="56">#REF!</definedName>
    <definedName name="Rev_Date" localSheetId="25">#REF!</definedName>
    <definedName name="Rev_Date" localSheetId="117">#REF!</definedName>
    <definedName name="Rev_Date" localSheetId="10">#REF!</definedName>
    <definedName name="Rev_Date" localSheetId="127">#REF!</definedName>
    <definedName name="Rev_Date" localSheetId="103">#REF!</definedName>
    <definedName name="Rev_Date" localSheetId="41">#REF!</definedName>
    <definedName name="Rev_Date" localSheetId="115">#REF!</definedName>
    <definedName name="Rev_Date" localSheetId="101">#REF!</definedName>
    <definedName name="Rev_Date" localSheetId="83">#REF!</definedName>
    <definedName name="Rev_Date" localSheetId="53">#REF!</definedName>
    <definedName name="Rev_Date" localSheetId="22">#REF!</definedName>
    <definedName name="Rev_Date" localSheetId="125">#REF!</definedName>
    <definedName name="Rev_Date" localSheetId="7">#REF!</definedName>
    <definedName name="Rev_Date" localSheetId="98">#REF!</definedName>
    <definedName name="Rev_Date" localSheetId="113">#REF!</definedName>
    <definedName name="Rev_Date" localSheetId="111">#REF!</definedName>
    <definedName name="Rev_Date" localSheetId="38">#REF!</definedName>
    <definedName name="Rev_Date" localSheetId="123">#REF!</definedName>
    <definedName name="Rev_Date" localSheetId="80">#REF!</definedName>
    <definedName name="Rev_Date" localSheetId="50">#REF!</definedName>
    <definedName name="Rev_Date" localSheetId="35">#REF!</definedName>
    <definedName name="Rev_Date" localSheetId="121">#REF!</definedName>
    <definedName name="Rev_Date" localSheetId="109">#REF!</definedName>
    <definedName name="Rev_Date" localSheetId="95">#REF!</definedName>
    <definedName name="Rev_Date" localSheetId="4">#REF!</definedName>
    <definedName name="Rev_Date" localSheetId="137">#REF!</definedName>
    <definedName name="Rev_Date" localSheetId="135">#REF!</definedName>
    <definedName name="Rev_Date" localSheetId="141">#REF!</definedName>
    <definedName name="Rev_Date" localSheetId="133">#REF!</definedName>
    <definedName name="Rev_Date" localSheetId="139">#REF!</definedName>
    <definedName name="Rev_Date" localSheetId="108">#REF!</definedName>
    <definedName name="Rev_Date" localSheetId="132">#REF!</definedName>
    <definedName name="Rev_Date" localSheetId="130">#REF!</definedName>
    <definedName name="Rev_Date" localSheetId="120">#REF!</definedName>
    <definedName name="Rev_Date" localSheetId="106">#REF!</definedName>
    <definedName name="Rev_Date" localSheetId="118">#REF!</definedName>
    <definedName name="Rev_Date" localSheetId="128">#REF!</definedName>
    <definedName name="Rev_Date" localSheetId="104">#REF!</definedName>
    <definedName name="Rev_Date" localSheetId="116">#REF!</definedName>
    <definedName name="Rev_Date" localSheetId="102">#REF!</definedName>
    <definedName name="Rev_Date" localSheetId="126">#REF!</definedName>
    <definedName name="Rev_Date" localSheetId="114">#REF!</definedName>
    <definedName name="Rev_Date" localSheetId="112">#REF!</definedName>
    <definedName name="Rev_Date" localSheetId="124">#REF!</definedName>
    <definedName name="Rev_Date" localSheetId="122">#REF!</definedName>
    <definedName name="Rev_Date" localSheetId="110">#REF!</definedName>
    <definedName name="Rev_Date" localSheetId="76">#REF!</definedName>
    <definedName name="Rev_Date" localSheetId="73">#REF!</definedName>
    <definedName name="Rev_Date" localSheetId="70">#REF!</definedName>
    <definedName name="Rev_Date" localSheetId="67">#REF!</definedName>
    <definedName name="Rev_Date" localSheetId="64">#REF!</definedName>
    <definedName name="Rev_Date" localSheetId="30">#REF!</definedName>
    <definedName name="Rev_Date" localSheetId="21">#REF!</definedName>
    <definedName name="Rev_Date" localSheetId="79">#REF!</definedName>
    <definedName name="Rev_Date" localSheetId="18">#REF!</definedName>
    <definedName name="Rev_Date" localSheetId="94">#REF!</definedName>
    <definedName name="Rev_Date" localSheetId="61">#REF!</definedName>
    <definedName name="Rev_Date" localSheetId="49">#REF!</definedName>
    <definedName name="Rev_Date" localSheetId="33">#REF!</definedName>
    <definedName name="Rev_Date" localSheetId="15">#REF!</definedName>
    <definedName name="Rev_Date" localSheetId="3">#REF!</definedName>
    <definedName name="Rev_Date" localSheetId="91">#REF!</definedName>
    <definedName name="Rev_Date" localSheetId="46">#REF!</definedName>
    <definedName name="Rev_Date" localSheetId="88">#REF!</definedName>
    <definedName name="Rev_Date" localSheetId="58">#REF!</definedName>
    <definedName name="Rev_Date" localSheetId="27">#REF!</definedName>
    <definedName name="Rev_Date" localSheetId="12">#REF!</definedName>
    <definedName name="Rev_Date" localSheetId="43">#REF!</definedName>
    <definedName name="Rev_Date" localSheetId="85">#REF!</definedName>
    <definedName name="Rev_Date" localSheetId="55">#REF!</definedName>
    <definedName name="Rev_Date" localSheetId="24">#REF!</definedName>
    <definedName name="Rev_Date" localSheetId="9">#REF!</definedName>
    <definedName name="Rev_Date" localSheetId="100">#REF!</definedName>
    <definedName name="Rev_Date" localSheetId="40">#REF!</definedName>
    <definedName name="Rev_Date" localSheetId="97">#REF!</definedName>
    <definedName name="Rev_Date" localSheetId="82">#REF!</definedName>
    <definedName name="Rev_Date" localSheetId="52">#REF!</definedName>
    <definedName name="Rev_Date" localSheetId="37">#REF!</definedName>
    <definedName name="Rev_Date" localSheetId="6">#REF!</definedName>
    <definedName name="Rev_Date" localSheetId="75">#REF!</definedName>
    <definedName name="Rev_Date" localSheetId="72">#REF!</definedName>
    <definedName name="Rev_Date" localSheetId="69">#REF!</definedName>
    <definedName name="Rev_Date" localSheetId="66">#REF!</definedName>
    <definedName name="Rev_Date" localSheetId="63">#REF!</definedName>
    <definedName name="Rev_Date" localSheetId="51">#REF!</definedName>
    <definedName name="Rev_Date" localSheetId="29">#REF!</definedName>
    <definedName name="Rev_Date" localSheetId="20">#REF!</definedName>
    <definedName name="Rev_Date" localSheetId="78">#REF!</definedName>
    <definedName name="Rev_Date" localSheetId="17">#REF!</definedName>
    <definedName name="Rev_Date" localSheetId="93">#REF!</definedName>
    <definedName name="Rev_Date" localSheetId="60">#REF!</definedName>
    <definedName name="Rev_Date" localSheetId="48">#REF!</definedName>
    <definedName name="Rev_Date" localSheetId="34">#REF!</definedName>
    <definedName name="Rev_Date" localSheetId="14">#REF!</definedName>
    <definedName name="Rev_Date" localSheetId="2">#REF!</definedName>
    <definedName name="Rev_Date" localSheetId="90">#REF!</definedName>
    <definedName name="Rev_Date" localSheetId="45">#REF!</definedName>
    <definedName name="Rev_Date" localSheetId="87">#REF!</definedName>
    <definedName name="Rev_Date" localSheetId="57">#REF!</definedName>
    <definedName name="Rev_Date" localSheetId="26">#REF!</definedName>
    <definedName name="Rev_Date" localSheetId="11">#REF!</definedName>
    <definedName name="Rev_Date" localSheetId="42">#REF!</definedName>
    <definedName name="Rev_Date" localSheetId="84">#REF!</definedName>
    <definedName name="Rev_Date" localSheetId="54">#REF!</definedName>
    <definedName name="Rev_Date" localSheetId="23">#REF!</definedName>
    <definedName name="Rev_Date" localSheetId="8">#REF!</definedName>
    <definedName name="Rev_Date" localSheetId="99">#REF!</definedName>
    <definedName name="Rev_Date" localSheetId="39">#REF!</definedName>
    <definedName name="Rev_Date" localSheetId="96">#REF!</definedName>
    <definedName name="Rev_Date" localSheetId="81">#REF!</definedName>
    <definedName name="Rev_Date" localSheetId="36">#REF!</definedName>
    <definedName name="Rev_Date" localSheetId="5">#REF!</definedName>
    <definedName name="Rev_Date" localSheetId="138">#REF!</definedName>
    <definedName name="Rev_Date" localSheetId="136">#REF!</definedName>
    <definedName name="Rev_Date" localSheetId="134">#REF!</definedName>
    <definedName name="Rev_Date" localSheetId="140">#REF!</definedName>
    <definedName name="Rev_Date">#REF!</definedName>
    <definedName name="Revenue">#REF!</definedName>
    <definedName name="Revision_Date" localSheetId="74">#REF!</definedName>
    <definedName name="Revision_Date" localSheetId="71">#REF!</definedName>
    <definedName name="Revision_Date" localSheetId="68">#REF!</definedName>
    <definedName name="Revision_Date" localSheetId="65">#REF!</definedName>
    <definedName name="Revision_Date" localSheetId="62">#REF!</definedName>
    <definedName name="Revision_Date" localSheetId="28">#REF!</definedName>
    <definedName name="Revision_Date" localSheetId="19">#REF!</definedName>
    <definedName name="Revision_Date" localSheetId="77">#REF!</definedName>
    <definedName name="Revision_Date" localSheetId="107">#REF!</definedName>
    <definedName name="Revision_Date" localSheetId="32">#REF!</definedName>
    <definedName name="Revision_Date" localSheetId="16">#REF!</definedName>
    <definedName name="Revision_Date" localSheetId="131">#REF!</definedName>
    <definedName name="Revision_Date" localSheetId="59">#REF!</definedName>
    <definedName name="Revision_Date" localSheetId="47">#REF!</definedName>
    <definedName name="Revision_Date" localSheetId="31">#REF!</definedName>
    <definedName name="Revision_Date" localSheetId="13">#REF!</definedName>
    <definedName name="Revision_Date" localSheetId="129">#REF!</definedName>
    <definedName name="Revision_Date" localSheetId="119">#REF!</definedName>
    <definedName name="Revision_Date" localSheetId="105">#REF!</definedName>
    <definedName name="Revision_Date" localSheetId="92">#REF!</definedName>
    <definedName name="Revision_Date" localSheetId="0">#REF!</definedName>
    <definedName name="Revision_Date" localSheetId="1">#REF!</definedName>
    <definedName name="Revision_Date" localSheetId="89">#REF!</definedName>
    <definedName name="Revision_Date" localSheetId="44">#REF!</definedName>
    <definedName name="Revision_Date" localSheetId="86">#REF!</definedName>
    <definedName name="Revision_Date" localSheetId="56">#REF!</definedName>
    <definedName name="Revision_Date" localSheetId="25">#REF!</definedName>
    <definedName name="Revision_Date" localSheetId="117">#REF!</definedName>
    <definedName name="Revision_Date" localSheetId="10">#REF!</definedName>
    <definedName name="Revision_Date" localSheetId="127">#REF!</definedName>
    <definedName name="Revision_Date" localSheetId="103">#REF!</definedName>
    <definedName name="Revision_Date" localSheetId="41">#REF!</definedName>
    <definedName name="Revision_Date" localSheetId="115">#REF!</definedName>
    <definedName name="Revision_Date" localSheetId="101">#REF!</definedName>
    <definedName name="Revision_Date" localSheetId="83">#REF!</definedName>
    <definedName name="Revision_Date" localSheetId="53">#REF!</definedName>
    <definedName name="Revision_Date" localSheetId="22">#REF!</definedName>
    <definedName name="Revision_Date" localSheetId="125">#REF!</definedName>
    <definedName name="Revision_Date" localSheetId="7">#REF!</definedName>
    <definedName name="Revision_Date" localSheetId="98">#REF!</definedName>
    <definedName name="Revision_Date" localSheetId="113">#REF!</definedName>
    <definedName name="Revision_Date" localSheetId="111">#REF!</definedName>
    <definedName name="Revision_Date" localSheetId="38">#REF!</definedName>
    <definedName name="Revision_Date" localSheetId="123">#REF!</definedName>
    <definedName name="Revision_Date" localSheetId="80">#REF!</definedName>
    <definedName name="Revision_Date" localSheetId="50">#REF!</definedName>
    <definedName name="Revision_Date" localSheetId="35">#REF!</definedName>
    <definedName name="Revision_Date" localSheetId="121">#REF!</definedName>
    <definedName name="Revision_Date" localSheetId="109">#REF!</definedName>
    <definedName name="Revision_Date" localSheetId="95">#REF!</definedName>
    <definedName name="Revision_Date" localSheetId="4">#REF!</definedName>
    <definedName name="Revision_Date" localSheetId="137">#REF!</definedName>
    <definedName name="Revision_Date" localSheetId="135">#REF!</definedName>
    <definedName name="Revision_Date" localSheetId="141">#REF!</definedName>
    <definedName name="Revision_Date" localSheetId="133">#REF!</definedName>
    <definedName name="Revision_Date" localSheetId="139">#REF!</definedName>
    <definedName name="Revision_Date" localSheetId="108">#REF!</definedName>
    <definedName name="Revision_Date" localSheetId="132">#REF!</definedName>
    <definedName name="Revision_Date" localSheetId="130">#REF!</definedName>
    <definedName name="Revision_Date" localSheetId="120">#REF!</definedName>
    <definedName name="Revision_Date" localSheetId="106">#REF!</definedName>
    <definedName name="Revision_Date" localSheetId="118">#REF!</definedName>
    <definedName name="Revision_Date" localSheetId="128">#REF!</definedName>
    <definedName name="Revision_Date" localSheetId="104">#REF!</definedName>
    <definedName name="Revision_Date" localSheetId="116">#REF!</definedName>
    <definedName name="Revision_Date" localSheetId="102">#REF!</definedName>
    <definedName name="Revision_Date" localSheetId="126">#REF!</definedName>
    <definedName name="Revision_Date" localSheetId="114">#REF!</definedName>
    <definedName name="Revision_Date" localSheetId="112">#REF!</definedName>
    <definedName name="Revision_Date" localSheetId="124">#REF!</definedName>
    <definedName name="Revision_Date" localSheetId="122">#REF!</definedName>
    <definedName name="Revision_Date" localSheetId="110">#REF!</definedName>
    <definedName name="Revision_Date" localSheetId="76">#REF!</definedName>
    <definedName name="Revision_Date" localSheetId="73">#REF!</definedName>
    <definedName name="Revision_Date" localSheetId="70">#REF!</definedName>
    <definedName name="Revision_Date" localSheetId="67">#REF!</definedName>
    <definedName name="Revision_Date" localSheetId="64">#REF!</definedName>
    <definedName name="Revision_Date" localSheetId="30">#REF!</definedName>
    <definedName name="Revision_Date" localSheetId="21">#REF!</definedName>
    <definedName name="Revision_Date" localSheetId="79">#REF!</definedName>
    <definedName name="Revision_Date" localSheetId="18">#REF!</definedName>
    <definedName name="Revision_Date" localSheetId="94">#REF!</definedName>
    <definedName name="Revision_Date" localSheetId="61">#REF!</definedName>
    <definedName name="Revision_Date" localSheetId="49">#REF!</definedName>
    <definedName name="Revision_Date" localSheetId="33">#REF!</definedName>
    <definedName name="Revision_Date" localSheetId="15">#REF!</definedName>
    <definedName name="Revision_Date" localSheetId="3">#REF!</definedName>
    <definedName name="Revision_Date" localSheetId="91">#REF!</definedName>
    <definedName name="Revision_Date" localSheetId="46">#REF!</definedName>
    <definedName name="Revision_Date" localSheetId="88">#REF!</definedName>
    <definedName name="Revision_Date" localSheetId="58">#REF!</definedName>
    <definedName name="Revision_Date" localSheetId="27">#REF!</definedName>
    <definedName name="Revision_Date" localSheetId="12">#REF!</definedName>
    <definedName name="Revision_Date" localSheetId="43">#REF!</definedName>
    <definedName name="Revision_Date" localSheetId="85">#REF!</definedName>
    <definedName name="Revision_Date" localSheetId="55">#REF!</definedName>
    <definedName name="Revision_Date" localSheetId="24">#REF!</definedName>
    <definedName name="Revision_Date" localSheetId="9">#REF!</definedName>
    <definedName name="Revision_Date" localSheetId="100">#REF!</definedName>
    <definedName name="Revision_Date" localSheetId="40">#REF!</definedName>
    <definedName name="Revision_Date" localSheetId="97">#REF!</definedName>
    <definedName name="Revision_Date" localSheetId="82">#REF!</definedName>
    <definedName name="Revision_Date" localSheetId="52">#REF!</definedName>
    <definedName name="Revision_Date" localSheetId="37">#REF!</definedName>
    <definedName name="Revision_Date" localSheetId="6">#REF!</definedName>
    <definedName name="Revision_Date" localSheetId="75">#REF!</definedName>
    <definedName name="Revision_Date" localSheetId="72">#REF!</definedName>
    <definedName name="Revision_Date" localSheetId="69">#REF!</definedName>
    <definedName name="Revision_Date" localSheetId="66">#REF!</definedName>
    <definedName name="Revision_Date" localSheetId="63">#REF!</definedName>
    <definedName name="Revision_Date" localSheetId="51">#REF!</definedName>
    <definedName name="Revision_Date" localSheetId="29">#REF!</definedName>
    <definedName name="Revision_Date" localSheetId="20">#REF!</definedName>
    <definedName name="Revision_Date" localSheetId="78">#REF!</definedName>
    <definedName name="Revision_Date" localSheetId="17">#REF!</definedName>
    <definedName name="Revision_Date" localSheetId="93">#REF!</definedName>
    <definedName name="Revision_Date" localSheetId="60">#REF!</definedName>
    <definedName name="Revision_Date" localSheetId="48">#REF!</definedName>
    <definedName name="Revision_Date" localSheetId="34">#REF!</definedName>
    <definedName name="Revision_Date" localSheetId="14">#REF!</definedName>
    <definedName name="Revision_Date" localSheetId="2">#REF!</definedName>
    <definedName name="Revision_Date" localSheetId="90">#REF!</definedName>
    <definedName name="Revision_Date" localSheetId="45">#REF!</definedName>
    <definedName name="Revision_Date" localSheetId="87">#REF!</definedName>
    <definedName name="Revision_Date" localSheetId="57">#REF!</definedName>
    <definedName name="Revision_Date" localSheetId="26">#REF!</definedName>
    <definedName name="Revision_Date" localSheetId="11">#REF!</definedName>
    <definedName name="Revision_Date" localSheetId="42">#REF!</definedName>
    <definedName name="Revision_Date" localSheetId="84">#REF!</definedName>
    <definedName name="Revision_Date" localSheetId="54">#REF!</definedName>
    <definedName name="Revision_Date" localSheetId="23">#REF!</definedName>
    <definedName name="Revision_Date" localSheetId="8">#REF!</definedName>
    <definedName name="Revision_Date" localSheetId="99">#REF!</definedName>
    <definedName name="Revision_Date" localSheetId="39">#REF!</definedName>
    <definedName name="Revision_Date" localSheetId="96">#REF!</definedName>
    <definedName name="Revision_Date" localSheetId="81">#REF!</definedName>
    <definedName name="Revision_Date" localSheetId="36">#REF!</definedName>
    <definedName name="Revision_Date" localSheetId="5">#REF!</definedName>
    <definedName name="Revision_Date" localSheetId="138">#REF!</definedName>
    <definedName name="Revision_Date" localSheetId="136">#REF!</definedName>
    <definedName name="Revision_Date" localSheetId="134">#REF!</definedName>
    <definedName name="Revision_Date" localSheetId="140">#REF!</definedName>
    <definedName name="Revision_Date">#REF!</definedName>
    <definedName name="RiskAfterRecalcMacro">"gg_defeasance"</definedName>
    <definedName name="RiskCollectDistributionSamples">2</definedName>
    <definedName name="RiskFixedSeed">1</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#REF!</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ScenarioDD">#REF!</definedName>
    <definedName name="sencount" hidden="1">1</definedName>
    <definedName name="SMEMS" localSheetId="74">#REF!</definedName>
    <definedName name="SMEMS" localSheetId="71">#REF!</definedName>
    <definedName name="SMEMS" localSheetId="68">#REF!</definedName>
    <definedName name="SMEMS" localSheetId="65">#REF!</definedName>
    <definedName name="SMEMS" localSheetId="62">#REF!</definedName>
    <definedName name="SMEMS" localSheetId="28">#REF!</definedName>
    <definedName name="SMEMS" localSheetId="19">#REF!</definedName>
    <definedName name="SMEMS" localSheetId="77">#REF!</definedName>
    <definedName name="SMEMS" localSheetId="107">#REF!</definedName>
    <definedName name="SMEMS" localSheetId="32">#REF!</definedName>
    <definedName name="SMEMS" localSheetId="16">#REF!</definedName>
    <definedName name="SMEMS" localSheetId="131">#REF!</definedName>
    <definedName name="SMEMS" localSheetId="59">#REF!</definedName>
    <definedName name="SMEMS" localSheetId="47">#REF!</definedName>
    <definedName name="SMEMS" localSheetId="31">#REF!</definedName>
    <definedName name="SMEMS" localSheetId="13">#REF!</definedName>
    <definedName name="SMEMS" localSheetId="129">#REF!</definedName>
    <definedName name="SMEMS" localSheetId="119">#REF!</definedName>
    <definedName name="SMEMS" localSheetId="105">#REF!</definedName>
    <definedName name="SMEMS" localSheetId="92">#REF!</definedName>
    <definedName name="SMEMS" localSheetId="0">#REF!</definedName>
    <definedName name="SMEMS" localSheetId="1">#REF!</definedName>
    <definedName name="SMEMS" localSheetId="89">#REF!</definedName>
    <definedName name="SMEMS" localSheetId="44">#REF!</definedName>
    <definedName name="SMEMS" localSheetId="86">#REF!</definedName>
    <definedName name="SMEMS" localSheetId="56">#REF!</definedName>
    <definedName name="SMEMS" localSheetId="25">#REF!</definedName>
    <definedName name="SMEMS" localSheetId="117">#REF!</definedName>
    <definedName name="SMEMS" localSheetId="10">#REF!</definedName>
    <definedName name="SMEMS" localSheetId="127">#REF!</definedName>
    <definedName name="SMEMS" localSheetId="103">#REF!</definedName>
    <definedName name="SMEMS" localSheetId="41">#REF!</definedName>
    <definedName name="SMEMS" localSheetId="115">#REF!</definedName>
    <definedName name="SMEMS" localSheetId="101">#REF!</definedName>
    <definedName name="SMEMS" localSheetId="83">#REF!</definedName>
    <definedName name="SMEMS" localSheetId="53">#REF!</definedName>
    <definedName name="SMEMS" localSheetId="22">#REF!</definedName>
    <definedName name="SMEMS" localSheetId="125">#REF!</definedName>
    <definedName name="SMEMS" localSheetId="7">#REF!</definedName>
    <definedName name="SMEMS" localSheetId="98">#REF!</definedName>
    <definedName name="SMEMS" localSheetId="113">#REF!</definedName>
    <definedName name="SMEMS" localSheetId="111">#REF!</definedName>
    <definedName name="SMEMS" localSheetId="38">#REF!</definedName>
    <definedName name="SMEMS" localSheetId="123">#REF!</definedName>
    <definedName name="SMEMS" localSheetId="80">#REF!</definedName>
    <definedName name="SMEMS" localSheetId="50">#REF!</definedName>
    <definedName name="SMEMS" localSheetId="35">#REF!</definedName>
    <definedName name="SMEMS" localSheetId="121">#REF!</definedName>
    <definedName name="SMEMS" localSheetId="109">#REF!</definedName>
    <definedName name="SMEMS" localSheetId="95">#REF!</definedName>
    <definedName name="SMEMS" localSheetId="4">#REF!</definedName>
    <definedName name="SMEMS" localSheetId="137">#REF!</definedName>
    <definedName name="SMEMS" localSheetId="135">#REF!</definedName>
    <definedName name="SMEMS" localSheetId="141">#REF!</definedName>
    <definedName name="SMEMS" localSheetId="133">#REF!</definedName>
    <definedName name="SMEMS" localSheetId="139">#REF!</definedName>
    <definedName name="SMEMS" localSheetId="108">#REF!</definedName>
    <definedName name="SMEMS" localSheetId="132">#REF!</definedName>
    <definedName name="SMEMS" localSheetId="130">#REF!</definedName>
    <definedName name="SMEMS" localSheetId="120">#REF!</definedName>
    <definedName name="SMEMS" localSheetId="106">#REF!</definedName>
    <definedName name="SMEMS" localSheetId="118">#REF!</definedName>
    <definedName name="SMEMS" localSheetId="128">#REF!</definedName>
    <definedName name="SMEMS" localSheetId="104">#REF!</definedName>
    <definedName name="SMEMS" localSheetId="116">#REF!</definedName>
    <definedName name="SMEMS" localSheetId="102">#REF!</definedName>
    <definedName name="SMEMS" localSheetId="126">#REF!</definedName>
    <definedName name="SMEMS" localSheetId="114">#REF!</definedName>
    <definedName name="SMEMS" localSheetId="112">#REF!</definedName>
    <definedName name="SMEMS" localSheetId="124">#REF!</definedName>
    <definedName name="SMEMS" localSheetId="122">#REF!</definedName>
    <definedName name="SMEMS" localSheetId="110">#REF!</definedName>
    <definedName name="SMEMS" localSheetId="76">#REF!</definedName>
    <definedName name="SMEMS" localSheetId="73">#REF!</definedName>
    <definedName name="SMEMS" localSheetId="70">#REF!</definedName>
    <definedName name="SMEMS" localSheetId="67">#REF!</definedName>
    <definedName name="SMEMS" localSheetId="64">#REF!</definedName>
    <definedName name="SMEMS" localSheetId="30">#REF!</definedName>
    <definedName name="SMEMS" localSheetId="21">#REF!</definedName>
    <definedName name="SMEMS" localSheetId="79">#REF!</definedName>
    <definedName name="SMEMS" localSheetId="18">#REF!</definedName>
    <definedName name="SMEMS" localSheetId="94">#REF!</definedName>
    <definedName name="SMEMS" localSheetId="61">#REF!</definedName>
    <definedName name="SMEMS" localSheetId="49">#REF!</definedName>
    <definedName name="SMEMS" localSheetId="33">#REF!</definedName>
    <definedName name="SMEMS" localSheetId="15">#REF!</definedName>
    <definedName name="SMEMS" localSheetId="3">#REF!</definedName>
    <definedName name="SMEMS" localSheetId="91">#REF!</definedName>
    <definedName name="SMEMS" localSheetId="46">#REF!</definedName>
    <definedName name="SMEMS" localSheetId="88">#REF!</definedName>
    <definedName name="SMEMS" localSheetId="58">#REF!</definedName>
    <definedName name="SMEMS" localSheetId="27">#REF!</definedName>
    <definedName name="SMEMS" localSheetId="12">#REF!</definedName>
    <definedName name="SMEMS" localSheetId="43">#REF!</definedName>
    <definedName name="SMEMS" localSheetId="85">#REF!</definedName>
    <definedName name="SMEMS" localSheetId="55">#REF!</definedName>
    <definedName name="SMEMS" localSheetId="24">#REF!</definedName>
    <definedName name="SMEMS" localSheetId="9">#REF!</definedName>
    <definedName name="SMEMS" localSheetId="100">#REF!</definedName>
    <definedName name="SMEMS" localSheetId="40">#REF!</definedName>
    <definedName name="SMEMS" localSheetId="97">#REF!</definedName>
    <definedName name="SMEMS" localSheetId="82">#REF!</definedName>
    <definedName name="SMEMS" localSheetId="52">#REF!</definedName>
    <definedName name="SMEMS" localSheetId="37">#REF!</definedName>
    <definedName name="SMEMS" localSheetId="6">#REF!</definedName>
    <definedName name="SMEMS" localSheetId="75">#REF!</definedName>
    <definedName name="SMEMS" localSheetId="72">#REF!</definedName>
    <definedName name="SMEMS" localSheetId="69">#REF!</definedName>
    <definedName name="SMEMS" localSheetId="66">#REF!</definedName>
    <definedName name="SMEMS" localSheetId="63">#REF!</definedName>
    <definedName name="SMEMS" localSheetId="51">#REF!</definedName>
    <definedName name="SMEMS" localSheetId="29">#REF!</definedName>
    <definedName name="SMEMS" localSheetId="20">#REF!</definedName>
    <definedName name="SMEMS" localSheetId="78">#REF!</definedName>
    <definedName name="SMEMS" localSheetId="17">#REF!</definedName>
    <definedName name="SMEMS" localSheetId="93">#REF!</definedName>
    <definedName name="SMEMS" localSheetId="60">#REF!</definedName>
    <definedName name="SMEMS" localSheetId="48">#REF!</definedName>
    <definedName name="SMEMS" localSheetId="34">#REF!</definedName>
    <definedName name="SMEMS" localSheetId="14">#REF!</definedName>
    <definedName name="SMEMS" localSheetId="2">#REF!</definedName>
    <definedName name="SMEMS" localSheetId="90">#REF!</definedName>
    <definedName name="SMEMS" localSheetId="45">#REF!</definedName>
    <definedName name="SMEMS" localSheetId="87">#REF!</definedName>
    <definedName name="SMEMS" localSheetId="57">#REF!</definedName>
    <definedName name="SMEMS" localSheetId="26">#REF!</definedName>
    <definedName name="SMEMS" localSheetId="11">#REF!</definedName>
    <definedName name="SMEMS" localSheetId="42">#REF!</definedName>
    <definedName name="SMEMS" localSheetId="84">#REF!</definedName>
    <definedName name="SMEMS" localSheetId="54">#REF!</definedName>
    <definedName name="SMEMS" localSheetId="23">#REF!</definedName>
    <definedName name="SMEMS" localSheetId="8">#REF!</definedName>
    <definedName name="SMEMS" localSheetId="99">#REF!</definedName>
    <definedName name="SMEMS" localSheetId="39">#REF!</definedName>
    <definedName name="SMEMS" localSheetId="96">#REF!</definedName>
    <definedName name="SMEMS" localSheetId="81">#REF!</definedName>
    <definedName name="SMEMS" localSheetId="36">#REF!</definedName>
    <definedName name="SMEMS" localSheetId="5">#REF!</definedName>
    <definedName name="SMEMS" localSheetId="138">#REF!</definedName>
    <definedName name="SMEMS" localSheetId="136">#REF!</definedName>
    <definedName name="SMEMS" localSheetId="134">#REF!</definedName>
    <definedName name="SMEMS" localSheetId="140">#REF!</definedName>
    <definedName name="SMEMS">#REF!</definedName>
    <definedName name="SMEMSYrDiff" localSheetId="74">#REF!</definedName>
    <definedName name="SMEMSYrDiff" localSheetId="71">#REF!</definedName>
    <definedName name="SMEMSYrDiff" localSheetId="68">#REF!</definedName>
    <definedName name="SMEMSYrDiff" localSheetId="65">#REF!</definedName>
    <definedName name="SMEMSYrDiff" localSheetId="62">#REF!</definedName>
    <definedName name="SMEMSYrDiff" localSheetId="28">#REF!</definedName>
    <definedName name="SMEMSYrDiff" localSheetId="19">#REF!</definedName>
    <definedName name="SMEMSYrDiff" localSheetId="77">#REF!</definedName>
    <definedName name="SMEMSYrDiff" localSheetId="107">#REF!</definedName>
    <definedName name="SMEMSYrDiff" localSheetId="32">#REF!</definedName>
    <definedName name="SMEMSYrDiff" localSheetId="16">#REF!</definedName>
    <definedName name="SMEMSYrDiff" localSheetId="131">#REF!</definedName>
    <definedName name="SMEMSYrDiff" localSheetId="59">#REF!</definedName>
    <definedName name="SMEMSYrDiff" localSheetId="47">#REF!</definedName>
    <definedName name="SMEMSYrDiff" localSheetId="31">#REF!</definedName>
    <definedName name="SMEMSYrDiff" localSheetId="13">#REF!</definedName>
    <definedName name="SMEMSYrDiff" localSheetId="129">#REF!</definedName>
    <definedName name="SMEMSYrDiff" localSheetId="119">#REF!</definedName>
    <definedName name="SMEMSYrDiff" localSheetId="105">#REF!</definedName>
    <definedName name="SMEMSYrDiff" localSheetId="92">#REF!</definedName>
    <definedName name="SMEMSYrDiff" localSheetId="0">#REF!</definedName>
    <definedName name="SMEMSYrDiff" localSheetId="1">#REF!</definedName>
    <definedName name="SMEMSYrDiff" localSheetId="89">#REF!</definedName>
    <definedName name="SMEMSYrDiff" localSheetId="44">#REF!</definedName>
    <definedName name="SMEMSYrDiff" localSheetId="86">#REF!</definedName>
    <definedName name="SMEMSYrDiff" localSheetId="56">#REF!</definedName>
    <definedName name="SMEMSYrDiff" localSheetId="25">#REF!</definedName>
    <definedName name="SMEMSYrDiff" localSheetId="117">#REF!</definedName>
    <definedName name="SMEMSYrDiff" localSheetId="10">#REF!</definedName>
    <definedName name="SMEMSYrDiff" localSheetId="127">#REF!</definedName>
    <definedName name="SMEMSYrDiff" localSheetId="103">#REF!</definedName>
    <definedName name="SMEMSYrDiff" localSheetId="41">#REF!</definedName>
    <definedName name="SMEMSYrDiff" localSheetId="115">#REF!</definedName>
    <definedName name="SMEMSYrDiff" localSheetId="101">#REF!</definedName>
    <definedName name="SMEMSYrDiff" localSheetId="83">#REF!</definedName>
    <definedName name="SMEMSYrDiff" localSheetId="53">#REF!</definedName>
    <definedName name="SMEMSYrDiff" localSheetId="22">#REF!</definedName>
    <definedName name="SMEMSYrDiff" localSheetId="125">#REF!</definedName>
    <definedName name="SMEMSYrDiff" localSheetId="7">#REF!</definedName>
    <definedName name="SMEMSYrDiff" localSheetId="98">#REF!</definedName>
    <definedName name="SMEMSYrDiff" localSheetId="113">#REF!</definedName>
    <definedName name="SMEMSYrDiff" localSheetId="111">#REF!</definedName>
    <definedName name="SMEMSYrDiff" localSheetId="38">#REF!</definedName>
    <definedName name="SMEMSYrDiff" localSheetId="123">#REF!</definedName>
    <definedName name="SMEMSYrDiff" localSheetId="80">#REF!</definedName>
    <definedName name="SMEMSYrDiff" localSheetId="50">#REF!</definedName>
    <definedName name="SMEMSYrDiff" localSheetId="35">#REF!</definedName>
    <definedName name="SMEMSYrDiff" localSheetId="121">#REF!</definedName>
    <definedName name="SMEMSYrDiff" localSheetId="109">#REF!</definedName>
    <definedName name="SMEMSYrDiff" localSheetId="95">#REF!</definedName>
    <definedName name="SMEMSYrDiff" localSheetId="4">#REF!</definedName>
    <definedName name="SMEMSYrDiff" localSheetId="137">#REF!</definedName>
    <definedName name="SMEMSYrDiff" localSheetId="135">#REF!</definedName>
    <definedName name="SMEMSYrDiff" localSheetId="141">#REF!</definedName>
    <definedName name="SMEMSYrDiff" localSheetId="133">#REF!</definedName>
    <definedName name="SMEMSYrDiff" localSheetId="139">#REF!</definedName>
    <definedName name="SMEMSYrDiff" localSheetId="108">#REF!</definedName>
    <definedName name="SMEMSYrDiff" localSheetId="132">#REF!</definedName>
    <definedName name="SMEMSYrDiff" localSheetId="130">#REF!</definedName>
    <definedName name="SMEMSYrDiff" localSheetId="120">#REF!</definedName>
    <definedName name="SMEMSYrDiff" localSheetId="106">#REF!</definedName>
    <definedName name="SMEMSYrDiff" localSheetId="118">#REF!</definedName>
    <definedName name="SMEMSYrDiff" localSheetId="128">#REF!</definedName>
    <definedName name="SMEMSYrDiff" localSheetId="104">#REF!</definedName>
    <definedName name="SMEMSYrDiff" localSheetId="116">#REF!</definedName>
    <definedName name="SMEMSYrDiff" localSheetId="102">#REF!</definedName>
    <definedName name="SMEMSYrDiff" localSheetId="126">#REF!</definedName>
    <definedName name="SMEMSYrDiff" localSheetId="114">#REF!</definedName>
    <definedName name="SMEMSYrDiff" localSheetId="112">#REF!</definedName>
    <definedName name="SMEMSYrDiff" localSheetId="124">#REF!</definedName>
    <definedName name="SMEMSYrDiff" localSheetId="122">#REF!</definedName>
    <definedName name="SMEMSYrDiff" localSheetId="110">#REF!</definedName>
    <definedName name="SMEMSYrDiff" localSheetId="76">#REF!</definedName>
    <definedName name="SMEMSYrDiff" localSheetId="73">#REF!</definedName>
    <definedName name="SMEMSYrDiff" localSheetId="70">#REF!</definedName>
    <definedName name="SMEMSYrDiff" localSheetId="67">#REF!</definedName>
    <definedName name="SMEMSYrDiff" localSheetId="64">#REF!</definedName>
    <definedName name="SMEMSYrDiff" localSheetId="30">#REF!</definedName>
    <definedName name="SMEMSYrDiff" localSheetId="21">#REF!</definedName>
    <definedName name="SMEMSYrDiff" localSheetId="79">#REF!</definedName>
    <definedName name="SMEMSYrDiff" localSheetId="18">#REF!</definedName>
    <definedName name="SMEMSYrDiff" localSheetId="94">#REF!</definedName>
    <definedName name="SMEMSYrDiff" localSheetId="61">#REF!</definedName>
    <definedName name="SMEMSYrDiff" localSheetId="49">#REF!</definedName>
    <definedName name="SMEMSYrDiff" localSheetId="33">#REF!</definedName>
    <definedName name="SMEMSYrDiff" localSheetId="15">#REF!</definedName>
    <definedName name="SMEMSYrDiff" localSheetId="3">#REF!</definedName>
    <definedName name="SMEMSYrDiff" localSheetId="91">#REF!</definedName>
    <definedName name="SMEMSYrDiff" localSheetId="46">#REF!</definedName>
    <definedName name="SMEMSYrDiff" localSheetId="88">#REF!</definedName>
    <definedName name="SMEMSYrDiff" localSheetId="58">#REF!</definedName>
    <definedName name="SMEMSYrDiff" localSheetId="27">#REF!</definedName>
    <definedName name="SMEMSYrDiff" localSheetId="12">#REF!</definedName>
    <definedName name="SMEMSYrDiff" localSheetId="43">#REF!</definedName>
    <definedName name="SMEMSYrDiff" localSheetId="85">#REF!</definedName>
    <definedName name="SMEMSYrDiff" localSheetId="55">#REF!</definedName>
    <definedName name="SMEMSYrDiff" localSheetId="24">#REF!</definedName>
    <definedName name="SMEMSYrDiff" localSheetId="9">#REF!</definedName>
    <definedName name="SMEMSYrDiff" localSheetId="100">#REF!</definedName>
    <definedName name="SMEMSYrDiff" localSheetId="40">#REF!</definedName>
    <definedName name="SMEMSYrDiff" localSheetId="97">#REF!</definedName>
    <definedName name="SMEMSYrDiff" localSheetId="82">#REF!</definedName>
    <definedName name="SMEMSYrDiff" localSheetId="52">#REF!</definedName>
    <definedName name="SMEMSYrDiff" localSheetId="37">#REF!</definedName>
    <definedName name="SMEMSYrDiff" localSheetId="6">#REF!</definedName>
    <definedName name="SMEMSYrDiff" localSheetId="75">#REF!</definedName>
    <definedName name="SMEMSYrDiff" localSheetId="72">#REF!</definedName>
    <definedName name="SMEMSYrDiff" localSheetId="69">#REF!</definedName>
    <definedName name="SMEMSYrDiff" localSheetId="66">#REF!</definedName>
    <definedName name="SMEMSYrDiff" localSheetId="63">#REF!</definedName>
    <definedName name="SMEMSYrDiff" localSheetId="51">#REF!</definedName>
    <definedName name="SMEMSYrDiff" localSheetId="29">#REF!</definedName>
    <definedName name="SMEMSYrDiff" localSheetId="20">#REF!</definedName>
    <definedName name="SMEMSYrDiff" localSheetId="78">#REF!</definedName>
    <definedName name="SMEMSYrDiff" localSheetId="17">#REF!</definedName>
    <definedName name="SMEMSYrDiff" localSheetId="93">#REF!</definedName>
    <definedName name="SMEMSYrDiff" localSheetId="60">#REF!</definedName>
    <definedName name="SMEMSYrDiff" localSheetId="48">#REF!</definedName>
    <definedName name="SMEMSYrDiff" localSheetId="34">#REF!</definedName>
    <definedName name="SMEMSYrDiff" localSheetId="14">#REF!</definedName>
    <definedName name="SMEMSYrDiff" localSheetId="2">#REF!</definedName>
    <definedName name="SMEMSYrDiff" localSheetId="90">#REF!</definedName>
    <definedName name="SMEMSYrDiff" localSheetId="45">#REF!</definedName>
    <definedName name="SMEMSYrDiff" localSheetId="87">#REF!</definedName>
    <definedName name="SMEMSYrDiff" localSheetId="57">#REF!</definedName>
    <definedName name="SMEMSYrDiff" localSheetId="26">#REF!</definedName>
    <definedName name="SMEMSYrDiff" localSheetId="11">#REF!</definedName>
    <definedName name="SMEMSYrDiff" localSheetId="42">#REF!</definedName>
    <definedName name="SMEMSYrDiff" localSheetId="84">#REF!</definedName>
    <definedName name="SMEMSYrDiff" localSheetId="54">#REF!</definedName>
    <definedName name="SMEMSYrDiff" localSheetId="23">#REF!</definedName>
    <definedName name="SMEMSYrDiff" localSheetId="8">#REF!</definedName>
    <definedName name="SMEMSYrDiff" localSheetId="99">#REF!</definedName>
    <definedName name="SMEMSYrDiff" localSheetId="39">#REF!</definedName>
    <definedName name="SMEMSYrDiff" localSheetId="96">#REF!</definedName>
    <definedName name="SMEMSYrDiff" localSheetId="81">#REF!</definedName>
    <definedName name="SMEMSYrDiff" localSheetId="36">#REF!</definedName>
    <definedName name="SMEMSYrDiff" localSheetId="5">#REF!</definedName>
    <definedName name="SMEMSYrDiff" localSheetId="138">#REF!</definedName>
    <definedName name="SMEMSYrDiff" localSheetId="136">#REF!</definedName>
    <definedName name="SMEMSYrDiff" localSheetId="134">#REF!</definedName>
    <definedName name="SMEMSYrDiff" localSheetId="140">#REF!</definedName>
    <definedName name="SMEMSYrDiff">#REF!</definedName>
    <definedName name="SO2_Allowances_Out" localSheetId="74">#REF!</definedName>
    <definedName name="SO2_Allowances_Out" localSheetId="71">#REF!</definedName>
    <definedName name="SO2_Allowances_Out" localSheetId="68">#REF!</definedName>
    <definedName name="SO2_Allowances_Out" localSheetId="65">#REF!</definedName>
    <definedName name="SO2_Allowances_Out" localSheetId="62">#REF!</definedName>
    <definedName name="SO2_Allowances_Out" localSheetId="28">#REF!</definedName>
    <definedName name="SO2_Allowances_Out" localSheetId="19">#REF!</definedName>
    <definedName name="SO2_Allowances_Out" localSheetId="77">#REF!</definedName>
    <definedName name="SO2_Allowances_Out" localSheetId="107">#REF!</definedName>
    <definedName name="SO2_Allowances_Out" localSheetId="32">#REF!</definedName>
    <definedName name="SO2_Allowances_Out" localSheetId="16">#REF!</definedName>
    <definedName name="SO2_Allowances_Out" localSheetId="131">#REF!</definedName>
    <definedName name="SO2_Allowances_Out" localSheetId="59">#REF!</definedName>
    <definedName name="SO2_Allowances_Out" localSheetId="47">#REF!</definedName>
    <definedName name="SO2_Allowances_Out" localSheetId="31">#REF!</definedName>
    <definedName name="SO2_Allowances_Out" localSheetId="13">#REF!</definedName>
    <definedName name="SO2_Allowances_Out" localSheetId="129">#REF!</definedName>
    <definedName name="SO2_Allowances_Out" localSheetId="119">#REF!</definedName>
    <definedName name="SO2_Allowances_Out" localSheetId="105">#REF!</definedName>
    <definedName name="SO2_Allowances_Out" localSheetId="92">#REF!</definedName>
    <definedName name="SO2_Allowances_Out" localSheetId="0">#REF!</definedName>
    <definedName name="SO2_Allowances_Out" localSheetId="1">#REF!</definedName>
    <definedName name="SO2_Allowances_Out" localSheetId="89">#REF!</definedName>
    <definedName name="SO2_Allowances_Out" localSheetId="44">#REF!</definedName>
    <definedName name="SO2_Allowances_Out" localSheetId="86">#REF!</definedName>
    <definedName name="SO2_Allowances_Out" localSheetId="56">#REF!</definedName>
    <definedName name="SO2_Allowances_Out" localSheetId="25">#REF!</definedName>
    <definedName name="SO2_Allowances_Out" localSheetId="117">#REF!</definedName>
    <definedName name="SO2_Allowances_Out" localSheetId="10">#REF!</definedName>
    <definedName name="SO2_Allowances_Out" localSheetId="127">#REF!</definedName>
    <definedName name="SO2_Allowances_Out" localSheetId="103">#REF!</definedName>
    <definedName name="SO2_Allowances_Out" localSheetId="41">#REF!</definedName>
    <definedName name="SO2_Allowances_Out" localSheetId="115">#REF!</definedName>
    <definedName name="SO2_Allowances_Out" localSheetId="101">#REF!</definedName>
    <definedName name="SO2_Allowances_Out" localSheetId="83">#REF!</definedName>
    <definedName name="SO2_Allowances_Out" localSheetId="53">#REF!</definedName>
    <definedName name="SO2_Allowances_Out" localSheetId="22">#REF!</definedName>
    <definedName name="SO2_Allowances_Out" localSheetId="125">#REF!</definedName>
    <definedName name="SO2_Allowances_Out" localSheetId="7">#REF!</definedName>
    <definedName name="SO2_Allowances_Out" localSheetId="98">#REF!</definedName>
    <definedName name="SO2_Allowances_Out" localSheetId="113">#REF!</definedName>
    <definedName name="SO2_Allowances_Out" localSheetId="111">#REF!</definedName>
    <definedName name="SO2_Allowances_Out" localSheetId="38">#REF!</definedName>
    <definedName name="SO2_Allowances_Out" localSheetId="123">#REF!</definedName>
    <definedName name="SO2_Allowances_Out" localSheetId="80">#REF!</definedName>
    <definedName name="SO2_Allowances_Out" localSheetId="50">#REF!</definedName>
    <definedName name="SO2_Allowances_Out" localSheetId="35">#REF!</definedName>
    <definedName name="SO2_Allowances_Out" localSheetId="121">#REF!</definedName>
    <definedName name="SO2_Allowances_Out" localSheetId="109">#REF!</definedName>
    <definedName name="SO2_Allowances_Out" localSheetId="95">#REF!</definedName>
    <definedName name="SO2_Allowances_Out" localSheetId="4">#REF!</definedName>
    <definedName name="SO2_Allowances_Out" localSheetId="137">#REF!</definedName>
    <definedName name="SO2_Allowances_Out" localSheetId="135">#REF!</definedName>
    <definedName name="SO2_Allowances_Out" localSheetId="141">#REF!</definedName>
    <definedName name="SO2_Allowances_Out" localSheetId="133">#REF!</definedName>
    <definedName name="SO2_Allowances_Out" localSheetId="139">#REF!</definedName>
    <definedName name="SO2_Allowances_Out" localSheetId="108">#REF!</definedName>
    <definedName name="SO2_Allowances_Out" localSheetId="132">#REF!</definedName>
    <definedName name="SO2_Allowances_Out" localSheetId="130">#REF!</definedName>
    <definedName name="SO2_Allowances_Out" localSheetId="120">#REF!</definedName>
    <definedName name="SO2_Allowances_Out" localSheetId="106">#REF!</definedName>
    <definedName name="SO2_Allowances_Out" localSheetId="118">#REF!</definedName>
    <definedName name="SO2_Allowances_Out" localSheetId="128">#REF!</definedName>
    <definedName name="SO2_Allowances_Out" localSheetId="104">#REF!</definedName>
    <definedName name="SO2_Allowances_Out" localSheetId="116">#REF!</definedName>
    <definedName name="SO2_Allowances_Out" localSheetId="102">#REF!</definedName>
    <definedName name="SO2_Allowances_Out" localSheetId="126">#REF!</definedName>
    <definedName name="SO2_Allowances_Out" localSheetId="114">#REF!</definedName>
    <definedName name="SO2_Allowances_Out" localSheetId="112">#REF!</definedName>
    <definedName name="SO2_Allowances_Out" localSheetId="124">#REF!</definedName>
    <definedName name="SO2_Allowances_Out" localSheetId="122">#REF!</definedName>
    <definedName name="SO2_Allowances_Out" localSheetId="110">#REF!</definedName>
    <definedName name="SO2_Allowances_Out" localSheetId="76">#REF!</definedName>
    <definedName name="SO2_Allowances_Out" localSheetId="73">#REF!</definedName>
    <definedName name="SO2_Allowances_Out" localSheetId="70">#REF!</definedName>
    <definedName name="SO2_Allowances_Out" localSheetId="67">#REF!</definedName>
    <definedName name="SO2_Allowances_Out" localSheetId="64">#REF!</definedName>
    <definedName name="SO2_Allowances_Out" localSheetId="30">#REF!</definedName>
    <definedName name="SO2_Allowances_Out" localSheetId="21">#REF!</definedName>
    <definedName name="SO2_Allowances_Out" localSheetId="79">#REF!</definedName>
    <definedName name="SO2_Allowances_Out" localSheetId="18">#REF!</definedName>
    <definedName name="SO2_Allowances_Out" localSheetId="94">#REF!</definedName>
    <definedName name="SO2_Allowances_Out" localSheetId="61">#REF!</definedName>
    <definedName name="SO2_Allowances_Out" localSheetId="49">#REF!</definedName>
    <definedName name="SO2_Allowances_Out" localSheetId="33">#REF!</definedName>
    <definedName name="SO2_Allowances_Out" localSheetId="15">#REF!</definedName>
    <definedName name="SO2_Allowances_Out" localSheetId="3">#REF!</definedName>
    <definedName name="SO2_Allowances_Out" localSheetId="91">#REF!</definedName>
    <definedName name="SO2_Allowances_Out" localSheetId="46">#REF!</definedName>
    <definedName name="SO2_Allowances_Out" localSheetId="88">#REF!</definedName>
    <definedName name="SO2_Allowances_Out" localSheetId="58">#REF!</definedName>
    <definedName name="SO2_Allowances_Out" localSheetId="27">#REF!</definedName>
    <definedName name="SO2_Allowances_Out" localSheetId="12">#REF!</definedName>
    <definedName name="SO2_Allowances_Out" localSheetId="43">#REF!</definedName>
    <definedName name="SO2_Allowances_Out" localSheetId="85">#REF!</definedName>
    <definedName name="SO2_Allowances_Out" localSheetId="55">#REF!</definedName>
    <definedName name="SO2_Allowances_Out" localSheetId="24">#REF!</definedName>
    <definedName name="SO2_Allowances_Out" localSheetId="9">#REF!</definedName>
    <definedName name="SO2_Allowances_Out" localSheetId="100">#REF!</definedName>
    <definedName name="SO2_Allowances_Out" localSheetId="40">#REF!</definedName>
    <definedName name="SO2_Allowances_Out" localSheetId="97">#REF!</definedName>
    <definedName name="SO2_Allowances_Out" localSheetId="82">#REF!</definedName>
    <definedName name="SO2_Allowances_Out" localSheetId="52">#REF!</definedName>
    <definedName name="SO2_Allowances_Out" localSheetId="37">#REF!</definedName>
    <definedName name="SO2_Allowances_Out" localSheetId="6">#REF!</definedName>
    <definedName name="SO2_Allowances_Out" localSheetId="75">#REF!</definedName>
    <definedName name="SO2_Allowances_Out" localSheetId="72">#REF!</definedName>
    <definedName name="SO2_Allowances_Out" localSheetId="69">#REF!</definedName>
    <definedName name="SO2_Allowances_Out" localSheetId="66">#REF!</definedName>
    <definedName name="SO2_Allowances_Out" localSheetId="63">#REF!</definedName>
    <definedName name="SO2_Allowances_Out" localSheetId="51">#REF!</definedName>
    <definedName name="SO2_Allowances_Out" localSheetId="29">#REF!</definedName>
    <definedName name="SO2_Allowances_Out" localSheetId="20">#REF!</definedName>
    <definedName name="SO2_Allowances_Out" localSheetId="78">#REF!</definedName>
    <definedName name="SO2_Allowances_Out" localSheetId="17">#REF!</definedName>
    <definedName name="SO2_Allowances_Out" localSheetId="93">#REF!</definedName>
    <definedName name="SO2_Allowances_Out" localSheetId="60">#REF!</definedName>
    <definedName name="SO2_Allowances_Out" localSheetId="48">#REF!</definedName>
    <definedName name="SO2_Allowances_Out" localSheetId="34">#REF!</definedName>
    <definedName name="SO2_Allowances_Out" localSheetId="14">#REF!</definedName>
    <definedName name="SO2_Allowances_Out" localSheetId="2">#REF!</definedName>
    <definedName name="SO2_Allowances_Out" localSheetId="90">#REF!</definedName>
    <definedName name="SO2_Allowances_Out" localSheetId="45">#REF!</definedName>
    <definedName name="SO2_Allowances_Out" localSheetId="87">#REF!</definedName>
    <definedName name="SO2_Allowances_Out" localSheetId="57">#REF!</definedName>
    <definedName name="SO2_Allowances_Out" localSheetId="26">#REF!</definedName>
    <definedName name="SO2_Allowances_Out" localSheetId="11">#REF!</definedName>
    <definedName name="SO2_Allowances_Out" localSheetId="42">#REF!</definedName>
    <definedName name="SO2_Allowances_Out" localSheetId="84">#REF!</definedName>
    <definedName name="SO2_Allowances_Out" localSheetId="54">#REF!</definedName>
    <definedName name="SO2_Allowances_Out" localSheetId="23">#REF!</definedName>
    <definedName name="SO2_Allowances_Out" localSheetId="8">#REF!</definedName>
    <definedName name="SO2_Allowances_Out" localSheetId="99">#REF!</definedName>
    <definedName name="SO2_Allowances_Out" localSheetId="39">#REF!</definedName>
    <definedName name="SO2_Allowances_Out" localSheetId="96">#REF!</definedName>
    <definedName name="SO2_Allowances_Out" localSheetId="81">#REF!</definedName>
    <definedName name="SO2_Allowances_Out" localSheetId="36">#REF!</definedName>
    <definedName name="SO2_Allowances_Out" localSheetId="5">#REF!</definedName>
    <definedName name="SO2_Allowances_Out" localSheetId="138">#REF!</definedName>
    <definedName name="SO2_Allowances_Out" localSheetId="136">#REF!</definedName>
    <definedName name="SO2_Allowances_Out" localSheetId="134">#REF!</definedName>
    <definedName name="SO2_Allowances_Out" localSheetId="140">#REF!</definedName>
    <definedName name="SO2_Allowances_Out">#REF!</definedName>
    <definedName name="SO2_Offsets_Construction">#REF!</definedName>
    <definedName name="SO2_Out" localSheetId="74">#REF!</definedName>
    <definedName name="SO2_Out" localSheetId="71">#REF!</definedName>
    <definedName name="SO2_Out" localSheetId="68">#REF!</definedName>
    <definedName name="SO2_Out" localSheetId="65">#REF!</definedName>
    <definedName name="SO2_Out" localSheetId="62">#REF!</definedName>
    <definedName name="SO2_Out" localSheetId="28">#REF!</definedName>
    <definedName name="SO2_Out" localSheetId="19">#REF!</definedName>
    <definedName name="SO2_Out" localSheetId="77">#REF!</definedName>
    <definedName name="SO2_Out" localSheetId="107">#REF!</definedName>
    <definedName name="SO2_Out" localSheetId="32">#REF!</definedName>
    <definedName name="SO2_Out" localSheetId="16">#REF!</definedName>
    <definedName name="SO2_Out" localSheetId="131">#REF!</definedName>
    <definedName name="SO2_Out" localSheetId="59">#REF!</definedName>
    <definedName name="SO2_Out" localSheetId="47">#REF!</definedName>
    <definedName name="SO2_Out" localSheetId="31">#REF!</definedName>
    <definedName name="SO2_Out" localSheetId="13">#REF!</definedName>
    <definedName name="SO2_Out" localSheetId="129">#REF!</definedName>
    <definedName name="SO2_Out" localSheetId="119">#REF!</definedName>
    <definedName name="SO2_Out" localSheetId="105">#REF!</definedName>
    <definedName name="SO2_Out" localSheetId="92">#REF!</definedName>
    <definedName name="SO2_Out" localSheetId="0">#REF!</definedName>
    <definedName name="SO2_Out" localSheetId="1">#REF!</definedName>
    <definedName name="SO2_Out" localSheetId="89">#REF!</definedName>
    <definedName name="SO2_Out" localSheetId="44">#REF!</definedName>
    <definedName name="SO2_Out" localSheetId="86">#REF!</definedName>
    <definedName name="SO2_Out" localSheetId="56">#REF!</definedName>
    <definedName name="SO2_Out" localSheetId="25">#REF!</definedName>
    <definedName name="SO2_Out" localSheetId="117">#REF!</definedName>
    <definedName name="SO2_Out" localSheetId="10">#REF!</definedName>
    <definedName name="SO2_Out" localSheetId="127">#REF!</definedName>
    <definedName name="SO2_Out" localSheetId="103">#REF!</definedName>
    <definedName name="SO2_Out" localSheetId="41">#REF!</definedName>
    <definedName name="SO2_Out" localSheetId="115">#REF!</definedName>
    <definedName name="SO2_Out" localSheetId="101">#REF!</definedName>
    <definedName name="SO2_Out" localSheetId="83">#REF!</definedName>
    <definedName name="SO2_Out" localSheetId="53">#REF!</definedName>
    <definedName name="SO2_Out" localSheetId="22">#REF!</definedName>
    <definedName name="SO2_Out" localSheetId="125">#REF!</definedName>
    <definedName name="SO2_Out" localSheetId="7">#REF!</definedName>
    <definedName name="SO2_Out" localSheetId="98">#REF!</definedName>
    <definedName name="SO2_Out" localSheetId="113">#REF!</definedName>
    <definedName name="SO2_Out" localSheetId="111">#REF!</definedName>
    <definedName name="SO2_Out" localSheetId="38">#REF!</definedName>
    <definedName name="SO2_Out" localSheetId="123">#REF!</definedName>
    <definedName name="SO2_Out" localSheetId="80">#REF!</definedName>
    <definedName name="SO2_Out" localSheetId="50">#REF!</definedName>
    <definedName name="SO2_Out" localSheetId="35">#REF!</definedName>
    <definedName name="SO2_Out" localSheetId="121">#REF!</definedName>
    <definedName name="SO2_Out" localSheetId="109">#REF!</definedName>
    <definedName name="SO2_Out" localSheetId="95">#REF!</definedName>
    <definedName name="SO2_Out" localSheetId="4">#REF!</definedName>
    <definedName name="SO2_Out" localSheetId="137">#REF!</definedName>
    <definedName name="SO2_Out" localSheetId="135">#REF!</definedName>
    <definedName name="SO2_Out" localSheetId="141">#REF!</definedName>
    <definedName name="SO2_Out" localSheetId="133">#REF!</definedName>
    <definedName name="SO2_Out" localSheetId="139">#REF!</definedName>
    <definedName name="SO2_Out" localSheetId="108">#REF!</definedName>
    <definedName name="SO2_Out" localSheetId="132">#REF!</definedName>
    <definedName name="SO2_Out" localSheetId="130">#REF!</definedName>
    <definedName name="SO2_Out" localSheetId="120">#REF!</definedName>
    <definedName name="SO2_Out" localSheetId="106">#REF!</definedName>
    <definedName name="SO2_Out" localSheetId="118">#REF!</definedName>
    <definedName name="SO2_Out" localSheetId="128">#REF!</definedName>
    <definedName name="SO2_Out" localSheetId="104">#REF!</definedName>
    <definedName name="SO2_Out" localSheetId="116">#REF!</definedName>
    <definedName name="SO2_Out" localSheetId="102">#REF!</definedName>
    <definedName name="SO2_Out" localSheetId="126">#REF!</definedName>
    <definedName name="SO2_Out" localSheetId="114">#REF!</definedName>
    <definedName name="SO2_Out" localSheetId="112">#REF!</definedName>
    <definedName name="SO2_Out" localSheetId="124">#REF!</definedName>
    <definedName name="SO2_Out" localSheetId="122">#REF!</definedName>
    <definedName name="SO2_Out" localSheetId="110">#REF!</definedName>
    <definedName name="SO2_Out" localSheetId="76">#REF!</definedName>
    <definedName name="SO2_Out" localSheetId="73">#REF!</definedName>
    <definedName name="SO2_Out" localSheetId="70">#REF!</definedName>
    <definedName name="SO2_Out" localSheetId="67">#REF!</definedName>
    <definedName name="SO2_Out" localSheetId="64">#REF!</definedName>
    <definedName name="SO2_Out" localSheetId="30">#REF!</definedName>
    <definedName name="SO2_Out" localSheetId="21">#REF!</definedName>
    <definedName name="SO2_Out" localSheetId="79">#REF!</definedName>
    <definedName name="SO2_Out" localSheetId="18">#REF!</definedName>
    <definedName name="SO2_Out" localSheetId="94">#REF!</definedName>
    <definedName name="SO2_Out" localSheetId="61">#REF!</definedName>
    <definedName name="SO2_Out" localSheetId="49">#REF!</definedName>
    <definedName name="SO2_Out" localSheetId="33">#REF!</definedName>
    <definedName name="SO2_Out" localSheetId="15">#REF!</definedName>
    <definedName name="SO2_Out" localSheetId="3">#REF!</definedName>
    <definedName name="SO2_Out" localSheetId="91">#REF!</definedName>
    <definedName name="SO2_Out" localSheetId="46">#REF!</definedName>
    <definedName name="SO2_Out" localSheetId="88">#REF!</definedName>
    <definedName name="SO2_Out" localSheetId="58">#REF!</definedName>
    <definedName name="SO2_Out" localSheetId="27">#REF!</definedName>
    <definedName name="SO2_Out" localSheetId="12">#REF!</definedName>
    <definedName name="SO2_Out" localSheetId="43">#REF!</definedName>
    <definedName name="SO2_Out" localSheetId="85">#REF!</definedName>
    <definedName name="SO2_Out" localSheetId="55">#REF!</definedName>
    <definedName name="SO2_Out" localSheetId="24">#REF!</definedName>
    <definedName name="SO2_Out" localSheetId="9">#REF!</definedName>
    <definedName name="SO2_Out" localSheetId="100">#REF!</definedName>
    <definedName name="SO2_Out" localSheetId="40">#REF!</definedName>
    <definedName name="SO2_Out" localSheetId="97">#REF!</definedName>
    <definedName name="SO2_Out" localSheetId="82">#REF!</definedName>
    <definedName name="SO2_Out" localSheetId="52">#REF!</definedName>
    <definedName name="SO2_Out" localSheetId="37">#REF!</definedName>
    <definedName name="SO2_Out" localSheetId="6">#REF!</definedName>
    <definedName name="SO2_Out" localSheetId="75">#REF!</definedName>
    <definedName name="SO2_Out" localSheetId="72">#REF!</definedName>
    <definedName name="SO2_Out" localSheetId="69">#REF!</definedName>
    <definedName name="SO2_Out" localSheetId="66">#REF!</definedName>
    <definedName name="SO2_Out" localSheetId="63">#REF!</definedName>
    <definedName name="SO2_Out" localSheetId="51">#REF!</definedName>
    <definedName name="SO2_Out" localSheetId="29">#REF!</definedName>
    <definedName name="SO2_Out" localSheetId="20">#REF!</definedName>
    <definedName name="SO2_Out" localSheetId="78">#REF!</definedName>
    <definedName name="SO2_Out" localSheetId="17">#REF!</definedName>
    <definedName name="SO2_Out" localSheetId="93">#REF!</definedName>
    <definedName name="SO2_Out" localSheetId="60">#REF!</definedName>
    <definedName name="SO2_Out" localSheetId="48">#REF!</definedName>
    <definedName name="SO2_Out" localSheetId="34">#REF!</definedName>
    <definedName name="SO2_Out" localSheetId="14">#REF!</definedName>
    <definedName name="SO2_Out" localSheetId="2">#REF!</definedName>
    <definedName name="SO2_Out" localSheetId="90">#REF!</definedName>
    <definedName name="SO2_Out" localSheetId="45">#REF!</definedName>
    <definedName name="SO2_Out" localSheetId="87">#REF!</definedName>
    <definedName name="SO2_Out" localSheetId="57">#REF!</definedName>
    <definedName name="SO2_Out" localSheetId="26">#REF!</definedName>
    <definedName name="SO2_Out" localSheetId="11">#REF!</definedName>
    <definedName name="SO2_Out" localSheetId="42">#REF!</definedName>
    <definedName name="SO2_Out" localSheetId="84">#REF!</definedName>
    <definedName name="SO2_Out" localSheetId="54">#REF!</definedName>
    <definedName name="SO2_Out" localSheetId="23">#REF!</definedName>
    <definedName name="SO2_Out" localSheetId="8">#REF!</definedName>
    <definedName name="SO2_Out" localSheetId="99">#REF!</definedName>
    <definedName name="SO2_Out" localSheetId="39">#REF!</definedName>
    <definedName name="SO2_Out" localSheetId="96">#REF!</definedName>
    <definedName name="SO2_Out" localSheetId="81">#REF!</definedName>
    <definedName name="SO2_Out" localSheetId="36">#REF!</definedName>
    <definedName name="SO2_Out" localSheetId="5">#REF!</definedName>
    <definedName name="SO2_Out" localSheetId="138">#REF!</definedName>
    <definedName name="SO2_Out" localSheetId="136">#REF!</definedName>
    <definedName name="SO2_Out" localSheetId="134">#REF!</definedName>
    <definedName name="SO2_Out" localSheetId="140">#REF!</definedName>
    <definedName name="SO2_Out">#REF!</definedName>
    <definedName name="SO4ADD" localSheetId="74">#REF!</definedName>
    <definedName name="SO4ADD" localSheetId="71">#REF!</definedName>
    <definedName name="SO4ADD" localSheetId="68">#REF!</definedName>
    <definedName name="SO4ADD" localSheetId="65">#REF!</definedName>
    <definedName name="SO4ADD" localSheetId="62">#REF!</definedName>
    <definedName name="SO4ADD" localSheetId="28">#REF!</definedName>
    <definedName name="SO4ADD" localSheetId="19">#REF!</definedName>
    <definedName name="SO4ADD" localSheetId="77">#REF!</definedName>
    <definedName name="SO4ADD" localSheetId="107">#REF!</definedName>
    <definedName name="SO4ADD" localSheetId="32">#REF!</definedName>
    <definedName name="SO4ADD" localSheetId="16">#REF!</definedName>
    <definedName name="SO4ADD" localSheetId="131">#REF!</definedName>
    <definedName name="SO4ADD" localSheetId="59">#REF!</definedName>
    <definedName name="SO4ADD" localSheetId="47">#REF!</definedName>
    <definedName name="SO4ADD" localSheetId="31">#REF!</definedName>
    <definedName name="SO4ADD" localSheetId="13">#REF!</definedName>
    <definedName name="SO4ADD" localSheetId="129">#REF!</definedName>
    <definedName name="SO4ADD" localSheetId="119">#REF!</definedName>
    <definedName name="SO4ADD" localSheetId="105">#REF!</definedName>
    <definedName name="SO4ADD" localSheetId="92">#REF!</definedName>
    <definedName name="SO4ADD" localSheetId="0">#REF!</definedName>
    <definedName name="SO4ADD" localSheetId="1">#REF!</definedName>
    <definedName name="SO4ADD" localSheetId="89">#REF!</definedName>
    <definedName name="SO4ADD" localSheetId="44">#REF!</definedName>
    <definedName name="SO4ADD" localSheetId="86">#REF!</definedName>
    <definedName name="SO4ADD" localSheetId="56">#REF!</definedName>
    <definedName name="SO4ADD" localSheetId="25">#REF!</definedName>
    <definedName name="SO4ADD" localSheetId="117">#REF!</definedName>
    <definedName name="SO4ADD" localSheetId="10">#REF!</definedName>
    <definedName name="SO4ADD" localSheetId="127">#REF!</definedName>
    <definedName name="SO4ADD" localSheetId="103">#REF!</definedName>
    <definedName name="SO4ADD" localSheetId="41">#REF!</definedName>
    <definedName name="SO4ADD" localSheetId="115">#REF!</definedName>
    <definedName name="SO4ADD" localSheetId="101">#REF!</definedName>
    <definedName name="SO4ADD" localSheetId="83">#REF!</definedName>
    <definedName name="SO4ADD" localSheetId="53">#REF!</definedName>
    <definedName name="SO4ADD" localSheetId="22">#REF!</definedName>
    <definedName name="SO4ADD" localSheetId="125">#REF!</definedName>
    <definedName name="SO4ADD" localSheetId="7">#REF!</definedName>
    <definedName name="SO4ADD" localSheetId="98">#REF!</definedName>
    <definedName name="SO4ADD" localSheetId="113">#REF!</definedName>
    <definedName name="SO4ADD" localSheetId="111">#REF!</definedName>
    <definedName name="SO4ADD" localSheetId="38">#REF!</definedName>
    <definedName name="SO4ADD" localSheetId="123">#REF!</definedName>
    <definedName name="SO4ADD" localSheetId="80">#REF!</definedName>
    <definedName name="SO4ADD" localSheetId="50">#REF!</definedName>
    <definedName name="SO4ADD" localSheetId="35">#REF!</definedName>
    <definedName name="SO4ADD" localSheetId="121">#REF!</definedName>
    <definedName name="SO4ADD" localSheetId="109">#REF!</definedName>
    <definedName name="SO4ADD" localSheetId="95">#REF!</definedName>
    <definedName name="SO4ADD" localSheetId="4">#REF!</definedName>
    <definedName name="SO4ADD" localSheetId="137">#REF!</definedName>
    <definedName name="SO4ADD" localSheetId="135">#REF!</definedName>
    <definedName name="SO4ADD" localSheetId="141">#REF!</definedName>
    <definedName name="SO4ADD" localSheetId="133">#REF!</definedName>
    <definedName name="SO4ADD" localSheetId="139">#REF!</definedName>
    <definedName name="SO4ADD" localSheetId="108">#REF!</definedName>
    <definedName name="SO4ADD" localSheetId="132">#REF!</definedName>
    <definedName name="SO4ADD" localSheetId="130">#REF!</definedName>
    <definedName name="SO4ADD" localSheetId="120">#REF!</definedName>
    <definedName name="SO4ADD" localSheetId="106">#REF!</definedName>
    <definedName name="SO4ADD" localSheetId="118">#REF!</definedName>
    <definedName name="SO4ADD" localSheetId="128">#REF!</definedName>
    <definedName name="SO4ADD" localSheetId="104">#REF!</definedName>
    <definedName name="SO4ADD" localSheetId="116">#REF!</definedName>
    <definedName name="SO4ADD" localSheetId="102">#REF!</definedName>
    <definedName name="SO4ADD" localSheetId="126">#REF!</definedName>
    <definedName name="SO4ADD" localSheetId="114">#REF!</definedName>
    <definedName name="SO4ADD" localSheetId="112">#REF!</definedName>
    <definedName name="SO4ADD" localSheetId="124">#REF!</definedName>
    <definedName name="SO4ADD" localSheetId="122">#REF!</definedName>
    <definedName name="SO4ADD" localSheetId="110">#REF!</definedName>
    <definedName name="SO4ADD" localSheetId="76">#REF!</definedName>
    <definedName name="SO4ADD" localSheetId="73">#REF!</definedName>
    <definedName name="SO4ADD" localSheetId="70">#REF!</definedName>
    <definedName name="SO4ADD" localSheetId="67">#REF!</definedName>
    <definedName name="SO4ADD" localSheetId="64">#REF!</definedName>
    <definedName name="SO4ADD" localSheetId="30">#REF!</definedName>
    <definedName name="SO4ADD" localSheetId="21">#REF!</definedName>
    <definedName name="SO4ADD" localSheetId="79">#REF!</definedName>
    <definedName name="SO4ADD" localSheetId="18">#REF!</definedName>
    <definedName name="SO4ADD" localSheetId="94">#REF!</definedName>
    <definedName name="SO4ADD" localSheetId="61">#REF!</definedName>
    <definedName name="SO4ADD" localSheetId="49">#REF!</definedName>
    <definedName name="SO4ADD" localSheetId="33">#REF!</definedName>
    <definedName name="SO4ADD" localSheetId="15">#REF!</definedName>
    <definedName name="SO4ADD" localSheetId="3">#REF!</definedName>
    <definedName name="SO4ADD" localSheetId="91">#REF!</definedName>
    <definedName name="SO4ADD" localSheetId="46">#REF!</definedName>
    <definedName name="SO4ADD" localSheetId="88">#REF!</definedName>
    <definedName name="SO4ADD" localSheetId="58">#REF!</definedName>
    <definedName name="SO4ADD" localSheetId="27">#REF!</definedName>
    <definedName name="SO4ADD" localSheetId="12">#REF!</definedName>
    <definedName name="SO4ADD" localSheetId="43">#REF!</definedName>
    <definedName name="SO4ADD" localSheetId="85">#REF!</definedName>
    <definedName name="SO4ADD" localSheetId="55">#REF!</definedName>
    <definedName name="SO4ADD" localSheetId="24">#REF!</definedName>
    <definedName name="SO4ADD" localSheetId="9">#REF!</definedName>
    <definedName name="SO4ADD" localSheetId="100">#REF!</definedName>
    <definedName name="SO4ADD" localSheetId="40">#REF!</definedName>
    <definedName name="SO4ADD" localSheetId="97">#REF!</definedName>
    <definedName name="SO4ADD" localSheetId="82">#REF!</definedName>
    <definedName name="SO4ADD" localSheetId="52">#REF!</definedName>
    <definedName name="SO4ADD" localSheetId="37">#REF!</definedName>
    <definedName name="SO4ADD" localSheetId="6">#REF!</definedName>
    <definedName name="SO4ADD" localSheetId="75">#REF!</definedName>
    <definedName name="SO4ADD" localSheetId="72">#REF!</definedName>
    <definedName name="SO4ADD" localSheetId="69">#REF!</definedName>
    <definedName name="SO4ADD" localSheetId="66">#REF!</definedName>
    <definedName name="SO4ADD" localSheetId="63">#REF!</definedName>
    <definedName name="SO4ADD" localSheetId="51">#REF!</definedName>
    <definedName name="SO4ADD" localSheetId="29">#REF!</definedName>
    <definedName name="SO4ADD" localSheetId="20">#REF!</definedName>
    <definedName name="SO4ADD" localSheetId="78">#REF!</definedName>
    <definedName name="SO4ADD" localSheetId="17">#REF!</definedName>
    <definedName name="SO4ADD" localSheetId="93">#REF!</definedName>
    <definedName name="SO4ADD" localSheetId="60">#REF!</definedName>
    <definedName name="SO4ADD" localSheetId="48">#REF!</definedName>
    <definedName name="SO4ADD" localSheetId="34">#REF!</definedName>
    <definedName name="SO4ADD" localSheetId="14">#REF!</definedName>
    <definedName name="SO4ADD" localSheetId="2">#REF!</definedName>
    <definedName name="SO4ADD" localSheetId="90">#REF!</definedName>
    <definedName name="SO4ADD" localSheetId="45">#REF!</definedName>
    <definedName name="SO4ADD" localSheetId="87">#REF!</definedName>
    <definedName name="SO4ADD" localSheetId="57">#REF!</definedName>
    <definedName name="SO4ADD" localSheetId="26">#REF!</definedName>
    <definedName name="SO4ADD" localSheetId="11">#REF!</definedName>
    <definedName name="SO4ADD" localSheetId="42">#REF!</definedName>
    <definedName name="SO4ADD" localSheetId="84">#REF!</definedName>
    <definedName name="SO4ADD" localSheetId="54">#REF!</definedName>
    <definedName name="SO4ADD" localSheetId="23">#REF!</definedName>
    <definedName name="SO4ADD" localSheetId="8">#REF!</definedName>
    <definedName name="SO4ADD" localSheetId="99">#REF!</definedName>
    <definedName name="SO4ADD" localSheetId="39">#REF!</definedName>
    <definedName name="SO4ADD" localSheetId="96">#REF!</definedName>
    <definedName name="SO4ADD" localSheetId="81">#REF!</definedName>
    <definedName name="SO4ADD" localSheetId="36">#REF!</definedName>
    <definedName name="SO4ADD" localSheetId="5">#REF!</definedName>
    <definedName name="SO4ADD" localSheetId="138">#REF!</definedName>
    <definedName name="SO4ADD" localSheetId="136">#REF!</definedName>
    <definedName name="SO4ADD" localSheetId="134">#REF!</definedName>
    <definedName name="SO4ADD" localSheetId="140">#REF!</definedName>
    <definedName name="SO4ADD">#REF!</definedName>
    <definedName name="solver_adj" localSheetId="74" hidden="1">#REF!</definedName>
    <definedName name="solver_adj" localSheetId="71" hidden="1">#REF!</definedName>
    <definedName name="solver_adj" localSheetId="68" hidden="1">#REF!</definedName>
    <definedName name="solver_adj" localSheetId="65" hidden="1">#REF!</definedName>
    <definedName name="solver_adj" localSheetId="62" hidden="1">#REF!</definedName>
    <definedName name="solver_adj" localSheetId="28" hidden="1">#REF!</definedName>
    <definedName name="solver_adj" localSheetId="19" hidden="1">#REF!</definedName>
    <definedName name="solver_adj" localSheetId="77" hidden="1">#REF!</definedName>
    <definedName name="solver_adj" localSheetId="107" hidden="1">#REF!</definedName>
    <definedName name="solver_adj" localSheetId="32" hidden="1">#REF!</definedName>
    <definedName name="solver_adj" localSheetId="16" hidden="1">#REF!</definedName>
    <definedName name="solver_adj" localSheetId="131" hidden="1">#REF!</definedName>
    <definedName name="solver_adj" localSheetId="59" hidden="1">#REF!</definedName>
    <definedName name="solver_adj" localSheetId="47" hidden="1">#REF!</definedName>
    <definedName name="solver_adj" localSheetId="31" hidden="1">#REF!</definedName>
    <definedName name="solver_adj" localSheetId="13" hidden="1">#REF!</definedName>
    <definedName name="solver_adj" localSheetId="129" hidden="1">#REF!</definedName>
    <definedName name="solver_adj" localSheetId="119" hidden="1">#REF!</definedName>
    <definedName name="solver_adj" localSheetId="105" hidden="1">#REF!</definedName>
    <definedName name="solver_adj" localSheetId="92" hidden="1">#REF!</definedName>
    <definedName name="solver_adj" localSheetId="0" hidden="1">#REF!</definedName>
    <definedName name="solver_adj" localSheetId="1" hidden="1">#REF!</definedName>
    <definedName name="solver_adj" localSheetId="89" hidden="1">#REF!</definedName>
    <definedName name="solver_adj" localSheetId="44" hidden="1">#REF!</definedName>
    <definedName name="solver_adj" localSheetId="86" hidden="1">#REF!</definedName>
    <definedName name="solver_adj" localSheetId="56" hidden="1">#REF!</definedName>
    <definedName name="solver_adj" localSheetId="25" hidden="1">#REF!</definedName>
    <definedName name="solver_adj" localSheetId="117" hidden="1">#REF!</definedName>
    <definedName name="solver_adj" localSheetId="10" hidden="1">#REF!</definedName>
    <definedName name="solver_adj" localSheetId="127" hidden="1">#REF!</definedName>
    <definedName name="solver_adj" localSheetId="103" hidden="1">#REF!</definedName>
    <definedName name="solver_adj" localSheetId="41" hidden="1">#REF!</definedName>
    <definedName name="solver_adj" localSheetId="115" hidden="1">#REF!</definedName>
    <definedName name="solver_adj" localSheetId="101" hidden="1">#REF!</definedName>
    <definedName name="solver_adj" localSheetId="83" hidden="1">#REF!</definedName>
    <definedName name="solver_adj" localSheetId="53" hidden="1">#REF!</definedName>
    <definedName name="solver_adj" localSheetId="22" hidden="1">#REF!</definedName>
    <definedName name="solver_adj" localSheetId="125" hidden="1">#REF!</definedName>
    <definedName name="solver_adj" localSheetId="7" hidden="1">#REF!</definedName>
    <definedName name="solver_adj" localSheetId="98" hidden="1">#REF!</definedName>
    <definedName name="solver_adj" localSheetId="113" hidden="1">#REF!</definedName>
    <definedName name="solver_adj" localSheetId="111" hidden="1">#REF!</definedName>
    <definedName name="solver_adj" localSheetId="38" hidden="1">#REF!</definedName>
    <definedName name="solver_adj" localSheetId="123" hidden="1">#REF!</definedName>
    <definedName name="solver_adj" localSheetId="80" hidden="1">#REF!</definedName>
    <definedName name="solver_adj" localSheetId="50" hidden="1">#REF!</definedName>
    <definedName name="solver_adj" localSheetId="35" hidden="1">#REF!</definedName>
    <definedName name="solver_adj" localSheetId="121" hidden="1">#REF!</definedName>
    <definedName name="solver_adj" localSheetId="109" hidden="1">#REF!</definedName>
    <definedName name="solver_adj" localSheetId="95" hidden="1">#REF!</definedName>
    <definedName name="solver_adj" localSheetId="4" hidden="1">#REF!</definedName>
    <definedName name="solver_adj" localSheetId="137" hidden="1">#REF!</definedName>
    <definedName name="solver_adj" localSheetId="135" hidden="1">#REF!</definedName>
    <definedName name="solver_adj" localSheetId="141" hidden="1">#REF!</definedName>
    <definedName name="solver_adj" localSheetId="133" hidden="1">#REF!</definedName>
    <definedName name="solver_adj" localSheetId="139" hidden="1">#REF!</definedName>
    <definedName name="solver_adj" localSheetId="108" hidden="1">#REF!</definedName>
    <definedName name="solver_adj" localSheetId="132" hidden="1">#REF!</definedName>
    <definedName name="solver_adj" localSheetId="130" hidden="1">#REF!</definedName>
    <definedName name="solver_adj" localSheetId="120" hidden="1">#REF!</definedName>
    <definedName name="solver_adj" localSheetId="106" hidden="1">#REF!</definedName>
    <definedName name="solver_adj" localSheetId="118" hidden="1">#REF!</definedName>
    <definedName name="solver_adj" localSheetId="128" hidden="1">#REF!</definedName>
    <definedName name="solver_adj" localSheetId="104" hidden="1">#REF!</definedName>
    <definedName name="solver_adj" localSheetId="116" hidden="1">#REF!</definedName>
    <definedName name="solver_adj" localSheetId="102" hidden="1">#REF!</definedName>
    <definedName name="solver_adj" localSheetId="126" hidden="1">#REF!</definedName>
    <definedName name="solver_adj" localSheetId="114" hidden="1">#REF!</definedName>
    <definedName name="solver_adj" localSheetId="112" hidden="1">#REF!</definedName>
    <definedName name="solver_adj" localSheetId="124" hidden="1">#REF!</definedName>
    <definedName name="solver_adj" localSheetId="122" hidden="1">#REF!</definedName>
    <definedName name="solver_adj" localSheetId="110" hidden="1">#REF!</definedName>
    <definedName name="solver_adj" localSheetId="76" hidden="1">#REF!</definedName>
    <definedName name="solver_adj" localSheetId="73" hidden="1">#REF!</definedName>
    <definedName name="solver_adj" localSheetId="70" hidden="1">#REF!</definedName>
    <definedName name="solver_adj" localSheetId="67" hidden="1">#REF!</definedName>
    <definedName name="solver_adj" localSheetId="64" hidden="1">#REF!</definedName>
    <definedName name="solver_adj" localSheetId="30" hidden="1">#REF!</definedName>
    <definedName name="solver_adj" localSheetId="21" hidden="1">#REF!</definedName>
    <definedName name="solver_adj" localSheetId="79" hidden="1">#REF!</definedName>
    <definedName name="solver_adj" localSheetId="18" hidden="1">#REF!</definedName>
    <definedName name="solver_adj" localSheetId="94" hidden="1">#REF!</definedName>
    <definedName name="solver_adj" localSheetId="61" hidden="1">#REF!</definedName>
    <definedName name="solver_adj" localSheetId="49" hidden="1">#REF!</definedName>
    <definedName name="solver_adj" localSheetId="33" hidden="1">#REF!</definedName>
    <definedName name="solver_adj" localSheetId="15" hidden="1">#REF!</definedName>
    <definedName name="solver_adj" localSheetId="3" hidden="1">#REF!</definedName>
    <definedName name="solver_adj" localSheetId="91" hidden="1">#REF!</definedName>
    <definedName name="solver_adj" localSheetId="46" hidden="1">#REF!</definedName>
    <definedName name="solver_adj" localSheetId="88" hidden="1">#REF!</definedName>
    <definedName name="solver_adj" localSheetId="58" hidden="1">#REF!</definedName>
    <definedName name="solver_adj" localSheetId="27" hidden="1">#REF!</definedName>
    <definedName name="solver_adj" localSheetId="12" hidden="1">#REF!</definedName>
    <definedName name="solver_adj" localSheetId="43" hidden="1">#REF!</definedName>
    <definedName name="solver_adj" localSheetId="85" hidden="1">#REF!</definedName>
    <definedName name="solver_adj" localSheetId="55" hidden="1">#REF!</definedName>
    <definedName name="solver_adj" localSheetId="24" hidden="1">#REF!</definedName>
    <definedName name="solver_adj" localSheetId="9" hidden="1">#REF!</definedName>
    <definedName name="solver_adj" localSheetId="100" hidden="1">#REF!</definedName>
    <definedName name="solver_adj" localSheetId="40" hidden="1">#REF!</definedName>
    <definedName name="solver_adj" localSheetId="97" hidden="1">#REF!</definedName>
    <definedName name="solver_adj" localSheetId="82" hidden="1">#REF!</definedName>
    <definedName name="solver_adj" localSheetId="52" hidden="1">#REF!</definedName>
    <definedName name="solver_adj" localSheetId="37" hidden="1">#REF!</definedName>
    <definedName name="solver_adj" localSheetId="6" hidden="1">#REF!</definedName>
    <definedName name="solver_adj" localSheetId="75" hidden="1">#REF!</definedName>
    <definedName name="solver_adj" localSheetId="72" hidden="1">#REF!</definedName>
    <definedName name="solver_adj" localSheetId="69" hidden="1">#REF!</definedName>
    <definedName name="solver_adj" localSheetId="66" hidden="1">#REF!</definedName>
    <definedName name="solver_adj" localSheetId="63" hidden="1">#REF!</definedName>
    <definedName name="solver_adj" localSheetId="51" hidden="1">#REF!</definedName>
    <definedName name="solver_adj" localSheetId="29" hidden="1">#REF!</definedName>
    <definedName name="solver_adj" localSheetId="20" hidden="1">#REF!</definedName>
    <definedName name="solver_adj" localSheetId="78" hidden="1">#REF!</definedName>
    <definedName name="solver_adj" localSheetId="17" hidden="1">#REF!</definedName>
    <definedName name="solver_adj" localSheetId="93" hidden="1">#REF!</definedName>
    <definedName name="solver_adj" localSheetId="60" hidden="1">#REF!</definedName>
    <definedName name="solver_adj" localSheetId="48" hidden="1">#REF!</definedName>
    <definedName name="solver_adj" localSheetId="34" hidden="1">#REF!</definedName>
    <definedName name="solver_adj" localSheetId="14" hidden="1">#REF!</definedName>
    <definedName name="solver_adj" localSheetId="2" hidden="1">#REF!</definedName>
    <definedName name="solver_adj" localSheetId="90" hidden="1">#REF!</definedName>
    <definedName name="solver_adj" localSheetId="45" hidden="1">#REF!</definedName>
    <definedName name="solver_adj" localSheetId="87" hidden="1">#REF!</definedName>
    <definedName name="solver_adj" localSheetId="57" hidden="1">#REF!</definedName>
    <definedName name="solver_adj" localSheetId="26" hidden="1">#REF!</definedName>
    <definedName name="solver_adj" localSheetId="11" hidden="1">#REF!</definedName>
    <definedName name="solver_adj" localSheetId="42" hidden="1">#REF!</definedName>
    <definedName name="solver_adj" localSheetId="84" hidden="1">#REF!</definedName>
    <definedName name="solver_adj" localSheetId="54" hidden="1">#REF!</definedName>
    <definedName name="solver_adj" localSheetId="23" hidden="1">#REF!</definedName>
    <definedName name="solver_adj" localSheetId="8" hidden="1">#REF!</definedName>
    <definedName name="solver_adj" localSheetId="99" hidden="1">#REF!</definedName>
    <definedName name="solver_adj" localSheetId="39" hidden="1">#REF!</definedName>
    <definedName name="solver_adj" localSheetId="96" hidden="1">#REF!</definedName>
    <definedName name="solver_adj" localSheetId="81" hidden="1">#REF!</definedName>
    <definedName name="solver_adj" localSheetId="36" hidden="1">#REF!</definedName>
    <definedName name="solver_adj" localSheetId="5" hidden="1">#REF!</definedName>
    <definedName name="solver_adj" localSheetId="138" hidden="1">#REF!</definedName>
    <definedName name="solver_adj" localSheetId="136" hidden="1">#REF!</definedName>
    <definedName name="solver_adj" localSheetId="134" hidden="1">#REF!</definedName>
    <definedName name="solver_adj" localSheetId="140" hidden="1">#REF!</definedName>
    <definedName name="solver_adj" hidden="1">#REF!</definedName>
    <definedName name="solver_opt" localSheetId="74" hidden="1">#REF!</definedName>
    <definedName name="solver_opt" localSheetId="71" hidden="1">#REF!</definedName>
    <definedName name="solver_opt" localSheetId="68" hidden="1">#REF!</definedName>
    <definedName name="solver_opt" localSheetId="65" hidden="1">#REF!</definedName>
    <definedName name="solver_opt" localSheetId="62" hidden="1">#REF!</definedName>
    <definedName name="solver_opt" localSheetId="28" hidden="1">#REF!</definedName>
    <definedName name="solver_opt" localSheetId="19" hidden="1">#REF!</definedName>
    <definedName name="solver_opt" localSheetId="77" hidden="1">#REF!</definedName>
    <definedName name="solver_opt" localSheetId="107" hidden="1">#REF!</definedName>
    <definedName name="solver_opt" localSheetId="32" hidden="1">#REF!</definedName>
    <definedName name="solver_opt" localSheetId="16" hidden="1">#REF!</definedName>
    <definedName name="solver_opt" localSheetId="131" hidden="1">#REF!</definedName>
    <definedName name="solver_opt" localSheetId="59" hidden="1">#REF!</definedName>
    <definedName name="solver_opt" localSheetId="47" hidden="1">#REF!</definedName>
    <definedName name="solver_opt" localSheetId="31" hidden="1">#REF!</definedName>
    <definedName name="solver_opt" localSheetId="13" hidden="1">#REF!</definedName>
    <definedName name="solver_opt" localSheetId="129" hidden="1">#REF!</definedName>
    <definedName name="solver_opt" localSheetId="119" hidden="1">#REF!</definedName>
    <definedName name="solver_opt" localSheetId="105" hidden="1">#REF!</definedName>
    <definedName name="solver_opt" localSheetId="92" hidden="1">#REF!</definedName>
    <definedName name="solver_opt" localSheetId="0" hidden="1">#REF!</definedName>
    <definedName name="solver_opt" localSheetId="1" hidden="1">#REF!</definedName>
    <definedName name="solver_opt" localSheetId="89" hidden="1">#REF!</definedName>
    <definedName name="solver_opt" localSheetId="44" hidden="1">#REF!</definedName>
    <definedName name="solver_opt" localSheetId="86" hidden="1">#REF!</definedName>
    <definedName name="solver_opt" localSheetId="56" hidden="1">#REF!</definedName>
    <definedName name="solver_opt" localSheetId="25" hidden="1">#REF!</definedName>
    <definedName name="solver_opt" localSheetId="117" hidden="1">#REF!</definedName>
    <definedName name="solver_opt" localSheetId="10" hidden="1">#REF!</definedName>
    <definedName name="solver_opt" localSheetId="127" hidden="1">#REF!</definedName>
    <definedName name="solver_opt" localSheetId="103" hidden="1">#REF!</definedName>
    <definedName name="solver_opt" localSheetId="41" hidden="1">#REF!</definedName>
    <definedName name="solver_opt" localSheetId="115" hidden="1">#REF!</definedName>
    <definedName name="solver_opt" localSheetId="101" hidden="1">#REF!</definedName>
    <definedName name="solver_opt" localSheetId="83" hidden="1">#REF!</definedName>
    <definedName name="solver_opt" localSheetId="53" hidden="1">#REF!</definedName>
    <definedName name="solver_opt" localSheetId="22" hidden="1">#REF!</definedName>
    <definedName name="solver_opt" localSheetId="125" hidden="1">#REF!</definedName>
    <definedName name="solver_opt" localSheetId="7" hidden="1">#REF!</definedName>
    <definedName name="solver_opt" localSheetId="98" hidden="1">#REF!</definedName>
    <definedName name="solver_opt" localSheetId="113" hidden="1">#REF!</definedName>
    <definedName name="solver_opt" localSheetId="111" hidden="1">#REF!</definedName>
    <definedName name="solver_opt" localSheetId="38" hidden="1">#REF!</definedName>
    <definedName name="solver_opt" localSheetId="123" hidden="1">#REF!</definedName>
    <definedName name="solver_opt" localSheetId="80" hidden="1">#REF!</definedName>
    <definedName name="solver_opt" localSheetId="50" hidden="1">#REF!</definedName>
    <definedName name="solver_opt" localSheetId="35" hidden="1">#REF!</definedName>
    <definedName name="solver_opt" localSheetId="121" hidden="1">#REF!</definedName>
    <definedName name="solver_opt" localSheetId="109" hidden="1">#REF!</definedName>
    <definedName name="solver_opt" localSheetId="95" hidden="1">#REF!</definedName>
    <definedName name="solver_opt" localSheetId="4" hidden="1">#REF!</definedName>
    <definedName name="solver_opt" localSheetId="137" hidden="1">#REF!</definedName>
    <definedName name="solver_opt" localSheetId="135" hidden="1">#REF!</definedName>
    <definedName name="solver_opt" localSheetId="141" hidden="1">#REF!</definedName>
    <definedName name="solver_opt" localSheetId="133" hidden="1">#REF!</definedName>
    <definedName name="solver_opt" localSheetId="139" hidden="1">#REF!</definedName>
    <definedName name="solver_opt" localSheetId="108" hidden="1">#REF!</definedName>
    <definedName name="solver_opt" localSheetId="132" hidden="1">#REF!</definedName>
    <definedName name="solver_opt" localSheetId="130" hidden="1">#REF!</definedName>
    <definedName name="solver_opt" localSheetId="120" hidden="1">#REF!</definedName>
    <definedName name="solver_opt" localSheetId="106" hidden="1">#REF!</definedName>
    <definedName name="solver_opt" localSheetId="118" hidden="1">#REF!</definedName>
    <definedName name="solver_opt" localSheetId="128" hidden="1">#REF!</definedName>
    <definedName name="solver_opt" localSheetId="104" hidden="1">#REF!</definedName>
    <definedName name="solver_opt" localSheetId="116" hidden="1">#REF!</definedName>
    <definedName name="solver_opt" localSheetId="102" hidden="1">#REF!</definedName>
    <definedName name="solver_opt" localSheetId="126" hidden="1">#REF!</definedName>
    <definedName name="solver_opt" localSheetId="114" hidden="1">#REF!</definedName>
    <definedName name="solver_opt" localSheetId="112" hidden="1">#REF!</definedName>
    <definedName name="solver_opt" localSheetId="124" hidden="1">#REF!</definedName>
    <definedName name="solver_opt" localSheetId="122" hidden="1">#REF!</definedName>
    <definedName name="solver_opt" localSheetId="110" hidden="1">#REF!</definedName>
    <definedName name="solver_opt" localSheetId="76" hidden="1">#REF!</definedName>
    <definedName name="solver_opt" localSheetId="73" hidden="1">#REF!</definedName>
    <definedName name="solver_opt" localSheetId="70" hidden="1">#REF!</definedName>
    <definedName name="solver_opt" localSheetId="67" hidden="1">#REF!</definedName>
    <definedName name="solver_opt" localSheetId="64" hidden="1">#REF!</definedName>
    <definedName name="solver_opt" localSheetId="30" hidden="1">#REF!</definedName>
    <definedName name="solver_opt" localSheetId="21" hidden="1">#REF!</definedName>
    <definedName name="solver_opt" localSheetId="79" hidden="1">#REF!</definedName>
    <definedName name="solver_opt" localSheetId="18" hidden="1">#REF!</definedName>
    <definedName name="solver_opt" localSheetId="94" hidden="1">#REF!</definedName>
    <definedName name="solver_opt" localSheetId="61" hidden="1">#REF!</definedName>
    <definedName name="solver_opt" localSheetId="49" hidden="1">#REF!</definedName>
    <definedName name="solver_opt" localSheetId="33" hidden="1">#REF!</definedName>
    <definedName name="solver_opt" localSheetId="15" hidden="1">#REF!</definedName>
    <definedName name="solver_opt" localSheetId="3" hidden="1">#REF!</definedName>
    <definedName name="solver_opt" localSheetId="91" hidden="1">#REF!</definedName>
    <definedName name="solver_opt" localSheetId="46" hidden="1">#REF!</definedName>
    <definedName name="solver_opt" localSheetId="88" hidden="1">#REF!</definedName>
    <definedName name="solver_opt" localSheetId="58" hidden="1">#REF!</definedName>
    <definedName name="solver_opt" localSheetId="27" hidden="1">#REF!</definedName>
    <definedName name="solver_opt" localSheetId="12" hidden="1">#REF!</definedName>
    <definedName name="solver_opt" localSheetId="43" hidden="1">#REF!</definedName>
    <definedName name="solver_opt" localSheetId="85" hidden="1">#REF!</definedName>
    <definedName name="solver_opt" localSheetId="55" hidden="1">#REF!</definedName>
    <definedName name="solver_opt" localSheetId="24" hidden="1">#REF!</definedName>
    <definedName name="solver_opt" localSheetId="9" hidden="1">#REF!</definedName>
    <definedName name="solver_opt" localSheetId="100" hidden="1">#REF!</definedName>
    <definedName name="solver_opt" localSheetId="40" hidden="1">#REF!</definedName>
    <definedName name="solver_opt" localSheetId="97" hidden="1">#REF!</definedName>
    <definedName name="solver_opt" localSheetId="82" hidden="1">#REF!</definedName>
    <definedName name="solver_opt" localSheetId="52" hidden="1">#REF!</definedName>
    <definedName name="solver_opt" localSheetId="37" hidden="1">#REF!</definedName>
    <definedName name="solver_opt" localSheetId="6" hidden="1">#REF!</definedName>
    <definedName name="solver_opt" localSheetId="75" hidden="1">#REF!</definedName>
    <definedName name="solver_opt" localSheetId="72" hidden="1">#REF!</definedName>
    <definedName name="solver_opt" localSheetId="69" hidden="1">#REF!</definedName>
    <definedName name="solver_opt" localSheetId="66" hidden="1">#REF!</definedName>
    <definedName name="solver_opt" localSheetId="63" hidden="1">#REF!</definedName>
    <definedName name="solver_opt" localSheetId="51" hidden="1">#REF!</definedName>
    <definedName name="solver_opt" localSheetId="29" hidden="1">#REF!</definedName>
    <definedName name="solver_opt" localSheetId="20" hidden="1">#REF!</definedName>
    <definedName name="solver_opt" localSheetId="78" hidden="1">#REF!</definedName>
    <definedName name="solver_opt" localSheetId="17" hidden="1">#REF!</definedName>
    <definedName name="solver_opt" localSheetId="93" hidden="1">#REF!</definedName>
    <definedName name="solver_opt" localSheetId="60" hidden="1">#REF!</definedName>
    <definedName name="solver_opt" localSheetId="48" hidden="1">#REF!</definedName>
    <definedName name="solver_opt" localSheetId="34" hidden="1">#REF!</definedName>
    <definedName name="solver_opt" localSheetId="14" hidden="1">#REF!</definedName>
    <definedName name="solver_opt" localSheetId="2" hidden="1">#REF!</definedName>
    <definedName name="solver_opt" localSheetId="90" hidden="1">#REF!</definedName>
    <definedName name="solver_opt" localSheetId="45" hidden="1">#REF!</definedName>
    <definedName name="solver_opt" localSheetId="87" hidden="1">#REF!</definedName>
    <definedName name="solver_opt" localSheetId="57" hidden="1">#REF!</definedName>
    <definedName name="solver_opt" localSheetId="26" hidden="1">#REF!</definedName>
    <definedName name="solver_opt" localSheetId="11" hidden="1">#REF!</definedName>
    <definedName name="solver_opt" localSheetId="42" hidden="1">#REF!</definedName>
    <definedName name="solver_opt" localSheetId="84" hidden="1">#REF!</definedName>
    <definedName name="solver_opt" localSheetId="54" hidden="1">#REF!</definedName>
    <definedName name="solver_opt" localSheetId="23" hidden="1">#REF!</definedName>
    <definedName name="solver_opt" localSheetId="8" hidden="1">#REF!</definedName>
    <definedName name="solver_opt" localSheetId="99" hidden="1">#REF!</definedName>
    <definedName name="solver_opt" localSheetId="39" hidden="1">#REF!</definedName>
    <definedName name="solver_opt" localSheetId="96" hidden="1">#REF!</definedName>
    <definedName name="solver_opt" localSheetId="81" hidden="1">#REF!</definedName>
    <definedName name="solver_opt" localSheetId="36" hidden="1">#REF!</definedName>
    <definedName name="solver_opt" localSheetId="5" hidden="1">#REF!</definedName>
    <definedName name="solver_opt" localSheetId="138" hidden="1">#REF!</definedName>
    <definedName name="solver_opt" localSheetId="136" hidden="1">#REF!</definedName>
    <definedName name="solver_opt" localSheetId="134" hidden="1">#REF!</definedName>
    <definedName name="solver_opt" localSheetId="140" hidden="1">#REF!</definedName>
    <definedName name="solver_opt" hidden="1">#REF!</definedName>
    <definedName name="solver_typ" hidden="1">3</definedName>
    <definedName name="solver_val" hidden="1">0</definedName>
    <definedName name="Southern_Energy_Costs">#REF!</definedName>
    <definedName name="Start_up_Electrical_Demand_Charge">#REF!</definedName>
    <definedName name="Start_up_Electricity_Consumption">#REF!</definedName>
    <definedName name="Start_up_Fuel_Gas">#REF!</definedName>
    <definedName name="Start_up_Major_Maintanence_Expense">#REF!</definedName>
    <definedName name="Start_up_Make_up_Water">#REF!</definedName>
    <definedName name="Start_up_Revenues">#REF!</definedName>
    <definedName name="Starts">#REF!</definedName>
    <definedName name="Summary" localSheetId="74">#REF!</definedName>
    <definedName name="Summary" localSheetId="71">#REF!</definedName>
    <definedName name="Summary" localSheetId="68">#REF!</definedName>
    <definedName name="Summary" localSheetId="65">#REF!</definedName>
    <definedName name="Summary" localSheetId="62">#REF!</definedName>
    <definedName name="Summary" localSheetId="28">#REF!</definedName>
    <definedName name="Summary" localSheetId="19">#REF!</definedName>
    <definedName name="Summary" localSheetId="77">#REF!</definedName>
    <definedName name="Summary" localSheetId="107">#REF!</definedName>
    <definedName name="Summary" localSheetId="32">#REF!</definedName>
    <definedName name="Summary" localSheetId="16">#REF!</definedName>
    <definedName name="Summary" localSheetId="131">#REF!</definedName>
    <definedName name="Summary" localSheetId="59">#REF!</definedName>
    <definedName name="Summary" localSheetId="47">#REF!</definedName>
    <definedName name="Summary" localSheetId="31">#REF!</definedName>
    <definedName name="Summary" localSheetId="13">#REF!</definedName>
    <definedName name="Summary" localSheetId="129">#REF!</definedName>
    <definedName name="Summary" localSheetId="119">#REF!</definedName>
    <definedName name="Summary" localSheetId="105">#REF!</definedName>
    <definedName name="Summary" localSheetId="92">#REF!</definedName>
    <definedName name="Summary" localSheetId="0">#REF!</definedName>
    <definedName name="Summary" localSheetId="1">#REF!</definedName>
    <definedName name="Summary" localSheetId="89">#REF!</definedName>
    <definedName name="Summary" localSheetId="44">#REF!</definedName>
    <definedName name="Summary" localSheetId="86">#REF!</definedName>
    <definedName name="Summary" localSheetId="56">#REF!</definedName>
    <definedName name="Summary" localSheetId="25">#REF!</definedName>
    <definedName name="Summary" localSheetId="117">#REF!</definedName>
    <definedName name="Summary" localSheetId="10">#REF!</definedName>
    <definedName name="Summary" localSheetId="127">#REF!</definedName>
    <definedName name="Summary" localSheetId="103">#REF!</definedName>
    <definedName name="Summary" localSheetId="41">#REF!</definedName>
    <definedName name="Summary" localSheetId="115">#REF!</definedName>
    <definedName name="Summary" localSheetId="101">#REF!</definedName>
    <definedName name="Summary" localSheetId="83">#REF!</definedName>
    <definedName name="Summary" localSheetId="53">#REF!</definedName>
    <definedName name="Summary" localSheetId="22">#REF!</definedName>
    <definedName name="Summary" localSheetId="125">#REF!</definedName>
    <definedName name="Summary" localSheetId="7">#REF!</definedName>
    <definedName name="Summary" localSheetId="98">#REF!</definedName>
    <definedName name="Summary" localSheetId="113">#REF!</definedName>
    <definedName name="Summary" localSheetId="111">#REF!</definedName>
    <definedName name="Summary" localSheetId="38">#REF!</definedName>
    <definedName name="Summary" localSheetId="123">#REF!</definedName>
    <definedName name="Summary" localSheetId="80">#REF!</definedName>
    <definedName name="Summary" localSheetId="50">#REF!</definedName>
    <definedName name="Summary" localSheetId="35">#REF!</definedName>
    <definedName name="Summary" localSheetId="121">#REF!</definedName>
    <definedName name="Summary" localSheetId="109">#REF!</definedName>
    <definedName name="Summary" localSheetId="95">#REF!</definedName>
    <definedName name="Summary" localSheetId="4">#REF!</definedName>
    <definedName name="Summary" localSheetId="137">#REF!</definedName>
    <definedName name="Summary" localSheetId="135">#REF!</definedName>
    <definedName name="Summary" localSheetId="141">#REF!</definedName>
    <definedName name="Summary" localSheetId="133">#REF!</definedName>
    <definedName name="Summary" localSheetId="139">#REF!</definedName>
    <definedName name="Summary" localSheetId="108">#REF!</definedName>
    <definedName name="Summary" localSheetId="132">#REF!</definedName>
    <definedName name="Summary" localSheetId="130">#REF!</definedName>
    <definedName name="Summary" localSheetId="120">#REF!</definedName>
    <definedName name="Summary" localSheetId="106">#REF!</definedName>
    <definedName name="Summary" localSheetId="118">#REF!</definedName>
    <definedName name="Summary" localSheetId="128">#REF!</definedName>
    <definedName name="Summary" localSheetId="104">#REF!</definedName>
    <definedName name="Summary" localSheetId="116">#REF!</definedName>
    <definedName name="Summary" localSheetId="102">#REF!</definedName>
    <definedName name="Summary" localSheetId="126">#REF!</definedName>
    <definedName name="Summary" localSheetId="114">#REF!</definedName>
    <definedName name="Summary" localSheetId="112">#REF!</definedName>
    <definedName name="Summary" localSheetId="124">#REF!</definedName>
    <definedName name="Summary" localSheetId="122">#REF!</definedName>
    <definedName name="Summary" localSheetId="110">#REF!</definedName>
    <definedName name="Summary" localSheetId="76">#REF!</definedName>
    <definedName name="Summary" localSheetId="73">#REF!</definedName>
    <definedName name="Summary" localSheetId="70">#REF!</definedName>
    <definedName name="Summary" localSheetId="67">#REF!</definedName>
    <definedName name="Summary" localSheetId="64">#REF!</definedName>
    <definedName name="Summary" localSheetId="30">#REF!</definedName>
    <definedName name="Summary" localSheetId="21">#REF!</definedName>
    <definedName name="Summary" localSheetId="79">#REF!</definedName>
    <definedName name="Summary" localSheetId="18">#REF!</definedName>
    <definedName name="Summary" localSheetId="94">#REF!</definedName>
    <definedName name="Summary" localSheetId="61">#REF!</definedName>
    <definedName name="Summary" localSheetId="49">#REF!</definedName>
    <definedName name="Summary" localSheetId="33">#REF!</definedName>
    <definedName name="Summary" localSheetId="15">#REF!</definedName>
    <definedName name="Summary" localSheetId="3">#REF!</definedName>
    <definedName name="Summary" localSheetId="91">#REF!</definedName>
    <definedName name="Summary" localSheetId="46">#REF!</definedName>
    <definedName name="Summary" localSheetId="88">#REF!</definedName>
    <definedName name="Summary" localSheetId="58">#REF!</definedName>
    <definedName name="Summary" localSheetId="27">#REF!</definedName>
    <definedName name="Summary" localSheetId="12">#REF!</definedName>
    <definedName name="Summary" localSheetId="43">#REF!</definedName>
    <definedName name="Summary" localSheetId="85">#REF!</definedName>
    <definedName name="Summary" localSheetId="55">#REF!</definedName>
    <definedName name="Summary" localSheetId="24">#REF!</definedName>
    <definedName name="Summary" localSheetId="9">#REF!</definedName>
    <definedName name="Summary" localSheetId="100">#REF!</definedName>
    <definedName name="Summary" localSheetId="40">#REF!</definedName>
    <definedName name="Summary" localSheetId="97">#REF!</definedName>
    <definedName name="Summary" localSheetId="82">#REF!</definedName>
    <definedName name="Summary" localSheetId="52">#REF!</definedName>
    <definedName name="Summary" localSheetId="37">#REF!</definedName>
    <definedName name="Summary" localSheetId="6">#REF!</definedName>
    <definedName name="Summary" localSheetId="75">#REF!</definedName>
    <definedName name="Summary" localSheetId="72">#REF!</definedName>
    <definedName name="Summary" localSheetId="69">#REF!</definedName>
    <definedName name="Summary" localSheetId="66">#REF!</definedName>
    <definedName name="Summary" localSheetId="63">#REF!</definedName>
    <definedName name="Summary" localSheetId="51">#REF!</definedName>
    <definedName name="Summary" localSheetId="29">#REF!</definedName>
    <definedName name="Summary" localSheetId="20">#REF!</definedName>
    <definedName name="Summary" localSheetId="78">#REF!</definedName>
    <definedName name="Summary" localSheetId="17">#REF!</definedName>
    <definedName name="Summary" localSheetId="93">#REF!</definedName>
    <definedName name="Summary" localSheetId="60">#REF!</definedName>
    <definedName name="Summary" localSheetId="48">#REF!</definedName>
    <definedName name="Summary" localSheetId="34">#REF!</definedName>
    <definedName name="Summary" localSheetId="14">#REF!</definedName>
    <definedName name="Summary" localSheetId="2">#REF!</definedName>
    <definedName name="Summary" localSheetId="90">#REF!</definedName>
    <definedName name="Summary" localSheetId="45">#REF!</definedName>
    <definedName name="Summary" localSheetId="87">#REF!</definedName>
    <definedName name="Summary" localSheetId="57">#REF!</definedName>
    <definedName name="Summary" localSheetId="26">#REF!</definedName>
    <definedName name="Summary" localSheetId="11">#REF!</definedName>
    <definedName name="Summary" localSheetId="42">#REF!</definedName>
    <definedName name="Summary" localSheetId="84">#REF!</definedName>
    <definedName name="Summary" localSheetId="54">#REF!</definedName>
    <definedName name="Summary" localSheetId="23">#REF!</definedName>
    <definedName name="Summary" localSheetId="8">#REF!</definedName>
    <definedName name="Summary" localSheetId="99">#REF!</definedName>
    <definedName name="Summary" localSheetId="39">#REF!</definedName>
    <definedName name="Summary" localSheetId="96">#REF!</definedName>
    <definedName name="Summary" localSheetId="81">#REF!</definedName>
    <definedName name="Summary" localSheetId="36">#REF!</definedName>
    <definedName name="Summary" localSheetId="5">#REF!</definedName>
    <definedName name="Summary" localSheetId="138">#REF!</definedName>
    <definedName name="Summary" localSheetId="136">#REF!</definedName>
    <definedName name="Summary" localSheetId="134">#REF!</definedName>
    <definedName name="Summary" localSheetId="140">#REF!</definedName>
    <definedName name="Summary">#REF!</definedName>
    <definedName name="SummerMW">#REF!</definedName>
    <definedName name="SuperOffPeak" localSheetId="74">#REF!</definedName>
    <definedName name="SuperOffPeak" localSheetId="71">#REF!</definedName>
    <definedName name="SuperOffPeak" localSheetId="68">#REF!</definedName>
    <definedName name="SuperOffPeak" localSheetId="65">#REF!</definedName>
    <definedName name="SuperOffPeak" localSheetId="62">#REF!</definedName>
    <definedName name="SuperOffPeak" localSheetId="28">#REF!</definedName>
    <definedName name="SuperOffPeak" localSheetId="19">#REF!</definedName>
    <definedName name="SuperOffPeak" localSheetId="77">#REF!</definedName>
    <definedName name="SuperOffPeak" localSheetId="107">#REF!</definedName>
    <definedName name="SuperOffPeak" localSheetId="32">#REF!</definedName>
    <definedName name="SuperOffPeak" localSheetId="16">#REF!</definedName>
    <definedName name="SuperOffPeak" localSheetId="131">#REF!</definedName>
    <definedName name="SuperOffPeak" localSheetId="59">#REF!</definedName>
    <definedName name="SuperOffPeak" localSheetId="47">#REF!</definedName>
    <definedName name="SuperOffPeak" localSheetId="31">#REF!</definedName>
    <definedName name="SuperOffPeak" localSheetId="13">#REF!</definedName>
    <definedName name="SuperOffPeak" localSheetId="129">#REF!</definedName>
    <definedName name="SuperOffPeak" localSheetId="119">#REF!</definedName>
    <definedName name="SuperOffPeak" localSheetId="105">#REF!</definedName>
    <definedName name="SuperOffPeak" localSheetId="92">#REF!</definedName>
    <definedName name="SuperOffPeak" localSheetId="0">#REF!</definedName>
    <definedName name="SuperOffPeak" localSheetId="1">#REF!</definedName>
    <definedName name="SuperOffPeak" localSheetId="89">#REF!</definedName>
    <definedName name="SuperOffPeak" localSheetId="44">#REF!</definedName>
    <definedName name="SuperOffPeak" localSheetId="86">#REF!</definedName>
    <definedName name="SuperOffPeak" localSheetId="56">#REF!</definedName>
    <definedName name="SuperOffPeak" localSheetId="25">#REF!</definedName>
    <definedName name="SuperOffPeak" localSheetId="117">#REF!</definedName>
    <definedName name="SuperOffPeak" localSheetId="10">#REF!</definedName>
    <definedName name="SuperOffPeak" localSheetId="127">#REF!</definedName>
    <definedName name="SuperOffPeak" localSheetId="103">#REF!</definedName>
    <definedName name="SuperOffPeak" localSheetId="41">#REF!</definedName>
    <definedName name="SuperOffPeak" localSheetId="115">#REF!</definedName>
    <definedName name="SuperOffPeak" localSheetId="101">#REF!</definedName>
    <definedName name="SuperOffPeak" localSheetId="83">#REF!</definedName>
    <definedName name="SuperOffPeak" localSheetId="53">#REF!</definedName>
    <definedName name="SuperOffPeak" localSheetId="22">#REF!</definedName>
    <definedName name="SuperOffPeak" localSheetId="125">#REF!</definedName>
    <definedName name="SuperOffPeak" localSheetId="7">#REF!</definedName>
    <definedName name="SuperOffPeak" localSheetId="98">#REF!</definedName>
    <definedName name="SuperOffPeak" localSheetId="113">#REF!</definedName>
    <definedName name="SuperOffPeak" localSheetId="111">#REF!</definedName>
    <definedName name="SuperOffPeak" localSheetId="38">#REF!</definedName>
    <definedName name="SuperOffPeak" localSheetId="123">#REF!</definedName>
    <definedName name="SuperOffPeak" localSheetId="80">#REF!</definedName>
    <definedName name="SuperOffPeak" localSheetId="50">#REF!</definedName>
    <definedName name="SuperOffPeak" localSheetId="35">#REF!</definedName>
    <definedName name="SuperOffPeak" localSheetId="121">#REF!</definedName>
    <definedName name="SuperOffPeak" localSheetId="109">#REF!</definedName>
    <definedName name="SuperOffPeak" localSheetId="95">#REF!</definedName>
    <definedName name="SuperOffPeak" localSheetId="4">#REF!</definedName>
    <definedName name="SuperOffPeak" localSheetId="137">#REF!</definedName>
    <definedName name="SuperOffPeak" localSheetId="135">#REF!</definedName>
    <definedName name="SuperOffPeak" localSheetId="141">#REF!</definedName>
    <definedName name="SuperOffPeak" localSheetId="133">#REF!</definedName>
    <definedName name="SuperOffPeak" localSheetId="139">#REF!</definedName>
    <definedName name="SuperOffPeak" localSheetId="108">#REF!</definedName>
    <definedName name="SuperOffPeak" localSheetId="132">#REF!</definedName>
    <definedName name="SuperOffPeak" localSheetId="130">#REF!</definedName>
    <definedName name="SuperOffPeak" localSheetId="120">#REF!</definedName>
    <definedName name="SuperOffPeak" localSheetId="106">#REF!</definedName>
    <definedName name="SuperOffPeak" localSheetId="118">#REF!</definedName>
    <definedName name="SuperOffPeak" localSheetId="128">#REF!</definedName>
    <definedName name="SuperOffPeak" localSheetId="104">#REF!</definedName>
    <definedName name="SuperOffPeak" localSheetId="116">#REF!</definedName>
    <definedName name="SuperOffPeak" localSheetId="102">#REF!</definedName>
    <definedName name="SuperOffPeak" localSheetId="126">#REF!</definedName>
    <definedName name="SuperOffPeak" localSheetId="114">#REF!</definedName>
    <definedName name="SuperOffPeak" localSheetId="112">#REF!</definedName>
    <definedName name="SuperOffPeak" localSheetId="124">#REF!</definedName>
    <definedName name="SuperOffPeak" localSheetId="122">#REF!</definedName>
    <definedName name="SuperOffPeak" localSheetId="110">#REF!</definedName>
    <definedName name="SuperOffPeak" localSheetId="76">#REF!</definedName>
    <definedName name="SuperOffPeak" localSheetId="73">#REF!</definedName>
    <definedName name="SuperOffPeak" localSheetId="70">#REF!</definedName>
    <definedName name="SuperOffPeak" localSheetId="67">#REF!</definedName>
    <definedName name="SuperOffPeak" localSheetId="64">#REF!</definedName>
    <definedName name="SuperOffPeak" localSheetId="30">#REF!</definedName>
    <definedName name="SuperOffPeak" localSheetId="21">#REF!</definedName>
    <definedName name="SuperOffPeak" localSheetId="79">#REF!</definedName>
    <definedName name="SuperOffPeak" localSheetId="18">#REF!</definedName>
    <definedName name="SuperOffPeak" localSheetId="94">#REF!</definedName>
    <definedName name="SuperOffPeak" localSheetId="61">#REF!</definedName>
    <definedName name="SuperOffPeak" localSheetId="49">#REF!</definedName>
    <definedName name="SuperOffPeak" localSheetId="33">#REF!</definedName>
    <definedName name="SuperOffPeak" localSheetId="15">#REF!</definedName>
    <definedName name="SuperOffPeak" localSheetId="3">#REF!</definedName>
    <definedName name="SuperOffPeak" localSheetId="91">#REF!</definedName>
    <definedName name="SuperOffPeak" localSheetId="46">#REF!</definedName>
    <definedName name="SuperOffPeak" localSheetId="88">#REF!</definedName>
    <definedName name="SuperOffPeak" localSheetId="58">#REF!</definedName>
    <definedName name="SuperOffPeak" localSheetId="27">#REF!</definedName>
    <definedName name="SuperOffPeak" localSheetId="12">#REF!</definedName>
    <definedName name="SuperOffPeak" localSheetId="43">#REF!</definedName>
    <definedName name="SuperOffPeak" localSheetId="85">#REF!</definedName>
    <definedName name="SuperOffPeak" localSheetId="55">#REF!</definedName>
    <definedName name="SuperOffPeak" localSheetId="24">#REF!</definedName>
    <definedName name="SuperOffPeak" localSheetId="9">#REF!</definedName>
    <definedName name="SuperOffPeak" localSheetId="100">#REF!</definedName>
    <definedName name="SuperOffPeak" localSheetId="40">#REF!</definedName>
    <definedName name="SuperOffPeak" localSheetId="97">#REF!</definedName>
    <definedName name="SuperOffPeak" localSheetId="82">#REF!</definedName>
    <definedName name="SuperOffPeak" localSheetId="52">#REF!</definedName>
    <definedName name="SuperOffPeak" localSheetId="37">#REF!</definedName>
    <definedName name="SuperOffPeak" localSheetId="6">#REF!</definedName>
    <definedName name="SuperOffPeak" localSheetId="75">#REF!</definedName>
    <definedName name="SuperOffPeak" localSheetId="72">#REF!</definedName>
    <definedName name="SuperOffPeak" localSheetId="69">#REF!</definedName>
    <definedName name="SuperOffPeak" localSheetId="66">#REF!</definedName>
    <definedName name="SuperOffPeak" localSheetId="63">#REF!</definedName>
    <definedName name="SuperOffPeak" localSheetId="51">#REF!</definedName>
    <definedName name="SuperOffPeak" localSheetId="29">#REF!</definedName>
    <definedName name="SuperOffPeak" localSheetId="20">#REF!</definedName>
    <definedName name="SuperOffPeak" localSheetId="78">#REF!</definedName>
    <definedName name="SuperOffPeak" localSheetId="17">#REF!</definedName>
    <definedName name="SuperOffPeak" localSheetId="93">#REF!</definedName>
    <definedName name="SuperOffPeak" localSheetId="60">#REF!</definedName>
    <definedName name="SuperOffPeak" localSheetId="48">#REF!</definedName>
    <definedName name="SuperOffPeak" localSheetId="34">#REF!</definedName>
    <definedName name="SuperOffPeak" localSheetId="14">#REF!</definedName>
    <definedName name="SuperOffPeak" localSheetId="2">#REF!</definedName>
    <definedName name="SuperOffPeak" localSheetId="90">#REF!</definedName>
    <definedName name="SuperOffPeak" localSheetId="45">#REF!</definedName>
    <definedName name="SuperOffPeak" localSheetId="87">#REF!</definedName>
    <definedName name="SuperOffPeak" localSheetId="57">#REF!</definedName>
    <definedName name="SuperOffPeak" localSheetId="26">#REF!</definedName>
    <definedName name="SuperOffPeak" localSheetId="11">#REF!</definedName>
    <definedName name="SuperOffPeak" localSheetId="42">#REF!</definedName>
    <definedName name="SuperOffPeak" localSheetId="84">#REF!</definedName>
    <definedName name="SuperOffPeak" localSheetId="54">#REF!</definedName>
    <definedName name="SuperOffPeak" localSheetId="23">#REF!</definedName>
    <definedName name="SuperOffPeak" localSheetId="8">#REF!</definedName>
    <definedName name="SuperOffPeak" localSheetId="99">#REF!</definedName>
    <definedName name="SuperOffPeak" localSheetId="39">#REF!</definedName>
    <definedName name="SuperOffPeak" localSheetId="96">#REF!</definedName>
    <definedName name="SuperOffPeak" localSheetId="81">#REF!</definedName>
    <definedName name="SuperOffPeak" localSheetId="36">#REF!</definedName>
    <definedName name="SuperOffPeak" localSheetId="5">#REF!</definedName>
    <definedName name="SuperOffPeak" localSheetId="138">#REF!</definedName>
    <definedName name="SuperOffPeak" localSheetId="136">#REF!</definedName>
    <definedName name="SuperOffPeak" localSheetId="134">#REF!</definedName>
    <definedName name="SuperOffPeak" localSheetId="140">#REF!</definedName>
    <definedName name="SuperOffPeak">#REF!</definedName>
    <definedName name="SuperOffPeakSRAC">#REF!</definedName>
    <definedName name="swpceva" localSheetId="74">#REF!</definedName>
    <definedName name="swpceva" localSheetId="71">#REF!</definedName>
    <definedName name="swpceva" localSheetId="68">#REF!</definedName>
    <definedName name="swpceva" localSheetId="65">#REF!</definedName>
    <definedName name="swpceva" localSheetId="62">#REF!</definedName>
    <definedName name="swpceva" localSheetId="28">#REF!</definedName>
    <definedName name="swpceva" localSheetId="19">#REF!</definedName>
    <definedName name="swpceva" localSheetId="77">#REF!</definedName>
    <definedName name="swpceva" localSheetId="107">#REF!</definedName>
    <definedName name="swpceva" localSheetId="32">#REF!</definedName>
    <definedName name="swpceva" localSheetId="16">#REF!</definedName>
    <definedName name="swpceva" localSheetId="131">#REF!</definedName>
    <definedName name="swpceva" localSheetId="59">#REF!</definedName>
    <definedName name="swpceva" localSheetId="47">#REF!</definedName>
    <definedName name="swpceva" localSheetId="31">#REF!</definedName>
    <definedName name="swpceva" localSheetId="13">#REF!</definedName>
    <definedName name="swpceva" localSheetId="129">#REF!</definedName>
    <definedName name="swpceva" localSheetId="119">#REF!</definedName>
    <definedName name="swpceva" localSheetId="105">#REF!</definedName>
    <definedName name="swpceva" localSheetId="92">#REF!</definedName>
    <definedName name="swpceva" localSheetId="0">#REF!</definedName>
    <definedName name="swpceva" localSheetId="1">#REF!</definedName>
    <definedName name="swpceva" localSheetId="89">#REF!</definedName>
    <definedName name="swpceva" localSheetId="44">#REF!</definedName>
    <definedName name="swpceva" localSheetId="86">#REF!</definedName>
    <definedName name="swpceva" localSheetId="56">#REF!</definedName>
    <definedName name="swpceva" localSheetId="25">#REF!</definedName>
    <definedName name="swpceva" localSheetId="117">#REF!</definedName>
    <definedName name="swpceva" localSheetId="10">#REF!</definedName>
    <definedName name="swpceva" localSheetId="127">#REF!</definedName>
    <definedName name="swpceva" localSheetId="103">#REF!</definedName>
    <definedName name="swpceva" localSheetId="41">#REF!</definedName>
    <definedName name="swpceva" localSheetId="115">#REF!</definedName>
    <definedName name="swpceva" localSheetId="101">#REF!</definedName>
    <definedName name="swpceva" localSheetId="83">#REF!</definedName>
    <definedName name="swpceva" localSheetId="53">#REF!</definedName>
    <definedName name="swpceva" localSheetId="22">#REF!</definedName>
    <definedName name="swpceva" localSheetId="125">#REF!</definedName>
    <definedName name="swpceva" localSheetId="7">#REF!</definedName>
    <definedName name="swpceva" localSheetId="98">#REF!</definedName>
    <definedName name="swpceva" localSheetId="113">#REF!</definedName>
    <definedName name="swpceva" localSheetId="111">#REF!</definedName>
    <definedName name="swpceva" localSheetId="38">#REF!</definedName>
    <definedName name="swpceva" localSheetId="123">#REF!</definedName>
    <definedName name="swpceva" localSheetId="80">#REF!</definedName>
    <definedName name="swpceva" localSheetId="50">#REF!</definedName>
    <definedName name="swpceva" localSheetId="35">#REF!</definedName>
    <definedName name="swpceva" localSheetId="121">#REF!</definedName>
    <definedName name="swpceva" localSheetId="109">#REF!</definedName>
    <definedName name="swpceva" localSheetId="95">#REF!</definedName>
    <definedName name="swpceva" localSheetId="4">#REF!</definedName>
    <definedName name="swpceva" localSheetId="137">#REF!</definedName>
    <definedName name="swpceva" localSheetId="135">#REF!</definedName>
    <definedName name="swpceva" localSheetId="141">#REF!</definedName>
    <definedName name="swpceva" localSheetId="133">#REF!</definedName>
    <definedName name="swpceva" localSheetId="139">#REF!</definedName>
    <definedName name="swpceva" localSheetId="108">#REF!</definedName>
    <definedName name="swpceva" localSheetId="132">#REF!</definedName>
    <definedName name="swpceva" localSheetId="130">#REF!</definedName>
    <definedName name="swpceva" localSheetId="120">#REF!</definedName>
    <definedName name="swpceva" localSheetId="106">#REF!</definedName>
    <definedName name="swpceva" localSheetId="118">#REF!</definedName>
    <definedName name="swpceva" localSheetId="128">#REF!</definedName>
    <definedName name="swpceva" localSheetId="104">#REF!</definedName>
    <definedName name="swpceva" localSheetId="116">#REF!</definedName>
    <definedName name="swpceva" localSheetId="102">#REF!</definedName>
    <definedName name="swpceva" localSheetId="126">#REF!</definedName>
    <definedName name="swpceva" localSheetId="114">#REF!</definedName>
    <definedName name="swpceva" localSheetId="112">#REF!</definedName>
    <definedName name="swpceva" localSheetId="124">#REF!</definedName>
    <definedName name="swpceva" localSheetId="122">#REF!</definedName>
    <definedName name="swpceva" localSheetId="110">#REF!</definedName>
    <definedName name="swpceva" localSheetId="76">#REF!</definedName>
    <definedName name="swpceva" localSheetId="73">#REF!</definedName>
    <definedName name="swpceva" localSheetId="70">#REF!</definedName>
    <definedName name="swpceva" localSheetId="67">#REF!</definedName>
    <definedName name="swpceva" localSheetId="64">#REF!</definedName>
    <definedName name="swpceva" localSheetId="30">#REF!</definedName>
    <definedName name="swpceva" localSheetId="21">#REF!</definedName>
    <definedName name="swpceva" localSheetId="79">#REF!</definedName>
    <definedName name="swpceva" localSheetId="18">#REF!</definedName>
    <definedName name="swpceva" localSheetId="94">#REF!</definedName>
    <definedName name="swpceva" localSheetId="61">#REF!</definedName>
    <definedName name="swpceva" localSheetId="49">#REF!</definedName>
    <definedName name="swpceva" localSheetId="33">#REF!</definedName>
    <definedName name="swpceva" localSheetId="15">#REF!</definedName>
    <definedName name="swpceva" localSheetId="3">#REF!</definedName>
    <definedName name="swpceva" localSheetId="91">#REF!</definedName>
    <definedName name="swpceva" localSheetId="46">#REF!</definedName>
    <definedName name="swpceva" localSheetId="88">#REF!</definedName>
    <definedName name="swpceva" localSheetId="58">#REF!</definedName>
    <definedName name="swpceva" localSheetId="27">#REF!</definedName>
    <definedName name="swpceva" localSheetId="12">#REF!</definedName>
    <definedName name="swpceva" localSheetId="43">#REF!</definedName>
    <definedName name="swpceva" localSheetId="85">#REF!</definedName>
    <definedName name="swpceva" localSheetId="55">#REF!</definedName>
    <definedName name="swpceva" localSheetId="24">#REF!</definedName>
    <definedName name="swpceva" localSheetId="9">#REF!</definedName>
    <definedName name="swpceva" localSheetId="100">#REF!</definedName>
    <definedName name="swpceva" localSheetId="40">#REF!</definedName>
    <definedName name="swpceva" localSheetId="97">#REF!</definedName>
    <definedName name="swpceva" localSheetId="82">#REF!</definedName>
    <definedName name="swpceva" localSheetId="52">#REF!</definedName>
    <definedName name="swpceva" localSheetId="37">#REF!</definedName>
    <definedName name="swpceva" localSheetId="6">#REF!</definedName>
    <definedName name="swpceva" localSheetId="75">#REF!</definedName>
    <definedName name="swpceva" localSheetId="72">#REF!</definedName>
    <definedName name="swpceva" localSheetId="69">#REF!</definedName>
    <definedName name="swpceva" localSheetId="66">#REF!</definedName>
    <definedName name="swpceva" localSheetId="63">#REF!</definedName>
    <definedName name="swpceva" localSheetId="51">#REF!</definedName>
    <definedName name="swpceva" localSheetId="29">#REF!</definedName>
    <definedName name="swpceva" localSheetId="20">#REF!</definedName>
    <definedName name="swpceva" localSheetId="78">#REF!</definedName>
    <definedName name="swpceva" localSheetId="17">#REF!</definedName>
    <definedName name="swpceva" localSheetId="93">#REF!</definedName>
    <definedName name="swpceva" localSheetId="60">#REF!</definedName>
    <definedName name="swpceva" localSheetId="48">#REF!</definedName>
    <definedName name="swpceva" localSheetId="34">#REF!</definedName>
    <definedName name="swpceva" localSheetId="14">#REF!</definedName>
    <definedName name="swpceva" localSheetId="2">#REF!</definedName>
    <definedName name="swpceva" localSheetId="90">#REF!</definedName>
    <definedName name="swpceva" localSheetId="45">#REF!</definedName>
    <definedName name="swpceva" localSheetId="87">#REF!</definedName>
    <definedName name="swpceva" localSheetId="57">#REF!</definedName>
    <definedName name="swpceva" localSheetId="26">#REF!</definedName>
    <definedName name="swpceva" localSheetId="11">#REF!</definedName>
    <definedName name="swpceva" localSheetId="42">#REF!</definedName>
    <definedName name="swpceva" localSheetId="84">#REF!</definedName>
    <definedName name="swpceva" localSheetId="54">#REF!</definedName>
    <definedName name="swpceva" localSheetId="23">#REF!</definedName>
    <definedName name="swpceva" localSheetId="8">#REF!</definedName>
    <definedName name="swpceva" localSheetId="99">#REF!</definedName>
    <definedName name="swpceva" localSheetId="39">#REF!</definedName>
    <definedName name="swpceva" localSheetId="96">#REF!</definedName>
    <definedName name="swpceva" localSheetId="81">#REF!</definedName>
    <definedName name="swpceva" localSheetId="36">#REF!</definedName>
    <definedName name="swpceva" localSheetId="5">#REF!</definedName>
    <definedName name="swpceva" localSheetId="138">#REF!</definedName>
    <definedName name="swpceva" localSheetId="136">#REF!</definedName>
    <definedName name="swpceva" localSheetId="134">#REF!</definedName>
    <definedName name="swpceva" localSheetId="140">#REF!</definedName>
    <definedName name="swpceva">#REF!</definedName>
    <definedName name="Tax_Gross_Up_Payment_Month">#REF!</definedName>
    <definedName name="TaxRate">#REF!</definedName>
    <definedName name="TC" localSheetId="74">#REF!</definedName>
    <definedName name="TC" localSheetId="71">#REF!</definedName>
    <definedName name="TC" localSheetId="68">#REF!</definedName>
    <definedName name="TC" localSheetId="65">#REF!</definedName>
    <definedName name="TC" localSheetId="62">#REF!</definedName>
    <definedName name="TC" localSheetId="28">#REF!</definedName>
    <definedName name="TC" localSheetId="19">#REF!</definedName>
    <definedName name="TC" localSheetId="77">#REF!</definedName>
    <definedName name="TC" localSheetId="107">#REF!</definedName>
    <definedName name="TC" localSheetId="32">#REF!</definedName>
    <definedName name="TC" localSheetId="16">#REF!</definedName>
    <definedName name="TC" localSheetId="131">#REF!</definedName>
    <definedName name="TC" localSheetId="59">#REF!</definedName>
    <definedName name="TC" localSheetId="47">#REF!</definedName>
    <definedName name="TC" localSheetId="31">#REF!</definedName>
    <definedName name="TC" localSheetId="13">#REF!</definedName>
    <definedName name="TC" localSheetId="129">#REF!</definedName>
    <definedName name="TC" localSheetId="119">#REF!</definedName>
    <definedName name="TC" localSheetId="105">#REF!</definedName>
    <definedName name="TC" localSheetId="92">#REF!</definedName>
    <definedName name="TC" localSheetId="0">#REF!</definedName>
    <definedName name="TC" localSheetId="1">#REF!</definedName>
    <definedName name="TC" localSheetId="89">#REF!</definedName>
    <definedName name="TC" localSheetId="44">#REF!</definedName>
    <definedName name="TC" localSheetId="86">#REF!</definedName>
    <definedName name="TC" localSheetId="56">#REF!</definedName>
    <definedName name="TC" localSheetId="25">#REF!</definedName>
    <definedName name="TC" localSheetId="117">#REF!</definedName>
    <definedName name="TC" localSheetId="10">#REF!</definedName>
    <definedName name="TC" localSheetId="127">#REF!</definedName>
    <definedName name="TC" localSheetId="103">#REF!</definedName>
    <definedName name="TC" localSheetId="41">#REF!</definedName>
    <definedName name="TC" localSheetId="115">#REF!</definedName>
    <definedName name="TC" localSheetId="101">#REF!</definedName>
    <definedName name="TC" localSheetId="83">#REF!</definedName>
    <definedName name="TC" localSheetId="53">#REF!</definedName>
    <definedName name="TC" localSheetId="22">#REF!</definedName>
    <definedName name="TC" localSheetId="125">#REF!</definedName>
    <definedName name="TC" localSheetId="7">#REF!</definedName>
    <definedName name="TC" localSheetId="98">#REF!</definedName>
    <definedName name="TC" localSheetId="113">#REF!</definedName>
    <definedName name="TC" localSheetId="111">#REF!</definedName>
    <definedName name="TC" localSheetId="38">#REF!</definedName>
    <definedName name="TC" localSheetId="123">#REF!</definedName>
    <definedName name="TC" localSheetId="80">#REF!</definedName>
    <definedName name="TC" localSheetId="50">#REF!</definedName>
    <definedName name="TC" localSheetId="35">#REF!</definedName>
    <definedName name="TC" localSheetId="121">#REF!</definedName>
    <definedName name="TC" localSheetId="109">#REF!</definedName>
    <definedName name="TC" localSheetId="95">#REF!</definedName>
    <definedName name="TC" localSheetId="4">#REF!</definedName>
    <definedName name="TC" localSheetId="137">#REF!</definedName>
    <definedName name="TC" localSheetId="135">#REF!</definedName>
    <definedName name="TC" localSheetId="141">#REF!</definedName>
    <definedName name="TC" localSheetId="133">#REF!</definedName>
    <definedName name="TC" localSheetId="139">#REF!</definedName>
    <definedName name="TC" localSheetId="108">#REF!</definedName>
    <definedName name="TC" localSheetId="132">#REF!</definedName>
    <definedName name="TC" localSheetId="130">#REF!</definedName>
    <definedName name="TC" localSheetId="120">#REF!</definedName>
    <definedName name="TC" localSheetId="106">#REF!</definedName>
    <definedName name="TC" localSheetId="118">#REF!</definedName>
    <definedName name="TC" localSheetId="128">#REF!</definedName>
    <definedName name="TC" localSheetId="104">#REF!</definedName>
    <definedName name="TC" localSheetId="116">#REF!</definedName>
    <definedName name="TC" localSheetId="102">#REF!</definedName>
    <definedName name="TC" localSheetId="126">#REF!</definedName>
    <definedName name="TC" localSheetId="114">#REF!</definedName>
    <definedName name="TC" localSheetId="112">#REF!</definedName>
    <definedName name="TC" localSheetId="124">#REF!</definedName>
    <definedName name="TC" localSheetId="122">#REF!</definedName>
    <definedName name="TC" localSheetId="110">#REF!</definedName>
    <definedName name="TC" localSheetId="76">#REF!</definedName>
    <definedName name="TC" localSheetId="73">#REF!</definedName>
    <definedName name="TC" localSheetId="70">#REF!</definedName>
    <definedName name="TC" localSheetId="67">#REF!</definedName>
    <definedName name="TC" localSheetId="64">#REF!</definedName>
    <definedName name="TC" localSheetId="30">#REF!</definedName>
    <definedName name="TC" localSheetId="21">#REF!</definedName>
    <definedName name="TC" localSheetId="79">#REF!</definedName>
    <definedName name="TC" localSheetId="18">#REF!</definedName>
    <definedName name="TC" localSheetId="94">#REF!</definedName>
    <definedName name="TC" localSheetId="61">#REF!</definedName>
    <definedName name="TC" localSheetId="49">#REF!</definedName>
    <definedName name="TC" localSheetId="33">#REF!</definedName>
    <definedName name="TC" localSheetId="15">#REF!</definedName>
    <definedName name="TC" localSheetId="3">#REF!</definedName>
    <definedName name="TC" localSheetId="91">#REF!</definedName>
    <definedName name="TC" localSheetId="46">#REF!</definedName>
    <definedName name="TC" localSheetId="88">#REF!</definedName>
    <definedName name="TC" localSheetId="58">#REF!</definedName>
    <definedName name="TC" localSheetId="27">#REF!</definedName>
    <definedName name="TC" localSheetId="12">#REF!</definedName>
    <definedName name="TC" localSheetId="43">#REF!</definedName>
    <definedName name="TC" localSheetId="85">#REF!</definedName>
    <definedName name="TC" localSheetId="55">#REF!</definedName>
    <definedName name="TC" localSheetId="24">#REF!</definedName>
    <definedName name="TC" localSheetId="9">#REF!</definedName>
    <definedName name="TC" localSheetId="100">#REF!</definedName>
    <definedName name="TC" localSheetId="40">#REF!</definedName>
    <definedName name="TC" localSheetId="97">#REF!</definedName>
    <definedName name="TC" localSheetId="82">#REF!</definedName>
    <definedName name="TC" localSheetId="52">#REF!</definedName>
    <definedName name="TC" localSheetId="37">#REF!</definedName>
    <definedName name="TC" localSheetId="6">#REF!</definedName>
    <definedName name="TC" localSheetId="75">#REF!</definedName>
    <definedName name="TC" localSheetId="72">#REF!</definedName>
    <definedName name="TC" localSheetId="69">#REF!</definedName>
    <definedName name="TC" localSheetId="66">#REF!</definedName>
    <definedName name="TC" localSheetId="63">#REF!</definedName>
    <definedName name="TC" localSheetId="51">#REF!</definedName>
    <definedName name="TC" localSheetId="29">#REF!</definedName>
    <definedName name="TC" localSheetId="20">#REF!</definedName>
    <definedName name="TC" localSheetId="78">#REF!</definedName>
    <definedName name="TC" localSheetId="17">#REF!</definedName>
    <definedName name="TC" localSheetId="93">#REF!</definedName>
    <definedName name="TC" localSheetId="60">#REF!</definedName>
    <definedName name="TC" localSheetId="48">#REF!</definedName>
    <definedName name="TC" localSheetId="34">#REF!</definedName>
    <definedName name="TC" localSheetId="14">#REF!</definedName>
    <definedName name="TC" localSheetId="2">#REF!</definedName>
    <definedName name="TC" localSheetId="90">#REF!</definedName>
    <definedName name="TC" localSheetId="45">#REF!</definedName>
    <definedName name="TC" localSheetId="87">#REF!</definedName>
    <definedName name="TC" localSheetId="57">#REF!</definedName>
    <definedName name="TC" localSheetId="26">#REF!</definedName>
    <definedName name="TC" localSheetId="11">#REF!</definedName>
    <definedName name="TC" localSheetId="42">#REF!</definedName>
    <definedName name="TC" localSheetId="84">#REF!</definedName>
    <definedName name="TC" localSheetId="54">#REF!</definedName>
    <definedName name="TC" localSheetId="23">#REF!</definedName>
    <definedName name="TC" localSheetId="8">#REF!</definedName>
    <definedName name="TC" localSheetId="99">#REF!</definedName>
    <definedName name="TC" localSheetId="39">#REF!</definedName>
    <definedName name="TC" localSheetId="96">#REF!</definedName>
    <definedName name="TC" localSheetId="81">#REF!</definedName>
    <definedName name="TC" localSheetId="36">#REF!</definedName>
    <definedName name="TC" localSheetId="5">#REF!</definedName>
    <definedName name="TC" localSheetId="138">#REF!</definedName>
    <definedName name="TC" localSheetId="136">#REF!</definedName>
    <definedName name="TC" localSheetId="134">#REF!</definedName>
    <definedName name="TC" localSheetId="140">#REF!</definedName>
    <definedName name="TC">#REF!</definedName>
    <definedName name="TDS" localSheetId="74">#REF!</definedName>
    <definedName name="TDS" localSheetId="71">#REF!</definedName>
    <definedName name="TDS" localSheetId="68">#REF!</definedName>
    <definedName name="TDS" localSheetId="65">#REF!</definedName>
    <definedName name="TDS" localSheetId="62">#REF!</definedName>
    <definedName name="TDS" localSheetId="28">#REF!</definedName>
    <definedName name="TDS" localSheetId="19">#REF!</definedName>
    <definedName name="TDS" localSheetId="77">#REF!</definedName>
    <definedName name="TDS" localSheetId="107">#REF!</definedName>
    <definedName name="TDS" localSheetId="32">#REF!</definedName>
    <definedName name="TDS" localSheetId="16">#REF!</definedName>
    <definedName name="TDS" localSheetId="131">#REF!</definedName>
    <definedName name="TDS" localSheetId="59">#REF!</definedName>
    <definedName name="TDS" localSheetId="47">#REF!</definedName>
    <definedName name="TDS" localSheetId="31">#REF!</definedName>
    <definedName name="TDS" localSheetId="13">#REF!</definedName>
    <definedName name="TDS" localSheetId="129">#REF!</definedName>
    <definedName name="TDS" localSheetId="119">#REF!</definedName>
    <definedName name="TDS" localSheetId="105">#REF!</definedName>
    <definedName name="TDS" localSheetId="92">#REF!</definedName>
    <definedName name="TDS" localSheetId="0">#REF!</definedName>
    <definedName name="TDS" localSheetId="1">#REF!</definedName>
    <definedName name="TDS" localSheetId="89">#REF!</definedName>
    <definedName name="TDS" localSheetId="44">#REF!</definedName>
    <definedName name="TDS" localSheetId="86">#REF!</definedName>
    <definedName name="TDS" localSheetId="56">#REF!</definedName>
    <definedName name="TDS" localSheetId="25">#REF!</definedName>
    <definedName name="TDS" localSheetId="117">#REF!</definedName>
    <definedName name="TDS" localSheetId="10">#REF!</definedName>
    <definedName name="TDS" localSheetId="127">#REF!</definedName>
    <definedName name="TDS" localSheetId="103">#REF!</definedName>
    <definedName name="TDS" localSheetId="41">#REF!</definedName>
    <definedName name="TDS" localSheetId="115">#REF!</definedName>
    <definedName name="TDS" localSheetId="101">#REF!</definedName>
    <definedName name="TDS" localSheetId="83">#REF!</definedName>
    <definedName name="TDS" localSheetId="53">#REF!</definedName>
    <definedName name="TDS" localSheetId="22">#REF!</definedName>
    <definedName name="TDS" localSheetId="125">#REF!</definedName>
    <definedName name="TDS" localSheetId="7">#REF!</definedName>
    <definedName name="TDS" localSheetId="98">#REF!</definedName>
    <definedName name="TDS" localSheetId="113">#REF!</definedName>
    <definedName name="TDS" localSheetId="111">#REF!</definedName>
    <definedName name="TDS" localSheetId="38">#REF!</definedName>
    <definedName name="TDS" localSheetId="123">#REF!</definedName>
    <definedName name="TDS" localSheetId="80">#REF!</definedName>
    <definedName name="TDS" localSheetId="50">#REF!</definedName>
    <definedName name="TDS" localSheetId="35">#REF!</definedName>
    <definedName name="TDS" localSheetId="121">#REF!</definedName>
    <definedName name="TDS" localSheetId="109">#REF!</definedName>
    <definedName name="TDS" localSheetId="95">#REF!</definedName>
    <definedName name="TDS" localSheetId="4">#REF!</definedName>
    <definedName name="TDS" localSheetId="137">#REF!</definedName>
    <definedName name="TDS" localSheetId="135">#REF!</definedName>
    <definedName name="TDS" localSheetId="141">#REF!</definedName>
    <definedName name="TDS" localSheetId="133">#REF!</definedName>
    <definedName name="TDS" localSheetId="139">#REF!</definedName>
    <definedName name="TDS" localSheetId="108">#REF!</definedName>
    <definedName name="TDS" localSheetId="132">#REF!</definedName>
    <definedName name="TDS" localSheetId="130">#REF!</definedName>
    <definedName name="TDS" localSheetId="120">#REF!</definedName>
    <definedName name="TDS" localSheetId="106">#REF!</definedName>
    <definedName name="TDS" localSheetId="118">#REF!</definedName>
    <definedName name="TDS" localSheetId="128">#REF!</definedName>
    <definedName name="TDS" localSheetId="104">#REF!</definedName>
    <definedName name="TDS" localSheetId="116">#REF!</definedName>
    <definedName name="TDS" localSheetId="102">#REF!</definedName>
    <definedName name="TDS" localSheetId="126">#REF!</definedName>
    <definedName name="TDS" localSheetId="114">#REF!</definedName>
    <definedName name="TDS" localSheetId="112">#REF!</definedName>
    <definedName name="TDS" localSheetId="124">#REF!</definedName>
    <definedName name="TDS" localSheetId="122">#REF!</definedName>
    <definedName name="TDS" localSheetId="110">#REF!</definedName>
    <definedName name="TDS" localSheetId="76">#REF!</definedName>
    <definedName name="TDS" localSheetId="73">#REF!</definedName>
    <definedName name="TDS" localSheetId="70">#REF!</definedName>
    <definedName name="TDS" localSheetId="67">#REF!</definedName>
    <definedName name="TDS" localSheetId="64">#REF!</definedName>
    <definedName name="TDS" localSheetId="30">#REF!</definedName>
    <definedName name="TDS" localSheetId="21">#REF!</definedName>
    <definedName name="TDS" localSheetId="79">#REF!</definedName>
    <definedName name="TDS" localSheetId="18">#REF!</definedName>
    <definedName name="TDS" localSheetId="94">#REF!</definedName>
    <definedName name="TDS" localSheetId="61">#REF!</definedName>
    <definedName name="TDS" localSheetId="49">#REF!</definedName>
    <definedName name="TDS" localSheetId="33">#REF!</definedName>
    <definedName name="TDS" localSheetId="15">#REF!</definedName>
    <definedName name="TDS" localSheetId="3">#REF!</definedName>
    <definedName name="TDS" localSheetId="91">#REF!</definedName>
    <definedName name="TDS" localSheetId="46">#REF!</definedName>
    <definedName name="TDS" localSheetId="88">#REF!</definedName>
    <definedName name="TDS" localSheetId="58">#REF!</definedName>
    <definedName name="TDS" localSheetId="27">#REF!</definedName>
    <definedName name="TDS" localSheetId="12">#REF!</definedName>
    <definedName name="TDS" localSheetId="43">#REF!</definedName>
    <definedName name="TDS" localSheetId="85">#REF!</definedName>
    <definedName name="TDS" localSheetId="55">#REF!</definedName>
    <definedName name="TDS" localSheetId="24">#REF!</definedName>
    <definedName name="TDS" localSheetId="9">#REF!</definedName>
    <definedName name="TDS" localSheetId="100">#REF!</definedName>
    <definedName name="TDS" localSheetId="40">#REF!</definedName>
    <definedName name="TDS" localSheetId="97">#REF!</definedName>
    <definedName name="TDS" localSheetId="82">#REF!</definedName>
    <definedName name="TDS" localSheetId="52">#REF!</definedName>
    <definedName name="TDS" localSheetId="37">#REF!</definedName>
    <definedName name="TDS" localSheetId="6">#REF!</definedName>
    <definedName name="TDS" localSheetId="75">#REF!</definedName>
    <definedName name="TDS" localSheetId="72">#REF!</definedName>
    <definedName name="TDS" localSheetId="69">#REF!</definedName>
    <definedName name="TDS" localSheetId="66">#REF!</definedName>
    <definedName name="TDS" localSheetId="63">#REF!</definedName>
    <definedName name="TDS" localSheetId="51">#REF!</definedName>
    <definedName name="TDS" localSheetId="29">#REF!</definedName>
    <definedName name="TDS" localSheetId="20">#REF!</definedName>
    <definedName name="TDS" localSheetId="78">#REF!</definedName>
    <definedName name="TDS" localSheetId="17">#REF!</definedName>
    <definedName name="TDS" localSheetId="93">#REF!</definedName>
    <definedName name="TDS" localSheetId="60">#REF!</definedName>
    <definedName name="TDS" localSheetId="48">#REF!</definedName>
    <definedName name="TDS" localSheetId="34">#REF!</definedName>
    <definedName name="TDS" localSheetId="14">#REF!</definedName>
    <definedName name="TDS" localSheetId="2">#REF!</definedName>
    <definedName name="TDS" localSheetId="90">#REF!</definedName>
    <definedName name="TDS" localSheetId="45">#REF!</definedName>
    <definedName name="TDS" localSheetId="87">#REF!</definedName>
    <definedName name="TDS" localSheetId="57">#REF!</definedName>
    <definedName name="TDS" localSheetId="26">#REF!</definedName>
    <definedName name="TDS" localSheetId="11">#REF!</definedName>
    <definedName name="TDS" localSheetId="42">#REF!</definedName>
    <definedName name="TDS" localSheetId="84">#REF!</definedName>
    <definedName name="TDS" localSheetId="54">#REF!</definedName>
    <definedName name="TDS" localSheetId="23">#REF!</definedName>
    <definedName name="TDS" localSheetId="8">#REF!</definedName>
    <definedName name="TDS" localSheetId="99">#REF!</definedName>
    <definedName name="TDS" localSheetId="39">#REF!</definedName>
    <definedName name="TDS" localSheetId="96">#REF!</definedName>
    <definedName name="TDS" localSheetId="81">#REF!</definedName>
    <definedName name="TDS" localSheetId="36">#REF!</definedName>
    <definedName name="TDS" localSheetId="5">#REF!</definedName>
    <definedName name="TDS" localSheetId="138">#REF!</definedName>
    <definedName name="TDS" localSheetId="136">#REF!</definedName>
    <definedName name="TDS" localSheetId="134">#REF!</definedName>
    <definedName name="TDS" localSheetId="140">#REF!</definedName>
    <definedName name="TDS">#REF!</definedName>
    <definedName name="term" localSheetId="74">#REF!</definedName>
    <definedName name="term" localSheetId="71">#REF!</definedName>
    <definedName name="term" localSheetId="68">#REF!</definedName>
    <definedName name="term" localSheetId="65">#REF!</definedName>
    <definedName name="term" localSheetId="62">#REF!</definedName>
    <definedName name="term" localSheetId="28">#REF!</definedName>
    <definedName name="term" localSheetId="19">#REF!</definedName>
    <definedName name="term" localSheetId="77">#REF!</definedName>
    <definedName name="term" localSheetId="107">#REF!</definedName>
    <definedName name="term" localSheetId="32">#REF!</definedName>
    <definedName name="term" localSheetId="16">#REF!</definedName>
    <definedName name="term" localSheetId="131">#REF!</definedName>
    <definedName name="term" localSheetId="59">#REF!</definedName>
    <definedName name="term" localSheetId="47">#REF!</definedName>
    <definedName name="term" localSheetId="31">#REF!</definedName>
    <definedName name="term" localSheetId="13">#REF!</definedName>
    <definedName name="term" localSheetId="129">#REF!</definedName>
    <definedName name="term" localSheetId="119">#REF!</definedName>
    <definedName name="term" localSheetId="105">#REF!</definedName>
    <definedName name="term" localSheetId="92">#REF!</definedName>
    <definedName name="term" localSheetId="0">#REF!</definedName>
    <definedName name="term" localSheetId="1">#REF!</definedName>
    <definedName name="term" localSheetId="89">#REF!</definedName>
    <definedName name="term" localSheetId="44">#REF!</definedName>
    <definedName name="term" localSheetId="86">#REF!</definedName>
    <definedName name="term" localSheetId="56">#REF!</definedName>
    <definedName name="term" localSheetId="25">#REF!</definedName>
    <definedName name="term" localSheetId="117">#REF!</definedName>
    <definedName name="term" localSheetId="10">#REF!</definedName>
    <definedName name="term" localSheetId="127">#REF!</definedName>
    <definedName name="term" localSheetId="103">#REF!</definedName>
    <definedName name="term" localSheetId="41">#REF!</definedName>
    <definedName name="term" localSheetId="115">#REF!</definedName>
    <definedName name="term" localSheetId="101">#REF!</definedName>
    <definedName name="term" localSheetId="83">#REF!</definedName>
    <definedName name="term" localSheetId="53">#REF!</definedName>
    <definedName name="term" localSheetId="22">#REF!</definedName>
    <definedName name="term" localSheetId="125">#REF!</definedName>
    <definedName name="term" localSheetId="7">#REF!</definedName>
    <definedName name="term" localSheetId="98">#REF!</definedName>
    <definedName name="term" localSheetId="113">#REF!</definedName>
    <definedName name="term" localSheetId="111">#REF!</definedName>
    <definedName name="term" localSheetId="38">#REF!</definedName>
    <definedName name="term" localSheetId="123">#REF!</definedName>
    <definedName name="term" localSheetId="80">#REF!</definedName>
    <definedName name="term" localSheetId="50">#REF!</definedName>
    <definedName name="term" localSheetId="35">#REF!</definedName>
    <definedName name="term" localSheetId="121">#REF!</definedName>
    <definedName name="term" localSheetId="109">#REF!</definedName>
    <definedName name="term" localSheetId="95">#REF!</definedName>
    <definedName name="term" localSheetId="4">#REF!</definedName>
    <definedName name="term" localSheetId="137">#REF!</definedName>
    <definedName name="term" localSheetId="135">#REF!</definedName>
    <definedName name="term" localSheetId="141">#REF!</definedName>
    <definedName name="term" localSheetId="133">#REF!</definedName>
    <definedName name="term" localSheetId="139">#REF!</definedName>
    <definedName name="term" localSheetId="108">#REF!</definedName>
    <definedName name="term" localSheetId="132">#REF!</definedName>
    <definedName name="term" localSheetId="130">#REF!</definedName>
    <definedName name="term" localSheetId="120">#REF!</definedName>
    <definedName name="term" localSheetId="106">#REF!</definedName>
    <definedName name="term" localSheetId="118">#REF!</definedName>
    <definedName name="term" localSheetId="128">#REF!</definedName>
    <definedName name="term" localSheetId="104">#REF!</definedName>
    <definedName name="term" localSheetId="116">#REF!</definedName>
    <definedName name="term" localSheetId="102">#REF!</definedName>
    <definedName name="term" localSheetId="126">#REF!</definedName>
    <definedName name="term" localSheetId="114">#REF!</definedName>
    <definedName name="term" localSheetId="112">#REF!</definedName>
    <definedName name="term" localSheetId="124">#REF!</definedName>
    <definedName name="term" localSheetId="122">#REF!</definedName>
    <definedName name="term" localSheetId="110">#REF!</definedName>
    <definedName name="term" localSheetId="76">#REF!</definedName>
    <definedName name="term" localSheetId="73">#REF!</definedName>
    <definedName name="term" localSheetId="70">#REF!</definedName>
    <definedName name="term" localSheetId="67">#REF!</definedName>
    <definedName name="term" localSheetId="64">#REF!</definedName>
    <definedName name="term" localSheetId="30">#REF!</definedName>
    <definedName name="term" localSheetId="21">#REF!</definedName>
    <definedName name="term" localSheetId="79">#REF!</definedName>
    <definedName name="term" localSheetId="18">#REF!</definedName>
    <definedName name="term" localSheetId="94">#REF!</definedName>
    <definedName name="term" localSheetId="61">#REF!</definedName>
    <definedName name="term" localSheetId="49">#REF!</definedName>
    <definedName name="term" localSheetId="33">#REF!</definedName>
    <definedName name="term" localSheetId="15">#REF!</definedName>
    <definedName name="term" localSheetId="3">#REF!</definedName>
    <definedName name="term" localSheetId="91">#REF!</definedName>
    <definedName name="term" localSheetId="46">#REF!</definedName>
    <definedName name="term" localSheetId="88">#REF!</definedName>
    <definedName name="term" localSheetId="58">#REF!</definedName>
    <definedName name="term" localSheetId="27">#REF!</definedName>
    <definedName name="term" localSheetId="12">#REF!</definedName>
    <definedName name="term" localSheetId="43">#REF!</definedName>
    <definedName name="term" localSheetId="85">#REF!</definedName>
    <definedName name="term" localSheetId="55">#REF!</definedName>
    <definedName name="term" localSheetId="24">#REF!</definedName>
    <definedName name="term" localSheetId="9">#REF!</definedName>
    <definedName name="term" localSheetId="100">#REF!</definedName>
    <definedName name="term" localSheetId="40">#REF!</definedName>
    <definedName name="term" localSheetId="97">#REF!</definedName>
    <definedName name="term" localSheetId="82">#REF!</definedName>
    <definedName name="term" localSheetId="52">#REF!</definedName>
    <definedName name="term" localSheetId="37">#REF!</definedName>
    <definedName name="term" localSheetId="6">#REF!</definedName>
    <definedName name="term" localSheetId="75">#REF!</definedName>
    <definedName name="term" localSheetId="72">#REF!</definedName>
    <definedName name="term" localSheetId="69">#REF!</definedName>
    <definedName name="term" localSheetId="66">#REF!</definedName>
    <definedName name="term" localSheetId="63">#REF!</definedName>
    <definedName name="term" localSheetId="51">#REF!</definedName>
    <definedName name="term" localSheetId="29">#REF!</definedName>
    <definedName name="term" localSheetId="20">#REF!</definedName>
    <definedName name="term" localSheetId="78">#REF!</definedName>
    <definedName name="term" localSheetId="17">#REF!</definedName>
    <definedName name="term" localSheetId="93">#REF!</definedName>
    <definedName name="term" localSheetId="60">#REF!</definedName>
    <definedName name="term" localSheetId="48">#REF!</definedName>
    <definedName name="term" localSheetId="34">#REF!</definedName>
    <definedName name="term" localSheetId="14">#REF!</definedName>
    <definedName name="term" localSheetId="2">#REF!</definedName>
    <definedName name="term" localSheetId="90">#REF!</definedName>
    <definedName name="term" localSheetId="45">#REF!</definedName>
    <definedName name="term" localSheetId="87">#REF!</definedName>
    <definedName name="term" localSheetId="57">#REF!</definedName>
    <definedName name="term" localSheetId="26">#REF!</definedName>
    <definedName name="term" localSheetId="11">#REF!</definedName>
    <definedName name="term" localSheetId="42">#REF!</definedName>
    <definedName name="term" localSheetId="84">#REF!</definedName>
    <definedName name="term" localSheetId="54">#REF!</definedName>
    <definedName name="term" localSheetId="23">#REF!</definedName>
    <definedName name="term" localSheetId="8">#REF!</definedName>
    <definedName name="term" localSheetId="99">#REF!</definedName>
    <definedName name="term" localSheetId="39">#REF!</definedName>
    <definedName name="term" localSheetId="96">#REF!</definedName>
    <definedName name="term" localSheetId="81">#REF!</definedName>
    <definedName name="term" localSheetId="36">#REF!</definedName>
    <definedName name="term" localSheetId="5">#REF!</definedName>
    <definedName name="term" localSheetId="138">#REF!</definedName>
    <definedName name="term" localSheetId="136">#REF!</definedName>
    <definedName name="term" localSheetId="134">#REF!</definedName>
    <definedName name="term" localSheetId="140">#REF!</definedName>
    <definedName name="term">#REF!</definedName>
    <definedName name="Third_Party_Success_Fees">#REF!</definedName>
    <definedName name="Title">#REF!</definedName>
    <definedName name="TK" localSheetId="74">#REF!</definedName>
    <definedName name="TK" localSheetId="71">#REF!</definedName>
    <definedName name="TK" localSheetId="68">#REF!</definedName>
    <definedName name="TK" localSheetId="65">#REF!</definedName>
    <definedName name="TK" localSheetId="62">#REF!</definedName>
    <definedName name="TK" localSheetId="28">#REF!</definedName>
    <definedName name="TK" localSheetId="19">#REF!</definedName>
    <definedName name="TK" localSheetId="77">#REF!</definedName>
    <definedName name="TK" localSheetId="107">#REF!</definedName>
    <definedName name="TK" localSheetId="32">#REF!</definedName>
    <definedName name="TK" localSheetId="16">#REF!</definedName>
    <definedName name="TK" localSheetId="131">#REF!</definedName>
    <definedName name="TK" localSheetId="59">#REF!</definedName>
    <definedName name="TK" localSheetId="47">#REF!</definedName>
    <definedName name="TK" localSheetId="31">#REF!</definedName>
    <definedName name="TK" localSheetId="13">#REF!</definedName>
    <definedName name="TK" localSheetId="129">#REF!</definedName>
    <definedName name="TK" localSheetId="119">#REF!</definedName>
    <definedName name="TK" localSheetId="105">#REF!</definedName>
    <definedName name="TK" localSheetId="92">#REF!</definedName>
    <definedName name="TK" localSheetId="0">#REF!</definedName>
    <definedName name="TK" localSheetId="1">#REF!</definedName>
    <definedName name="TK" localSheetId="89">#REF!</definedName>
    <definedName name="TK" localSheetId="44">#REF!</definedName>
    <definedName name="TK" localSheetId="86">#REF!</definedName>
    <definedName name="TK" localSheetId="56">#REF!</definedName>
    <definedName name="TK" localSheetId="25">#REF!</definedName>
    <definedName name="TK" localSheetId="117">#REF!</definedName>
    <definedName name="TK" localSheetId="10">#REF!</definedName>
    <definedName name="TK" localSheetId="127">#REF!</definedName>
    <definedName name="TK" localSheetId="103">#REF!</definedName>
    <definedName name="TK" localSheetId="41">#REF!</definedName>
    <definedName name="TK" localSheetId="115">#REF!</definedName>
    <definedName name="TK" localSheetId="101">#REF!</definedName>
    <definedName name="TK" localSheetId="83">#REF!</definedName>
    <definedName name="TK" localSheetId="53">#REF!</definedName>
    <definedName name="TK" localSheetId="22">#REF!</definedName>
    <definedName name="TK" localSheetId="125">#REF!</definedName>
    <definedName name="TK" localSheetId="7">#REF!</definedName>
    <definedName name="TK" localSheetId="98">#REF!</definedName>
    <definedName name="TK" localSheetId="113">#REF!</definedName>
    <definedName name="TK" localSheetId="111">#REF!</definedName>
    <definedName name="TK" localSheetId="38">#REF!</definedName>
    <definedName name="TK" localSheetId="123">#REF!</definedName>
    <definedName name="TK" localSheetId="80">#REF!</definedName>
    <definedName name="TK" localSheetId="50">#REF!</definedName>
    <definedName name="TK" localSheetId="35">#REF!</definedName>
    <definedName name="TK" localSheetId="121">#REF!</definedName>
    <definedName name="TK" localSheetId="109">#REF!</definedName>
    <definedName name="TK" localSheetId="95">#REF!</definedName>
    <definedName name="TK" localSheetId="4">#REF!</definedName>
    <definedName name="TK" localSheetId="137">#REF!</definedName>
    <definedName name="TK" localSheetId="135">#REF!</definedName>
    <definedName name="TK" localSheetId="141">#REF!</definedName>
    <definedName name="TK" localSheetId="133">#REF!</definedName>
    <definedName name="TK" localSheetId="139">#REF!</definedName>
    <definedName name="TK" localSheetId="108">#REF!</definedName>
    <definedName name="TK" localSheetId="132">#REF!</definedName>
    <definedName name="TK" localSheetId="130">#REF!</definedName>
    <definedName name="TK" localSheetId="120">#REF!</definedName>
    <definedName name="TK" localSheetId="106">#REF!</definedName>
    <definedName name="TK" localSheetId="118">#REF!</definedName>
    <definedName name="TK" localSheetId="128">#REF!</definedName>
    <definedName name="TK" localSheetId="104">#REF!</definedName>
    <definedName name="TK" localSheetId="116">#REF!</definedName>
    <definedName name="TK" localSheetId="102">#REF!</definedName>
    <definedName name="TK" localSheetId="126">#REF!</definedName>
    <definedName name="TK" localSheetId="114">#REF!</definedName>
    <definedName name="TK" localSheetId="112">#REF!</definedName>
    <definedName name="TK" localSheetId="124">#REF!</definedName>
    <definedName name="TK" localSheetId="122">#REF!</definedName>
    <definedName name="TK" localSheetId="110">#REF!</definedName>
    <definedName name="TK" localSheetId="76">#REF!</definedName>
    <definedName name="TK" localSheetId="73">#REF!</definedName>
    <definedName name="TK" localSheetId="70">#REF!</definedName>
    <definedName name="TK" localSheetId="67">#REF!</definedName>
    <definedName name="TK" localSheetId="64">#REF!</definedName>
    <definedName name="TK" localSheetId="30">#REF!</definedName>
    <definedName name="TK" localSheetId="21">#REF!</definedName>
    <definedName name="TK" localSheetId="79">#REF!</definedName>
    <definedName name="TK" localSheetId="18">#REF!</definedName>
    <definedName name="TK" localSheetId="94">#REF!</definedName>
    <definedName name="TK" localSheetId="61">#REF!</definedName>
    <definedName name="TK" localSheetId="49">#REF!</definedName>
    <definedName name="TK" localSheetId="33">#REF!</definedName>
    <definedName name="TK" localSheetId="15">#REF!</definedName>
    <definedName name="TK" localSheetId="3">#REF!</definedName>
    <definedName name="TK" localSheetId="91">#REF!</definedName>
    <definedName name="TK" localSheetId="46">#REF!</definedName>
    <definedName name="TK" localSheetId="88">#REF!</definedName>
    <definedName name="TK" localSheetId="58">#REF!</definedName>
    <definedName name="TK" localSheetId="27">#REF!</definedName>
    <definedName name="TK" localSheetId="12">#REF!</definedName>
    <definedName name="TK" localSheetId="43">#REF!</definedName>
    <definedName name="TK" localSheetId="85">#REF!</definedName>
    <definedName name="TK" localSheetId="55">#REF!</definedName>
    <definedName name="TK" localSheetId="24">#REF!</definedName>
    <definedName name="TK" localSheetId="9">#REF!</definedName>
    <definedName name="TK" localSheetId="100">#REF!</definedName>
    <definedName name="TK" localSheetId="40">#REF!</definedName>
    <definedName name="TK" localSheetId="97">#REF!</definedName>
    <definedName name="TK" localSheetId="82">#REF!</definedName>
    <definedName name="TK" localSheetId="52">#REF!</definedName>
    <definedName name="TK" localSheetId="37">#REF!</definedName>
    <definedName name="TK" localSheetId="6">#REF!</definedName>
    <definedName name="TK" localSheetId="75">#REF!</definedName>
    <definedName name="TK" localSheetId="72">#REF!</definedName>
    <definedName name="TK" localSheetId="69">#REF!</definedName>
    <definedName name="TK" localSheetId="66">#REF!</definedName>
    <definedName name="TK" localSheetId="63">#REF!</definedName>
    <definedName name="TK" localSheetId="51">#REF!</definedName>
    <definedName name="TK" localSheetId="29">#REF!</definedName>
    <definedName name="TK" localSheetId="20">#REF!</definedName>
    <definedName name="TK" localSheetId="78">#REF!</definedName>
    <definedName name="TK" localSheetId="17">#REF!</definedName>
    <definedName name="TK" localSheetId="93">#REF!</definedName>
    <definedName name="TK" localSheetId="60">#REF!</definedName>
    <definedName name="TK" localSheetId="48">#REF!</definedName>
    <definedName name="TK" localSheetId="34">#REF!</definedName>
    <definedName name="TK" localSheetId="14">#REF!</definedName>
    <definedName name="TK" localSheetId="2">#REF!</definedName>
    <definedName name="TK" localSheetId="90">#REF!</definedName>
    <definedName name="TK" localSheetId="45">#REF!</definedName>
    <definedName name="TK" localSheetId="87">#REF!</definedName>
    <definedName name="TK" localSheetId="57">#REF!</definedName>
    <definedName name="TK" localSheetId="26">#REF!</definedName>
    <definedName name="TK" localSheetId="11">#REF!</definedName>
    <definedName name="TK" localSheetId="42">#REF!</definedName>
    <definedName name="TK" localSheetId="84">#REF!</definedName>
    <definedName name="TK" localSheetId="54">#REF!</definedName>
    <definedName name="TK" localSheetId="23">#REF!</definedName>
    <definedName name="TK" localSheetId="8">#REF!</definedName>
    <definedName name="TK" localSheetId="99">#REF!</definedName>
    <definedName name="TK" localSheetId="39">#REF!</definedName>
    <definedName name="TK" localSheetId="96">#REF!</definedName>
    <definedName name="TK" localSheetId="81">#REF!</definedName>
    <definedName name="TK" localSheetId="36">#REF!</definedName>
    <definedName name="TK" localSheetId="5">#REF!</definedName>
    <definedName name="TK" localSheetId="138">#REF!</definedName>
    <definedName name="TK" localSheetId="136">#REF!</definedName>
    <definedName name="TK" localSheetId="134">#REF!</definedName>
    <definedName name="TK" localSheetId="140">#REF!</definedName>
    <definedName name="TK">#REF!</definedName>
    <definedName name="Total_Draw_Before_Interest_and_Financing_Fees" localSheetId="74">#REF!</definedName>
    <definedName name="Total_Draw_Before_Interest_and_Financing_Fees" localSheetId="71">#REF!</definedName>
    <definedName name="Total_Draw_Before_Interest_and_Financing_Fees" localSheetId="68">#REF!</definedName>
    <definedName name="Total_Draw_Before_Interest_and_Financing_Fees" localSheetId="65">#REF!</definedName>
    <definedName name="Total_Draw_Before_Interest_and_Financing_Fees" localSheetId="62">#REF!</definedName>
    <definedName name="Total_Draw_Before_Interest_and_Financing_Fees" localSheetId="28">#REF!</definedName>
    <definedName name="Total_Draw_Before_Interest_and_Financing_Fees" localSheetId="19">#REF!</definedName>
    <definedName name="Total_Draw_Before_Interest_and_Financing_Fees" localSheetId="77">#REF!</definedName>
    <definedName name="Total_Draw_Before_Interest_and_Financing_Fees" localSheetId="107">#REF!</definedName>
    <definedName name="Total_Draw_Before_Interest_and_Financing_Fees" localSheetId="32">#REF!</definedName>
    <definedName name="Total_Draw_Before_Interest_and_Financing_Fees" localSheetId="16">#REF!</definedName>
    <definedName name="Total_Draw_Before_Interest_and_Financing_Fees" localSheetId="131">#REF!</definedName>
    <definedName name="Total_Draw_Before_Interest_and_Financing_Fees" localSheetId="59">#REF!</definedName>
    <definedName name="Total_Draw_Before_Interest_and_Financing_Fees" localSheetId="47">#REF!</definedName>
    <definedName name="Total_Draw_Before_Interest_and_Financing_Fees" localSheetId="31">#REF!</definedName>
    <definedName name="Total_Draw_Before_Interest_and_Financing_Fees" localSheetId="13">#REF!</definedName>
    <definedName name="Total_Draw_Before_Interest_and_Financing_Fees" localSheetId="129">#REF!</definedName>
    <definedName name="Total_Draw_Before_Interest_and_Financing_Fees" localSheetId="119">#REF!</definedName>
    <definedName name="Total_Draw_Before_Interest_and_Financing_Fees" localSheetId="105">#REF!</definedName>
    <definedName name="Total_Draw_Before_Interest_and_Financing_Fees" localSheetId="92">#REF!</definedName>
    <definedName name="Total_Draw_Before_Interest_and_Financing_Fees" localSheetId="0">#REF!</definedName>
    <definedName name="Total_Draw_Before_Interest_and_Financing_Fees" localSheetId="1">#REF!</definedName>
    <definedName name="Total_Draw_Before_Interest_and_Financing_Fees" localSheetId="89">#REF!</definedName>
    <definedName name="Total_Draw_Before_Interest_and_Financing_Fees" localSheetId="44">#REF!</definedName>
    <definedName name="Total_Draw_Before_Interest_and_Financing_Fees" localSheetId="86">#REF!</definedName>
    <definedName name="Total_Draw_Before_Interest_and_Financing_Fees" localSheetId="56">#REF!</definedName>
    <definedName name="Total_Draw_Before_Interest_and_Financing_Fees" localSheetId="25">#REF!</definedName>
    <definedName name="Total_Draw_Before_Interest_and_Financing_Fees" localSheetId="117">#REF!</definedName>
    <definedName name="Total_Draw_Before_Interest_and_Financing_Fees" localSheetId="10">#REF!</definedName>
    <definedName name="Total_Draw_Before_Interest_and_Financing_Fees" localSheetId="127">#REF!</definedName>
    <definedName name="Total_Draw_Before_Interest_and_Financing_Fees" localSheetId="103">#REF!</definedName>
    <definedName name="Total_Draw_Before_Interest_and_Financing_Fees" localSheetId="41">#REF!</definedName>
    <definedName name="Total_Draw_Before_Interest_and_Financing_Fees" localSheetId="115">#REF!</definedName>
    <definedName name="Total_Draw_Before_Interest_and_Financing_Fees" localSheetId="101">#REF!</definedName>
    <definedName name="Total_Draw_Before_Interest_and_Financing_Fees" localSheetId="83">#REF!</definedName>
    <definedName name="Total_Draw_Before_Interest_and_Financing_Fees" localSheetId="53">#REF!</definedName>
    <definedName name="Total_Draw_Before_Interest_and_Financing_Fees" localSheetId="22">#REF!</definedName>
    <definedName name="Total_Draw_Before_Interest_and_Financing_Fees" localSheetId="125">#REF!</definedName>
    <definedName name="Total_Draw_Before_Interest_and_Financing_Fees" localSheetId="7">#REF!</definedName>
    <definedName name="Total_Draw_Before_Interest_and_Financing_Fees" localSheetId="98">#REF!</definedName>
    <definedName name="Total_Draw_Before_Interest_and_Financing_Fees" localSheetId="113">#REF!</definedName>
    <definedName name="Total_Draw_Before_Interest_and_Financing_Fees" localSheetId="111">#REF!</definedName>
    <definedName name="Total_Draw_Before_Interest_and_Financing_Fees" localSheetId="38">#REF!</definedName>
    <definedName name="Total_Draw_Before_Interest_and_Financing_Fees" localSheetId="123">#REF!</definedName>
    <definedName name="Total_Draw_Before_Interest_and_Financing_Fees" localSheetId="80">#REF!</definedName>
    <definedName name="Total_Draw_Before_Interest_and_Financing_Fees" localSheetId="50">#REF!</definedName>
    <definedName name="Total_Draw_Before_Interest_and_Financing_Fees" localSheetId="35">#REF!</definedName>
    <definedName name="Total_Draw_Before_Interest_and_Financing_Fees" localSheetId="121">#REF!</definedName>
    <definedName name="Total_Draw_Before_Interest_and_Financing_Fees" localSheetId="109">#REF!</definedName>
    <definedName name="Total_Draw_Before_Interest_and_Financing_Fees" localSheetId="95">#REF!</definedName>
    <definedName name="Total_Draw_Before_Interest_and_Financing_Fees" localSheetId="4">#REF!</definedName>
    <definedName name="Total_Draw_Before_Interest_and_Financing_Fees" localSheetId="137">#REF!</definedName>
    <definedName name="Total_Draw_Before_Interest_and_Financing_Fees" localSheetId="135">#REF!</definedName>
    <definedName name="Total_Draw_Before_Interest_and_Financing_Fees" localSheetId="141">#REF!</definedName>
    <definedName name="Total_Draw_Before_Interest_and_Financing_Fees" localSheetId="133">#REF!</definedName>
    <definedName name="Total_Draw_Before_Interest_and_Financing_Fees" localSheetId="139">#REF!</definedName>
    <definedName name="Total_Draw_Before_Interest_and_Financing_Fees" localSheetId="108">#REF!</definedName>
    <definedName name="Total_Draw_Before_Interest_and_Financing_Fees" localSheetId="132">#REF!</definedName>
    <definedName name="Total_Draw_Before_Interest_and_Financing_Fees" localSheetId="130">#REF!</definedName>
    <definedName name="Total_Draw_Before_Interest_and_Financing_Fees" localSheetId="120">#REF!</definedName>
    <definedName name="Total_Draw_Before_Interest_and_Financing_Fees" localSheetId="106">#REF!</definedName>
    <definedName name="Total_Draw_Before_Interest_and_Financing_Fees" localSheetId="118">#REF!</definedName>
    <definedName name="Total_Draw_Before_Interest_and_Financing_Fees" localSheetId="128">#REF!</definedName>
    <definedName name="Total_Draw_Before_Interest_and_Financing_Fees" localSheetId="104">#REF!</definedName>
    <definedName name="Total_Draw_Before_Interest_and_Financing_Fees" localSheetId="116">#REF!</definedName>
    <definedName name="Total_Draw_Before_Interest_and_Financing_Fees" localSheetId="102">#REF!</definedName>
    <definedName name="Total_Draw_Before_Interest_and_Financing_Fees" localSheetId="126">#REF!</definedName>
    <definedName name="Total_Draw_Before_Interest_and_Financing_Fees" localSheetId="114">#REF!</definedName>
    <definedName name="Total_Draw_Before_Interest_and_Financing_Fees" localSheetId="112">#REF!</definedName>
    <definedName name="Total_Draw_Before_Interest_and_Financing_Fees" localSheetId="124">#REF!</definedName>
    <definedName name="Total_Draw_Before_Interest_and_Financing_Fees" localSheetId="122">#REF!</definedName>
    <definedName name="Total_Draw_Before_Interest_and_Financing_Fees" localSheetId="110">#REF!</definedName>
    <definedName name="Total_Draw_Before_Interest_and_Financing_Fees" localSheetId="76">#REF!</definedName>
    <definedName name="Total_Draw_Before_Interest_and_Financing_Fees" localSheetId="73">#REF!</definedName>
    <definedName name="Total_Draw_Before_Interest_and_Financing_Fees" localSheetId="70">#REF!</definedName>
    <definedName name="Total_Draw_Before_Interest_and_Financing_Fees" localSheetId="67">#REF!</definedName>
    <definedName name="Total_Draw_Before_Interest_and_Financing_Fees" localSheetId="64">#REF!</definedName>
    <definedName name="Total_Draw_Before_Interest_and_Financing_Fees" localSheetId="30">#REF!</definedName>
    <definedName name="Total_Draw_Before_Interest_and_Financing_Fees" localSheetId="21">#REF!</definedName>
    <definedName name="Total_Draw_Before_Interest_and_Financing_Fees" localSheetId="79">#REF!</definedName>
    <definedName name="Total_Draw_Before_Interest_and_Financing_Fees" localSheetId="18">#REF!</definedName>
    <definedName name="Total_Draw_Before_Interest_and_Financing_Fees" localSheetId="94">#REF!</definedName>
    <definedName name="Total_Draw_Before_Interest_and_Financing_Fees" localSheetId="61">#REF!</definedName>
    <definedName name="Total_Draw_Before_Interest_and_Financing_Fees" localSheetId="49">#REF!</definedName>
    <definedName name="Total_Draw_Before_Interest_and_Financing_Fees" localSheetId="33">#REF!</definedName>
    <definedName name="Total_Draw_Before_Interest_and_Financing_Fees" localSheetId="15">#REF!</definedName>
    <definedName name="Total_Draw_Before_Interest_and_Financing_Fees" localSheetId="3">#REF!</definedName>
    <definedName name="Total_Draw_Before_Interest_and_Financing_Fees" localSheetId="91">#REF!</definedName>
    <definedName name="Total_Draw_Before_Interest_and_Financing_Fees" localSheetId="46">#REF!</definedName>
    <definedName name="Total_Draw_Before_Interest_and_Financing_Fees" localSheetId="88">#REF!</definedName>
    <definedName name="Total_Draw_Before_Interest_and_Financing_Fees" localSheetId="58">#REF!</definedName>
    <definedName name="Total_Draw_Before_Interest_and_Financing_Fees" localSheetId="27">#REF!</definedName>
    <definedName name="Total_Draw_Before_Interest_and_Financing_Fees" localSheetId="12">#REF!</definedName>
    <definedName name="Total_Draw_Before_Interest_and_Financing_Fees" localSheetId="43">#REF!</definedName>
    <definedName name="Total_Draw_Before_Interest_and_Financing_Fees" localSheetId="85">#REF!</definedName>
    <definedName name="Total_Draw_Before_Interest_and_Financing_Fees" localSheetId="55">#REF!</definedName>
    <definedName name="Total_Draw_Before_Interest_and_Financing_Fees" localSheetId="24">#REF!</definedName>
    <definedName name="Total_Draw_Before_Interest_and_Financing_Fees" localSheetId="9">#REF!</definedName>
    <definedName name="Total_Draw_Before_Interest_and_Financing_Fees" localSheetId="100">#REF!</definedName>
    <definedName name="Total_Draw_Before_Interest_and_Financing_Fees" localSheetId="40">#REF!</definedName>
    <definedName name="Total_Draw_Before_Interest_and_Financing_Fees" localSheetId="97">#REF!</definedName>
    <definedName name="Total_Draw_Before_Interest_and_Financing_Fees" localSheetId="82">#REF!</definedName>
    <definedName name="Total_Draw_Before_Interest_and_Financing_Fees" localSheetId="52">#REF!</definedName>
    <definedName name="Total_Draw_Before_Interest_and_Financing_Fees" localSheetId="37">#REF!</definedName>
    <definedName name="Total_Draw_Before_Interest_and_Financing_Fees" localSheetId="6">#REF!</definedName>
    <definedName name="Total_Draw_Before_Interest_and_Financing_Fees" localSheetId="75">#REF!</definedName>
    <definedName name="Total_Draw_Before_Interest_and_Financing_Fees" localSheetId="72">#REF!</definedName>
    <definedName name="Total_Draw_Before_Interest_and_Financing_Fees" localSheetId="69">#REF!</definedName>
    <definedName name="Total_Draw_Before_Interest_and_Financing_Fees" localSheetId="66">#REF!</definedName>
    <definedName name="Total_Draw_Before_Interest_and_Financing_Fees" localSheetId="63">#REF!</definedName>
    <definedName name="Total_Draw_Before_Interest_and_Financing_Fees" localSheetId="51">#REF!</definedName>
    <definedName name="Total_Draw_Before_Interest_and_Financing_Fees" localSheetId="29">#REF!</definedName>
    <definedName name="Total_Draw_Before_Interest_and_Financing_Fees" localSheetId="20">#REF!</definedName>
    <definedName name="Total_Draw_Before_Interest_and_Financing_Fees" localSheetId="78">#REF!</definedName>
    <definedName name="Total_Draw_Before_Interest_and_Financing_Fees" localSheetId="17">#REF!</definedName>
    <definedName name="Total_Draw_Before_Interest_and_Financing_Fees" localSheetId="93">#REF!</definedName>
    <definedName name="Total_Draw_Before_Interest_and_Financing_Fees" localSheetId="60">#REF!</definedName>
    <definedName name="Total_Draw_Before_Interest_and_Financing_Fees" localSheetId="48">#REF!</definedName>
    <definedName name="Total_Draw_Before_Interest_and_Financing_Fees" localSheetId="34">#REF!</definedName>
    <definedName name="Total_Draw_Before_Interest_and_Financing_Fees" localSheetId="14">#REF!</definedName>
    <definedName name="Total_Draw_Before_Interest_and_Financing_Fees" localSheetId="2">#REF!</definedName>
    <definedName name="Total_Draw_Before_Interest_and_Financing_Fees" localSheetId="90">#REF!</definedName>
    <definedName name="Total_Draw_Before_Interest_and_Financing_Fees" localSheetId="45">#REF!</definedName>
    <definedName name="Total_Draw_Before_Interest_and_Financing_Fees" localSheetId="87">#REF!</definedName>
    <definedName name="Total_Draw_Before_Interest_and_Financing_Fees" localSheetId="57">#REF!</definedName>
    <definedName name="Total_Draw_Before_Interest_and_Financing_Fees" localSheetId="26">#REF!</definedName>
    <definedName name="Total_Draw_Before_Interest_and_Financing_Fees" localSheetId="11">#REF!</definedName>
    <definedName name="Total_Draw_Before_Interest_and_Financing_Fees" localSheetId="42">#REF!</definedName>
    <definedName name="Total_Draw_Before_Interest_and_Financing_Fees" localSheetId="84">#REF!</definedName>
    <definedName name="Total_Draw_Before_Interest_and_Financing_Fees" localSheetId="54">#REF!</definedName>
    <definedName name="Total_Draw_Before_Interest_and_Financing_Fees" localSheetId="23">#REF!</definedName>
    <definedName name="Total_Draw_Before_Interest_and_Financing_Fees" localSheetId="8">#REF!</definedName>
    <definedName name="Total_Draw_Before_Interest_and_Financing_Fees" localSheetId="99">#REF!</definedName>
    <definedName name="Total_Draw_Before_Interest_and_Financing_Fees" localSheetId="39">#REF!</definedName>
    <definedName name="Total_Draw_Before_Interest_and_Financing_Fees" localSheetId="96">#REF!</definedName>
    <definedName name="Total_Draw_Before_Interest_and_Financing_Fees" localSheetId="81">#REF!</definedName>
    <definedName name="Total_Draw_Before_Interest_and_Financing_Fees" localSheetId="36">#REF!</definedName>
    <definedName name="Total_Draw_Before_Interest_and_Financing_Fees" localSheetId="5">#REF!</definedName>
    <definedName name="Total_Draw_Before_Interest_and_Financing_Fees" localSheetId="138">#REF!</definedName>
    <definedName name="Total_Draw_Before_Interest_and_Financing_Fees" localSheetId="136">#REF!</definedName>
    <definedName name="Total_Draw_Before_Interest_and_Financing_Fees" localSheetId="134">#REF!</definedName>
    <definedName name="Total_Draw_Before_Interest_and_Financing_Fees" localSheetId="140">#REF!</definedName>
    <definedName name="Total_Draw_Before_Interest_and_Financing_Fees">#REF!</definedName>
    <definedName name="Total_Water_Interconnect_Costs">#REF!</definedName>
    <definedName name="TotalFuelCost">#REF!</definedName>
    <definedName name="TotalFuelUsed">#REF!</definedName>
    <definedName name="Transmission_Interconnect">#REF!</definedName>
    <definedName name="uid" localSheetId="74">#REF!</definedName>
    <definedName name="uid" localSheetId="71">#REF!</definedName>
    <definedName name="uid" localSheetId="68">#REF!</definedName>
    <definedName name="uid" localSheetId="65">#REF!</definedName>
    <definedName name="uid" localSheetId="62">#REF!</definedName>
    <definedName name="uid" localSheetId="28">#REF!</definedName>
    <definedName name="uid" localSheetId="19">#REF!</definedName>
    <definedName name="uid" localSheetId="77">#REF!</definedName>
    <definedName name="uid" localSheetId="107">#REF!</definedName>
    <definedName name="uid" localSheetId="32">#REF!</definedName>
    <definedName name="uid" localSheetId="16">#REF!</definedName>
    <definedName name="uid" localSheetId="131">#REF!</definedName>
    <definedName name="uid" localSheetId="59">#REF!</definedName>
    <definedName name="uid" localSheetId="47">#REF!</definedName>
    <definedName name="uid" localSheetId="31">#REF!</definedName>
    <definedName name="uid" localSheetId="13">#REF!</definedName>
    <definedName name="uid" localSheetId="129">#REF!</definedName>
    <definedName name="uid" localSheetId="119">#REF!</definedName>
    <definedName name="uid" localSheetId="105">#REF!</definedName>
    <definedName name="uid" localSheetId="92">#REF!</definedName>
    <definedName name="uid" localSheetId="0">#REF!</definedName>
    <definedName name="uid" localSheetId="1">#REF!</definedName>
    <definedName name="uid" localSheetId="89">#REF!</definedName>
    <definedName name="uid" localSheetId="44">#REF!</definedName>
    <definedName name="uid" localSheetId="86">#REF!</definedName>
    <definedName name="uid" localSheetId="56">#REF!</definedName>
    <definedName name="uid" localSheetId="25">#REF!</definedName>
    <definedName name="uid" localSheetId="117">#REF!</definedName>
    <definedName name="uid" localSheetId="10">#REF!</definedName>
    <definedName name="uid" localSheetId="127">#REF!</definedName>
    <definedName name="uid" localSheetId="103">#REF!</definedName>
    <definedName name="uid" localSheetId="41">#REF!</definedName>
    <definedName name="uid" localSheetId="115">#REF!</definedName>
    <definedName name="uid" localSheetId="101">#REF!</definedName>
    <definedName name="uid" localSheetId="83">#REF!</definedName>
    <definedName name="uid" localSheetId="53">#REF!</definedName>
    <definedName name="uid" localSheetId="22">#REF!</definedName>
    <definedName name="uid" localSheetId="125">#REF!</definedName>
    <definedName name="uid" localSheetId="7">#REF!</definedName>
    <definedName name="uid" localSheetId="98">#REF!</definedName>
    <definedName name="uid" localSheetId="113">#REF!</definedName>
    <definedName name="uid" localSheetId="111">#REF!</definedName>
    <definedName name="uid" localSheetId="38">#REF!</definedName>
    <definedName name="uid" localSheetId="123">#REF!</definedName>
    <definedName name="uid" localSheetId="80">#REF!</definedName>
    <definedName name="uid" localSheetId="50">#REF!</definedName>
    <definedName name="uid" localSheetId="35">#REF!</definedName>
    <definedName name="uid" localSheetId="121">#REF!</definedName>
    <definedName name="uid" localSheetId="109">#REF!</definedName>
    <definedName name="uid" localSheetId="95">#REF!</definedName>
    <definedName name="uid" localSheetId="4">#REF!</definedName>
    <definedName name="uid" localSheetId="137">#REF!</definedName>
    <definedName name="uid" localSheetId="135">#REF!</definedName>
    <definedName name="uid" localSheetId="141">#REF!</definedName>
    <definedName name="uid" localSheetId="133">#REF!</definedName>
    <definedName name="uid" localSheetId="139">#REF!</definedName>
    <definedName name="uid" localSheetId="108">#REF!</definedName>
    <definedName name="uid" localSheetId="132">#REF!</definedName>
    <definedName name="uid" localSheetId="130">#REF!</definedName>
    <definedName name="uid" localSheetId="120">#REF!</definedName>
    <definedName name="uid" localSheetId="106">#REF!</definedName>
    <definedName name="uid" localSheetId="118">#REF!</definedName>
    <definedName name="uid" localSheetId="128">#REF!</definedName>
    <definedName name="uid" localSheetId="104">#REF!</definedName>
    <definedName name="uid" localSheetId="116">#REF!</definedName>
    <definedName name="uid" localSheetId="102">#REF!</definedName>
    <definedName name="uid" localSheetId="126">#REF!</definedName>
    <definedName name="uid" localSheetId="114">#REF!</definedName>
    <definedName name="uid" localSheetId="112">#REF!</definedName>
    <definedName name="uid" localSheetId="124">#REF!</definedName>
    <definedName name="uid" localSheetId="122">#REF!</definedName>
    <definedName name="uid" localSheetId="110">#REF!</definedName>
    <definedName name="uid" localSheetId="76">#REF!</definedName>
    <definedName name="uid" localSheetId="73">#REF!</definedName>
    <definedName name="uid" localSheetId="70">#REF!</definedName>
    <definedName name="uid" localSheetId="67">#REF!</definedName>
    <definedName name="uid" localSheetId="64">#REF!</definedName>
    <definedName name="uid" localSheetId="30">#REF!</definedName>
    <definedName name="uid" localSheetId="21">#REF!</definedName>
    <definedName name="uid" localSheetId="79">#REF!</definedName>
    <definedName name="uid" localSheetId="18">#REF!</definedName>
    <definedName name="uid" localSheetId="94">#REF!</definedName>
    <definedName name="uid" localSheetId="61">#REF!</definedName>
    <definedName name="uid" localSheetId="49">#REF!</definedName>
    <definedName name="uid" localSheetId="33">#REF!</definedName>
    <definedName name="uid" localSheetId="15">#REF!</definedName>
    <definedName name="uid" localSheetId="3">#REF!</definedName>
    <definedName name="uid" localSheetId="91">#REF!</definedName>
    <definedName name="uid" localSheetId="46">#REF!</definedName>
    <definedName name="uid" localSheetId="88">#REF!</definedName>
    <definedName name="uid" localSheetId="58">#REF!</definedName>
    <definedName name="uid" localSheetId="27">#REF!</definedName>
    <definedName name="uid" localSheetId="12">#REF!</definedName>
    <definedName name="uid" localSheetId="43">#REF!</definedName>
    <definedName name="uid" localSheetId="85">#REF!</definedName>
    <definedName name="uid" localSheetId="55">#REF!</definedName>
    <definedName name="uid" localSheetId="24">#REF!</definedName>
    <definedName name="uid" localSheetId="9">#REF!</definedName>
    <definedName name="uid" localSheetId="100">#REF!</definedName>
    <definedName name="uid" localSheetId="40">#REF!</definedName>
    <definedName name="uid" localSheetId="97">#REF!</definedName>
    <definedName name="uid" localSheetId="82">#REF!</definedName>
    <definedName name="uid" localSheetId="52">#REF!</definedName>
    <definedName name="uid" localSheetId="37">#REF!</definedName>
    <definedName name="uid" localSheetId="6">#REF!</definedName>
    <definedName name="uid" localSheetId="75">#REF!</definedName>
    <definedName name="uid" localSheetId="72">#REF!</definedName>
    <definedName name="uid" localSheetId="69">#REF!</definedName>
    <definedName name="uid" localSheetId="66">#REF!</definedName>
    <definedName name="uid" localSheetId="63">#REF!</definedName>
    <definedName name="uid" localSheetId="51">#REF!</definedName>
    <definedName name="uid" localSheetId="29">#REF!</definedName>
    <definedName name="uid" localSheetId="20">#REF!</definedName>
    <definedName name="uid" localSheetId="78">#REF!</definedName>
    <definedName name="uid" localSheetId="17">#REF!</definedName>
    <definedName name="uid" localSheetId="93">#REF!</definedName>
    <definedName name="uid" localSheetId="60">#REF!</definedName>
    <definedName name="uid" localSheetId="48">#REF!</definedName>
    <definedName name="uid" localSheetId="34">#REF!</definedName>
    <definedName name="uid" localSheetId="14">#REF!</definedName>
    <definedName name="uid" localSheetId="2">#REF!</definedName>
    <definedName name="uid" localSheetId="90">#REF!</definedName>
    <definedName name="uid" localSheetId="45">#REF!</definedName>
    <definedName name="uid" localSheetId="87">#REF!</definedName>
    <definedName name="uid" localSheetId="57">#REF!</definedName>
    <definedName name="uid" localSheetId="26">#REF!</definedName>
    <definedName name="uid" localSheetId="11">#REF!</definedName>
    <definedName name="uid" localSheetId="42">#REF!</definedName>
    <definedName name="uid" localSheetId="84">#REF!</definedName>
    <definedName name="uid" localSheetId="54">#REF!</definedName>
    <definedName name="uid" localSheetId="23">#REF!</definedName>
    <definedName name="uid" localSheetId="8">#REF!</definedName>
    <definedName name="uid" localSheetId="99">#REF!</definedName>
    <definedName name="uid" localSheetId="39">#REF!</definedName>
    <definedName name="uid" localSheetId="96">#REF!</definedName>
    <definedName name="uid" localSheetId="81">#REF!</definedName>
    <definedName name="uid" localSheetId="36">#REF!</definedName>
    <definedName name="uid" localSheetId="5">#REF!</definedName>
    <definedName name="uid" localSheetId="138">#REF!</definedName>
    <definedName name="uid" localSheetId="136">#REF!</definedName>
    <definedName name="uid" localSheetId="134">#REF!</definedName>
    <definedName name="uid" localSheetId="140">#REF!</definedName>
    <definedName name="uid">#REF!</definedName>
    <definedName name="UnitilXmissionLossRate">#REF!</definedName>
    <definedName name="UOMs">#REF!</definedName>
    <definedName name="User_Unit_Data_Block1">#REF!,#REF!,#REF!,#REF!,#REF!</definedName>
    <definedName name="User_Unit_Data_Block2">#REF!,#REF!,#REF!</definedName>
    <definedName name="ValStartYear">#REF!</definedName>
    <definedName name="Version">#REF!</definedName>
    <definedName name="VOC_Offsets_Construction">#REF!</definedName>
    <definedName name="VOM">#REF!</definedName>
    <definedName name="VOM_Out" localSheetId="74">#REF!</definedName>
    <definedName name="VOM_Out" localSheetId="71">#REF!</definedName>
    <definedName name="VOM_Out" localSheetId="68">#REF!</definedName>
    <definedName name="VOM_Out" localSheetId="65">#REF!</definedName>
    <definedName name="VOM_Out" localSheetId="62">#REF!</definedName>
    <definedName name="VOM_Out" localSheetId="28">#REF!</definedName>
    <definedName name="VOM_Out" localSheetId="19">#REF!</definedName>
    <definedName name="VOM_Out" localSheetId="77">#REF!</definedName>
    <definedName name="VOM_Out" localSheetId="107">#REF!</definedName>
    <definedName name="VOM_Out" localSheetId="32">#REF!</definedName>
    <definedName name="VOM_Out" localSheetId="16">#REF!</definedName>
    <definedName name="VOM_Out" localSheetId="131">#REF!</definedName>
    <definedName name="VOM_Out" localSheetId="59">#REF!</definedName>
    <definedName name="VOM_Out" localSheetId="47">#REF!</definedName>
    <definedName name="VOM_Out" localSheetId="31">#REF!</definedName>
    <definedName name="VOM_Out" localSheetId="13">#REF!</definedName>
    <definedName name="VOM_Out" localSheetId="129">#REF!</definedName>
    <definedName name="VOM_Out" localSheetId="119">#REF!</definedName>
    <definedName name="VOM_Out" localSheetId="105">#REF!</definedName>
    <definedName name="VOM_Out" localSheetId="92">#REF!</definedName>
    <definedName name="VOM_Out" localSheetId="0">#REF!</definedName>
    <definedName name="VOM_Out" localSheetId="1">#REF!</definedName>
    <definedName name="VOM_Out" localSheetId="89">#REF!</definedName>
    <definedName name="VOM_Out" localSheetId="44">#REF!</definedName>
    <definedName name="VOM_Out" localSheetId="86">#REF!</definedName>
    <definedName name="VOM_Out" localSheetId="56">#REF!</definedName>
    <definedName name="VOM_Out" localSheetId="25">#REF!</definedName>
    <definedName name="VOM_Out" localSheetId="117">#REF!</definedName>
    <definedName name="VOM_Out" localSheetId="10">#REF!</definedName>
    <definedName name="VOM_Out" localSheetId="127">#REF!</definedName>
    <definedName name="VOM_Out" localSheetId="103">#REF!</definedName>
    <definedName name="VOM_Out" localSheetId="41">#REF!</definedName>
    <definedName name="VOM_Out" localSheetId="115">#REF!</definedName>
    <definedName name="VOM_Out" localSheetId="101">#REF!</definedName>
    <definedName name="VOM_Out" localSheetId="83">#REF!</definedName>
    <definedName name="VOM_Out" localSheetId="53">#REF!</definedName>
    <definedName name="VOM_Out" localSheetId="22">#REF!</definedName>
    <definedName name="VOM_Out" localSheetId="125">#REF!</definedName>
    <definedName name="VOM_Out" localSheetId="7">#REF!</definedName>
    <definedName name="VOM_Out" localSheetId="98">#REF!</definedName>
    <definedName name="VOM_Out" localSheetId="113">#REF!</definedName>
    <definedName name="VOM_Out" localSheetId="111">#REF!</definedName>
    <definedName name="VOM_Out" localSheetId="38">#REF!</definedName>
    <definedName name="VOM_Out" localSheetId="123">#REF!</definedName>
    <definedName name="VOM_Out" localSheetId="80">#REF!</definedName>
    <definedName name="VOM_Out" localSheetId="50">#REF!</definedName>
    <definedName name="VOM_Out" localSheetId="35">#REF!</definedName>
    <definedName name="VOM_Out" localSheetId="121">#REF!</definedName>
    <definedName name="VOM_Out" localSheetId="109">#REF!</definedName>
    <definedName name="VOM_Out" localSheetId="95">#REF!</definedName>
    <definedName name="VOM_Out" localSheetId="4">#REF!</definedName>
    <definedName name="VOM_Out" localSheetId="137">#REF!</definedName>
    <definedName name="VOM_Out" localSheetId="135">#REF!</definedName>
    <definedName name="VOM_Out" localSheetId="141">#REF!</definedName>
    <definedName name="VOM_Out" localSheetId="133">#REF!</definedName>
    <definedName name="VOM_Out" localSheetId="139">#REF!</definedName>
    <definedName name="VOM_Out" localSheetId="108">#REF!</definedName>
    <definedName name="VOM_Out" localSheetId="132">#REF!</definedName>
    <definedName name="VOM_Out" localSheetId="130">#REF!</definedName>
    <definedName name="VOM_Out" localSheetId="120">#REF!</definedName>
    <definedName name="VOM_Out" localSheetId="106">#REF!</definedName>
    <definedName name="VOM_Out" localSheetId="118">#REF!</definedName>
    <definedName name="VOM_Out" localSheetId="128">#REF!</definedName>
    <definedName name="VOM_Out" localSheetId="104">#REF!</definedName>
    <definedName name="VOM_Out" localSheetId="116">#REF!</definedName>
    <definedName name="VOM_Out" localSheetId="102">#REF!</definedName>
    <definedName name="VOM_Out" localSheetId="126">#REF!</definedName>
    <definedName name="VOM_Out" localSheetId="114">#REF!</definedName>
    <definedName name="VOM_Out" localSheetId="112">#REF!</definedName>
    <definedName name="VOM_Out" localSheetId="124">#REF!</definedName>
    <definedName name="VOM_Out" localSheetId="122">#REF!</definedName>
    <definedName name="VOM_Out" localSheetId="110">#REF!</definedName>
    <definedName name="VOM_Out" localSheetId="76">#REF!</definedName>
    <definedName name="VOM_Out" localSheetId="73">#REF!</definedName>
    <definedName name="VOM_Out" localSheetId="70">#REF!</definedName>
    <definedName name="VOM_Out" localSheetId="67">#REF!</definedName>
    <definedName name="VOM_Out" localSheetId="64">#REF!</definedName>
    <definedName name="VOM_Out" localSheetId="30">#REF!</definedName>
    <definedName name="VOM_Out" localSheetId="21">#REF!</definedName>
    <definedName name="VOM_Out" localSheetId="79">#REF!</definedName>
    <definedName name="VOM_Out" localSheetId="18">#REF!</definedName>
    <definedName name="VOM_Out" localSheetId="94">#REF!</definedName>
    <definedName name="VOM_Out" localSheetId="61">#REF!</definedName>
    <definedName name="VOM_Out" localSheetId="49">#REF!</definedName>
    <definedName name="VOM_Out" localSheetId="33">#REF!</definedName>
    <definedName name="VOM_Out" localSheetId="15">#REF!</definedName>
    <definedName name="VOM_Out" localSheetId="3">#REF!</definedName>
    <definedName name="VOM_Out" localSheetId="91">#REF!</definedName>
    <definedName name="VOM_Out" localSheetId="46">#REF!</definedName>
    <definedName name="VOM_Out" localSheetId="88">#REF!</definedName>
    <definedName name="VOM_Out" localSheetId="58">#REF!</definedName>
    <definedName name="VOM_Out" localSheetId="27">#REF!</definedName>
    <definedName name="VOM_Out" localSheetId="12">#REF!</definedName>
    <definedName name="VOM_Out" localSheetId="43">#REF!</definedName>
    <definedName name="VOM_Out" localSheetId="85">#REF!</definedName>
    <definedName name="VOM_Out" localSheetId="55">#REF!</definedName>
    <definedName name="VOM_Out" localSheetId="24">#REF!</definedName>
    <definedName name="VOM_Out" localSheetId="9">#REF!</definedName>
    <definedName name="VOM_Out" localSheetId="100">#REF!</definedName>
    <definedName name="VOM_Out" localSheetId="40">#REF!</definedName>
    <definedName name="VOM_Out" localSheetId="97">#REF!</definedName>
    <definedName name="VOM_Out" localSheetId="82">#REF!</definedName>
    <definedName name="VOM_Out" localSheetId="52">#REF!</definedName>
    <definedName name="VOM_Out" localSheetId="37">#REF!</definedName>
    <definedName name="VOM_Out" localSheetId="6">#REF!</definedName>
    <definedName name="VOM_Out" localSheetId="75">#REF!</definedName>
    <definedName name="VOM_Out" localSheetId="72">#REF!</definedName>
    <definedName name="VOM_Out" localSheetId="69">#REF!</definedName>
    <definedName name="VOM_Out" localSheetId="66">#REF!</definedName>
    <definedName name="VOM_Out" localSheetId="63">#REF!</definedName>
    <definedName name="VOM_Out" localSheetId="51">#REF!</definedName>
    <definedName name="VOM_Out" localSheetId="29">#REF!</definedName>
    <definedName name="VOM_Out" localSheetId="20">#REF!</definedName>
    <definedName name="VOM_Out" localSheetId="78">#REF!</definedName>
    <definedName name="VOM_Out" localSheetId="17">#REF!</definedName>
    <definedName name="VOM_Out" localSheetId="93">#REF!</definedName>
    <definedName name="VOM_Out" localSheetId="60">#REF!</definedName>
    <definedName name="VOM_Out" localSheetId="48">#REF!</definedName>
    <definedName name="VOM_Out" localSheetId="34">#REF!</definedName>
    <definedName name="VOM_Out" localSheetId="14">#REF!</definedName>
    <definedName name="VOM_Out" localSheetId="2">#REF!</definedName>
    <definedName name="VOM_Out" localSheetId="90">#REF!</definedName>
    <definedName name="VOM_Out" localSheetId="45">#REF!</definedName>
    <definedName name="VOM_Out" localSheetId="87">#REF!</definedName>
    <definedName name="VOM_Out" localSheetId="57">#REF!</definedName>
    <definedName name="VOM_Out" localSheetId="26">#REF!</definedName>
    <definedName name="VOM_Out" localSheetId="11">#REF!</definedName>
    <definedName name="VOM_Out" localSheetId="42">#REF!</definedName>
    <definedName name="VOM_Out" localSheetId="84">#REF!</definedName>
    <definedName name="VOM_Out" localSheetId="54">#REF!</definedName>
    <definedName name="VOM_Out" localSheetId="23">#REF!</definedName>
    <definedName name="VOM_Out" localSheetId="8">#REF!</definedName>
    <definedName name="VOM_Out" localSheetId="99">#REF!</definedName>
    <definedName name="VOM_Out" localSheetId="39">#REF!</definedName>
    <definedName name="VOM_Out" localSheetId="96">#REF!</definedName>
    <definedName name="VOM_Out" localSheetId="81">#REF!</definedName>
    <definedName name="VOM_Out" localSheetId="36">#REF!</definedName>
    <definedName name="VOM_Out" localSheetId="5">#REF!</definedName>
    <definedName name="VOM_Out" localSheetId="138">#REF!</definedName>
    <definedName name="VOM_Out" localSheetId="136">#REF!</definedName>
    <definedName name="VOM_Out" localSheetId="134">#REF!</definedName>
    <definedName name="VOM_Out" localSheetId="140">#REF!</definedName>
    <definedName name="VOM_Out">#REF!</definedName>
    <definedName name="Winter">#REF!</definedName>
    <definedName name="Working_Capital_During_Construction_Input">#REF!</definedName>
    <definedName name="wout" localSheetId="74">#REF!</definedName>
    <definedName name="wout" localSheetId="71">#REF!</definedName>
    <definedName name="wout" localSheetId="68">#REF!</definedName>
    <definedName name="wout" localSheetId="65">#REF!</definedName>
    <definedName name="wout" localSheetId="62">#REF!</definedName>
    <definedName name="wout" localSheetId="28">#REF!</definedName>
    <definedName name="wout" localSheetId="19">#REF!</definedName>
    <definedName name="wout" localSheetId="77">#REF!</definedName>
    <definedName name="wout" localSheetId="107">#REF!</definedName>
    <definedName name="wout" localSheetId="32">#REF!</definedName>
    <definedName name="wout" localSheetId="16">#REF!</definedName>
    <definedName name="wout" localSheetId="131">#REF!</definedName>
    <definedName name="wout" localSheetId="59">#REF!</definedName>
    <definedName name="wout" localSheetId="47">#REF!</definedName>
    <definedName name="wout" localSheetId="31">#REF!</definedName>
    <definedName name="wout" localSheetId="13">#REF!</definedName>
    <definedName name="wout" localSheetId="129">#REF!</definedName>
    <definedName name="wout" localSheetId="119">#REF!</definedName>
    <definedName name="wout" localSheetId="105">#REF!</definedName>
    <definedName name="wout" localSheetId="92">#REF!</definedName>
    <definedName name="wout" localSheetId="0">#REF!</definedName>
    <definedName name="wout" localSheetId="1">#REF!</definedName>
    <definedName name="wout" localSheetId="89">#REF!</definedName>
    <definedName name="wout" localSheetId="44">#REF!</definedName>
    <definedName name="wout" localSheetId="86">#REF!</definedName>
    <definedName name="wout" localSheetId="56">#REF!</definedName>
    <definedName name="wout" localSheetId="25">#REF!</definedName>
    <definedName name="wout" localSheetId="117">#REF!</definedName>
    <definedName name="wout" localSheetId="10">#REF!</definedName>
    <definedName name="wout" localSheetId="127">#REF!</definedName>
    <definedName name="wout" localSheetId="103">#REF!</definedName>
    <definedName name="wout" localSheetId="41">#REF!</definedName>
    <definedName name="wout" localSheetId="115">#REF!</definedName>
    <definedName name="wout" localSheetId="101">#REF!</definedName>
    <definedName name="wout" localSheetId="83">#REF!</definedName>
    <definedName name="wout" localSheetId="53">#REF!</definedName>
    <definedName name="wout" localSheetId="22">#REF!</definedName>
    <definedName name="wout" localSheetId="125">#REF!</definedName>
    <definedName name="wout" localSheetId="7">#REF!</definedName>
    <definedName name="wout" localSheetId="98">#REF!</definedName>
    <definedName name="wout" localSheetId="113">#REF!</definedName>
    <definedName name="wout" localSheetId="111">#REF!</definedName>
    <definedName name="wout" localSheetId="38">#REF!</definedName>
    <definedName name="wout" localSheetId="123">#REF!</definedName>
    <definedName name="wout" localSheetId="80">#REF!</definedName>
    <definedName name="wout" localSheetId="50">#REF!</definedName>
    <definedName name="wout" localSheetId="35">#REF!</definedName>
    <definedName name="wout" localSheetId="121">#REF!</definedName>
    <definedName name="wout" localSheetId="109">#REF!</definedName>
    <definedName name="wout" localSheetId="95">#REF!</definedName>
    <definedName name="wout" localSheetId="4">#REF!</definedName>
    <definedName name="wout" localSheetId="137">#REF!</definedName>
    <definedName name="wout" localSheetId="135">#REF!</definedName>
    <definedName name="wout" localSheetId="141">#REF!</definedName>
    <definedName name="wout" localSheetId="133">#REF!</definedName>
    <definedName name="wout" localSheetId="139">#REF!</definedName>
    <definedName name="wout" localSheetId="108">#REF!</definedName>
    <definedName name="wout" localSheetId="132">#REF!</definedName>
    <definedName name="wout" localSheetId="130">#REF!</definedName>
    <definedName name="wout" localSheetId="120">#REF!</definedName>
    <definedName name="wout" localSheetId="106">#REF!</definedName>
    <definedName name="wout" localSheetId="118">#REF!</definedName>
    <definedName name="wout" localSheetId="128">#REF!</definedName>
    <definedName name="wout" localSheetId="104">#REF!</definedName>
    <definedName name="wout" localSheetId="116">#REF!</definedName>
    <definedName name="wout" localSheetId="102">#REF!</definedName>
    <definedName name="wout" localSheetId="126">#REF!</definedName>
    <definedName name="wout" localSheetId="114">#REF!</definedName>
    <definedName name="wout" localSheetId="112">#REF!</definedName>
    <definedName name="wout" localSheetId="124">#REF!</definedName>
    <definedName name="wout" localSheetId="122">#REF!</definedName>
    <definedName name="wout" localSheetId="110">#REF!</definedName>
    <definedName name="wout" localSheetId="76">#REF!</definedName>
    <definedName name="wout" localSheetId="73">#REF!</definedName>
    <definedName name="wout" localSheetId="70">#REF!</definedName>
    <definedName name="wout" localSheetId="67">#REF!</definedName>
    <definedName name="wout" localSheetId="64">#REF!</definedName>
    <definedName name="wout" localSheetId="30">#REF!</definedName>
    <definedName name="wout" localSheetId="21">#REF!</definedName>
    <definedName name="wout" localSheetId="79">#REF!</definedName>
    <definedName name="wout" localSheetId="18">#REF!</definedName>
    <definedName name="wout" localSheetId="94">#REF!</definedName>
    <definedName name="wout" localSheetId="61">#REF!</definedName>
    <definedName name="wout" localSheetId="49">#REF!</definedName>
    <definedName name="wout" localSheetId="33">#REF!</definedName>
    <definedName name="wout" localSheetId="15">#REF!</definedName>
    <definedName name="wout" localSheetId="3">#REF!</definedName>
    <definedName name="wout" localSheetId="91">#REF!</definedName>
    <definedName name="wout" localSheetId="46">#REF!</definedName>
    <definedName name="wout" localSheetId="88">#REF!</definedName>
    <definedName name="wout" localSheetId="58">#REF!</definedName>
    <definedName name="wout" localSheetId="27">#REF!</definedName>
    <definedName name="wout" localSheetId="12">#REF!</definedName>
    <definedName name="wout" localSheetId="43">#REF!</definedName>
    <definedName name="wout" localSheetId="85">#REF!</definedName>
    <definedName name="wout" localSheetId="55">#REF!</definedName>
    <definedName name="wout" localSheetId="24">#REF!</definedName>
    <definedName name="wout" localSheetId="9">#REF!</definedName>
    <definedName name="wout" localSheetId="100">#REF!</definedName>
    <definedName name="wout" localSheetId="40">#REF!</definedName>
    <definedName name="wout" localSheetId="97">#REF!</definedName>
    <definedName name="wout" localSheetId="82">#REF!</definedName>
    <definedName name="wout" localSheetId="52">#REF!</definedName>
    <definedName name="wout" localSheetId="37">#REF!</definedName>
    <definedName name="wout" localSheetId="6">#REF!</definedName>
    <definedName name="wout" localSheetId="75">#REF!</definedName>
    <definedName name="wout" localSheetId="72">#REF!</definedName>
    <definedName name="wout" localSheetId="69">#REF!</definedName>
    <definedName name="wout" localSheetId="66">#REF!</definedName>
    <definedName name="wout" localSheetId="63">#REF!</definedName>
    <definedName name="wout" localSheetId="51">#REF!</definedName>
    <definedName name="wout" localSheetId="29">#REF!</definedName>
    <definedName name="wout" localSheetId="20">#REF!</definedName>
    <definedName name="wout" localSheetId="78">#REF!</definedName>
    <definedName name="wout" localSheetId="17">#REF!</definedName>
    <definedName name="wout" localSheetId="93">#REF!</definedName>
    <definedName name="wout" localSheetId="60">#REF!</definedName>
    <definedName name="wout" localSheetId="48">#REF!</definedName>
    <definedName name="wout" localSheetId="34">#REF!</definedName>
    <definedName name="wout" localSheetId="14">#REF!</definedName>
    <definedName name="wout" localSheetId="2">#REF!</definedName>
    <definedName name="wout" localSheetId="90">#REF!</definedName>
    <definedName name="wout" localSheetId="45">#REF!</definedName>
    <definedName name="wout" localSheetId="87">#REF!</definedName>
    <definedName name="wout" localSheetId="57">#REF!</definedName>
    <definedName name="wout" localSheetId="26">#REF!</definedName>
    <definedName name="wout" localSheetId="11">#REF!</definedName>
    <definedName name="wout" localSheetId="42">#REF!</definedName>
    <definedName name="wout" localSheetId="84">#REF!</definedName>
    <definedName name="wout" localSheetId="54">#REF!</definedName>
    <definedName name="wout" localSheetId="23">#REF!</definedName>
    <definedName name="wout" localSheetId="8">#REF!</definedName>
    <definedName name="wout" localSheetId="99">#REF!</definedName>
    <definedName name="wout" localSheetId="39">#REF!</definedName>
    <definedName name="wout" localSheetId="96">#REF!</definedName>
    <definedName name="wout" localSheetId="81">#REF!</definedName>
    <definedName name="wout" localSheetId="36">#REF!</definedName>
    <definedName name="wout" localSheetId="5">#REF!</definedName>
    <definedName name="wout" localSheetId="138">#REF!</definedName>
    <definedName name="wout" localSheetId="136">#REF!</definedName>
    <definedName name="wout" localSheetId="134">#REF!</definedName>
    <definedName name="wout" localSheetId="140">#REF!</definedName>
    <definedName name="wout">#REF!</definedName>
    <definedName name="wrn.Ilijan._.Print." localSheetId="14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4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4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5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4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localSheetId="14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localSheetId="1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localSheetId="14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localSheetId="14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localSheetId="15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localSheetId="14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Output." localSheetId="149" hidden="1">{"calspreads",#N/A,FALSE,"Sheet1";"curves",#N/A,FALSE,"Sheet1";"libor",#N/A,FALSE,"Sheet1"}</definedName>
    <definedName name="wrn.Output." localSheetId="10" hidden="1">{"calspreads",#N/A,FALSE,"Sheet1";"curves",#N/A,FALSE,"Sheet1";"libor",#N/A,FALSE,"Sheet1"}</definedName>
    <definedName name="wrn.Output." localSheetId="145" hidden="1">{"calspreads",#N/A,FALSE,"Sheet1";"curves",#N/A,FALSE,"Sheet1";"libor",#N/A,FALSE,"Sheet1"}</definedName>
    <definedName name="wrn.Output." localSheetId="147" hidden="1">{"calspreads",#N/A,FALSE,"Sheet1";"curves",#N/A,FALSE,"Sheet1";"libor",#N/A,FALSE,"Sheet1"}</definedName>
    <definedName name="wrn.Output." localSheetId="150" hidden="1">{"calspreads",#N/A,FALSE,"Sheet1";"curves",#N/A,FALSE,"Sheet1";"libor",#N/A,FALSE,"Sheet1"}</definedName>
    <definedName name="wrn.Output." localSheetId="148" hidden="1">{"calspreads",#N/A,FALSE,"Sheet1";"curves",#N/A,FALSE,"Sheet1";"libor",#N/A,FALSE,"Sheet1"}</definedName>
    <definedName name="wrn.Output." hidden="1">{"calspreads",#N/A,FALSE,"Sheet1";"curves",#N/A,FALSE,"Sheet1";"libor",#N/A,FALSE,"Sheet1"}</definedName>
    <definedName name="wrn.pl." localSheetId="149" hidden="1">{#N/A,#N/A,FALSE,"Exhibits 5-7"}</definedName>
    <definedName name="wrn.pl." localSheetId="10" hidden="1">{#N/A,#N/A,FALSE,"Exhibits 5-7"}</definedName>
    <definedName name="wrn.pl." localSheetId="145" hidden="1">{#N/A,#N/A,FALSE,"Exhibits 5-7"}</definedName>
    <definedName name="wrn.pl." localSheetId="147" hidden="1">{#N/A,#N/A,FALSE,"Exhibits 5-7"}</definedName>
    <definedName name="wrn.pl." localSheetId="150" hidden="1">{#N/A,#N/A,FALSE,"Exhibits 5-7"}</definedName>
    <definedName name="wrn.pl." localSheetId="148" hidden="1">{#N/A,#N/A,FALSE,"Exhibits 5-7"}</definedName>
    <definedName name="wrn.pl." hidden="1">{#N/A,#N/A,FALSE,"Exhibits 5-7"}</definedName>
    <definedName name="wrn.pl2." localSheetId="149" hidden="1">{#N/A,#N/A,FALSE,"Exhibits 5-7"}</definedName>
    <definedName name="wrn.pl2." localSheetId="10" hidden="1">{#N/A,#N/A,FALSE,"Exhibits 5-7"}</definedName>
    <definedName name="wrn.pl2." localSheetId="145" hidden="1">{#N/A,#N/A,FALSE,"Exhibits 5-7"}</definedName>
    <definedName name="wrn.pl2." localSheetId="147" hidden="1">{#N/A,#N/A,FALSE,"Exhibits 5-7"}</definedName>
    <definedName name="wrn.pl2." localSheetId="150" hidden="1">{#N/A,#N/A,FALSE,"Exhibits 5-7"}</definedName>
    <definedName name="wrn.pl2." localSheetId="148" hidden="1">{#N/A,#N/A,FALSE,"Exhibits 5-7"}</definedName>
    <definedName name="wrn.pl2." hidden="1">{#N/A,#N/A,FALSE,"Exhibits 5-7"}</definedName>
    <definedName name="x5x" localSheetId="74" hidden="1">#REF!</definedName>
    <definedName name="x5x" localSheetId="71" hidden="1">#REF!</definedName>
    <definedName name="x5x" localSheetId="68" hidden="1">#REF!</definedName>
    <definedName name="x5x" localSheetId="65" hidden="1">#REF!</definedName>
    <definedName name="x5x" localSheetId="62" hidden="1">#REF!</definedName>
    <definedName name="x5x" localSheetId="28" hidden="1">#REF!</definedName>
    <definedName name="x5x" localSheetId="19" hidden="1">#REF!</definedName>
    <definedName name="x5x" localSheetId="77" hidden="1">#REF!</definedName>
    <definedName name="x5x" localSheetId="107" hidden="1">#REF!</definedName>
    <definedName name="x5x" localSheetId="32" hidden="1">#REF!</definedName>
    <definedName name="x5x" localSheetId="16" hidden="1">#REF!</definedName>
    <definedName name="x5x" localSheetId="131" hidden="1">#REF!</definedName>
    <definedName name="x5x" localSheetId="59" hidden="1">#REF!</definedName>
    <definedName name="x5x" localSheetId="47" hidden="1">#REF!</definedName>
    <definedName name="x5x" localSheetId="31" hidden="1">#REF!</definedName>
    <definedName name="x5x" localSheetId="13" hidden="1">#REF!</definedName>
    <definedName name="x5x" localSheetId="129" hidden="1">#REF!</definedName>
    <definedName name="x5x" localSheetId="119" hidden="1">#REF!</definedName>
    <definedName name="x5x" localSheetId="105" hidden="1">#REF!</definedName>
    <definedName name="x5x" localSheetId="92" hidden="1">#REF!</definedName>
    <definedName name="x5x" localSheetId="0" hidden="1">#REF!</definedName>
    <definedName name="x5x" localSheetId="1" hidden="1">#REF!</definedName>
    <definedName name="x5x" localSheetId="89" hidden="1">#REF!</definedName>
    <definedName name="x5x" localSheetId="44" hidden="1">#REF!</definedName>
    <definedName name="x5x" localSheetId="86" hidden="1">#REF!</definedName>
    <definedName name="x5x" localSheetId="56" hidden="1">#REF!</definedName>
    <definedName name="x5x" localSheetId="25" hidden="1">#REF!</definedName>
    <definedName name="x5x" localSheetId="117" hidden="1">#REF!</definedName>
    <definedName name="x5x" localSheetId="10" hidden="1">#REF!</definedName>
    <definedName name="x5x" localSheetId="127" hidden="1">#REF!</definedName>
    <definedName name="x5x" localSheetId="103" hidden="1">#REF!</definedName>
    <definedName name="x5x" localSheetId="41" hidden="1">#REF!</definedName>
    <definedName name="x5x" localSheetId="115" hidden="1">#REF!</definedName>
    <definedName name="x5x" localSheetId="101" hidden="1">#REF!</definedName>
    <definedName name="x5x" localSheetId="83" hidden="1">#REF!</definedName>
    <definedName name="x5x" localSheetId="53" hidden="1">#REF!</definedName>
    <definedName name="x5x" localSheetId="22" hidden="1">#REF!</definedName>
    <definedName name="x5x" localSheetId="125" hidden="1">#REF!</definedName>
    <definedName name="x5x" localSheetId="7" hidden="1">#REF!</definedName>
    <definedName name="x5x" localSheetId="98" hidden="1">#REF!</definedName>
    <definedName name="x5x" localSheetId="113" hidden="1">#REF!</definedName>
    <definedName name="x5x" localSheetId="111" hidden="1">#REF!</definedName>
    <definedName name="x5x" localSheetId="38" hidden="1">#REF!</definedName>
    <definedName name="x5x" localSheetId="123" hidden="1">#REF!</definedName>
    <definedName name="x5x" localSheetId="80" hidden="1">#REF!</definedName>
    <definedName name="x5x" localSheetId="50" hidden="1">#REF!</definedName>
    <definedName name="x5x" localSheetId="35" hidden="1">#REF!</definedName>
    <definedName name="x5x" localSheetId="121" hidden="1">#REF!</definedName>
    <definedName name="x5x" localSheetId="109" hidden="1">#REF!</definedName>
    <definedName name="x5x" localSheetId="95" hidden="1">#REF!</definedName>
    <definedName name="x5x" localSheetId="4" hidden="1">#REF!</definedName>
    <definedName name="x5x" localSheetId="137" hidden="1">#REF!</definedName>
    <definedName name="x5x" localSheetId="135" hidden="1">#REF!</definedName>
    <definedName name="x5x" localSheetId="141" hidden="1">#REF!</definedName>
    <definedName name="x5x" localSheetId="133" hidden="1">#REF!</definedName>
    <definedName name="x5x" localSheetId="139" hidden="1">#REF!</definedName>
    <definedName name="x5x" localSheetId="108" hidden="1">#REF!</definedName>
    <definedName name="x5x" localSheetId="132" hidden="1">#REF!</definedName>
    <definedName name="x5x" localSheetId="130" hidden="1">#REF!</definedName>
    <definedName name="x5x" localSheetId="120" hidden="1">#REF!</definedName>
    <definedName name="x5x" localSheetId="106" hidden="1">#REF!</definedName>
    <definedName name="x5x" localSheetId="118" hidden="1">#REF!</definedName>
    <definedName name="x5x" localSheetId="128" hidden="1">#REF!</definedName>
    <definedName name="x5x" localSheetId="104" hidden="1">#REF!</definedName>
    <definedName name="x5x" localSheetId="116" hidden="1">#REF!</definedName>
    <definedName name="x5x" localSheetId="102" hidden="1">#REF!</definedName>
    <definedName name="x5x" localSheetId="126" hidden="1">#REF!</definedName>
    <definedName name="x5x" localSheetId="114" hidden="1">#REF!</definedName>
    <definedName name="x5x" localSheetId="112" hidden="1">#REF!</definedName>
    <definedName name="x5x" localSheetId="124" hidden="1">#REF!</definedName>
    <definedName name="x5x" localSheetId="122" hidden="1">#REF!</definedName>
    <definedName name="x5x" localSheetId="110" hidden="1">#REF!</definedName>
    <definedName name="x5x" localSheetId="76" hidden="1">#REF!</definedName>
    <definedName name="x5x" localSheetId="73" hidden="1">#REF!</definedName>
    <definedName name="x5x" localSheetId="70" hidden="1">#REF!</definedName>
    <definedName name="x5x" localSheetId="67" hidden="1">#REF!</definedName>
    <definedName name="x5x" localSheetId="64" hidden="1">#REF!</definedName>
    <definedName name="x5x" localSheetId="30" hidden="1">#REF!</definedName>
    <definedName name="x5x" localSheetId="21" hidden="1">#REF!</definedName>
    <definedName name="x5x" localSheetId="79" hidden="1">#REF!</definedName>
    <definedName name="x5x" localSheetId="18" hidden="1">#REF!</definedName>
    <definedName name="x5x" localSheetId="94" hidden="1">#REF!</definedName>
    <definedName name="x5x" localSheetId="61" hidden="1">#REF!</definedName>
    <definedName name="x5x" localSheetId="49" hidden="1">#REF!</definedName>
    <definedName name="x5x" localSheetId="33" hidden="1">#REF!</definedName>
    <definedName name="x5x" localSheetId="15" hidden="1">#REF!</definedName>
    <definedName name="x5x" localSheetId="3" hidden="1">#REF!</definedName>
    <definedName name="x5x" localSheetId="91" hidden="1">#REF!</definedName>
    <definedName name="x5x" localSheetId="46" hidden="1">#REF!</definedName>
    <definedName name="x5x" localSheetId="88" hidden="1">#REF!</definedName>
    <definedName name="x5x" localSheetId="58" hidden="1">#REF!</definedName>
    <definedName name="x5x" localSheetId="27" hidden="1">#REF!</definedName>
    <definedName name="x5x" localSheetId="12" hidden="1">#REF!</definedName>
    <definedName name="x5x" localSheetId="43" hidden="1">#REF!</definedName>
    <definedName name="x5x" localSheetId="85" hidden="1">#REF!</definedName>
    <definedName name="x5x" localSheetId="55" hidden="1">#REF!</definedName>
    <definedName name="x5x" localSheetId="24" hidden="1">#REF!</definedName>
    <definedName name="x5x" localSheetId="9" hidden="1">#REF!</definedName>
    <definedName name="x5x" localSheetId="100" hidden="1">#REF!</definedName>
    <definedName name="x5x" localSheetId="40" hidden="1">#REF!</definedName>
    <definedName name="x5x" localSheetId="97" hidden="1">#REF!</definedName>
    <definedName name="x5x" localSheetId="82" hidden="1">#REF!</definedName>
    <definedName name="x5x" localSheetId="52" hidden="1">#REF!</definedName>
    <definedName name="x5x" localSheetId="37" hidden="1">#REF!</definedName>
    <definedName name="x5x" localSheetId="6" hidden="1">#REF!</definedName>
    <definedName name="x5x" localSheetId="75" hidden="1">#REF!</definedName>
    <definedName name="x5x" localSheetId="72" hidden="1">#REF!</definedName>
    <definedName name="x5x" localSheetId="69" hidden="1">#REF!</definedName>
    <definedName name="x5x" localSheetId="66" hidden="1">#REF!</definedName>
    <definedName name="x5x" localSheetId="63" hidden="1">#REF!</definedName>
    <definedName name="x5x" localSheetId="51" hidden="1">#REF!</definedName>
    <definedName name="x5x" localSheetId="29" hidden="1">#REF!</definedName>
    <definedName name="x5x" localSheetId="20" hidden="1">#REF!</definedName>
    <definedName name="x5x" localSheetId="78" hidden="1">#REF!</definedName>
    <definedName name="x5x" localSheetId="17" hidden="1">#REF!</definedName>
    <definedName name="x5x" localSheetId="93" hidden="1">#REF!</definedName>
    <definedName name="x5x" localSheetId="60" hidden="1">#REF!</definedName>
    <definedName name="x5x" localSheetId="48" hidden="1">#REF!</definedName>
    <definedName name="x5x" localSheetId="34" hidden="1">#REF!</definedName>
    <definedName name="x5x" localSheetId="14" hidden="1">#REF!</definedName>
    <definedName name="x5x" localSheetId="2" hidden="1">#REF!</definedName>
    <definedName name="x5x" localSheetId="90" hidden="1">#REF!</definedName>
    <definedName name="x5x" localSheetId="45" hidden="1">#REF!</definedName>
    <definedName name="x5x" localSheetId="87" hidden="1">#REF!</definedName>
    <definedName name="x5x" localSheetId="57" hidden="1">#REF!</definedName>
    <definedName name="x5x" localSheetId="26" hidden="1">#REF!</definedName>
    <definedName name="x5x" localSheetId="11" hidden="1">#REF!</definedName>
    <definedName name="x5x" localSheetId="42" hidden="1">#REF!</definedName>
    <definedName name="x5x" localSheetId="84" hidden="1">#REF!</definedName>
    <definedName name="x5x" localSheetId="54" hidden="1">#REF!</definedName>
    <definedName name="x5x" localSheetId="23" hidden="1">#REF!</definedName>
    <definedName name="x5x" localSheetId="8" hidden="1">#REF!</definedName>
    <definedName name="x5x" localSheetId="99" hidden="1">#REF!</definedName>
    <definedName name="x5x" localSheetId="39" hidden="1">#REF!</definedName>
    <definedName name="x5x" localSheetId="96" hidden="1">#REF!</definedName>
    <definedName name="x5x" localSheetId="81" hidden="1">#REF!</definedName>
    <definedName name="x5x" localSheetId="36" hidden="1">#REF!</definedName>
    <definedName name="x5x" localSheetId="5" hidden="1">#REF!</definedName>
    <definedName name="x5x" localSheetId="138" hidden="1">#REF!</definedName>
    <definedName name="x5x" localSheetId="136" hidden="1">#REF!</definedName>
    <definedName name="x5x" localSheetId="134" hidden="1">#REF!</definedName>
    <definedName name="x5x" localSheetId="140" hidden="1">#REF!</definedName>
    <definedName name="x5x" hidden="1">#REF!</definedName>
    <definedName name="xx">#REF!,#REF!,#REF!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7" i="169" l="1"/>
  <c r="I47" i="169"/>
  <c r="K96" i="169" l="1"/>
  <c r="I96" i="169"/>
  <c r="M11" i="169" l="1"/>
  <c r="M12" i="169" s="1"/>
  <c r="M13" i="169" s="1"/>
  <c r="M14" i="169" s="1"/>
  <c r="M15" i="169" s="1"/>
  <c r="M16" i="169" s="1"/>
  <c r="M17" i="169" s="1"/>
  <c r="M18" i="169" s="1"/>
  <c r="M19" i="169" s="1"/>
  <c r="M20" i="169" s="1"/>
  <c r="M21" i="169" s="1"/>
  <c r="M22" i="169" s="1"/>
  <c r="M24" i="169" s="1"/>
  <c r="K61" i="169" l="1"/>
  <c r="I61" i="169"/>
  <c r="K77" i="169" l="1"/>
  <c r="K72" i="169"/>
  <c r="I72" i="169"/>
  <c r="I71" i="169"/>
  <c r="K66" i="169"/>
  <c r="I66" i="169"/>
  <c r="I65" i="169"/>
  <c r="I64" i="169"/>
  <c r="K59" i="169"/>
  <c r="I59" i="169"/>
  <c r="K58" i="169"/>
  <c r="I58" i="169"/>
  <c r="K57" i="169"/>
  <c r="I57" i="169"/>
  <c r="K56" i="169"/>
  <c r="I56" i="169"/>
  <c r="K55" i="169"/>
  <c r="I55" i="169"/>
  <c r="K53" i="169"/>
  <c r="I53" i="169"/>
  <c r="K52" i="169"/>
  <c r="I52" i="169"/>
  <c r="K51" i="169"/>
  <c r="I51" i="169"/>
  <c r="K50" i="169"/>
  <c r="I50" i="169"/>
  <c r="K29" i="169"/>
  <c r="I29" i="169"/>
  <c r="K25" i="169"/>
  <c r="I25" i="169"/>
  <c r="I48" i="169" s="1"/>
  <c r="M25" i="169"/>
  <c r="M26" i="169" s="1"/>
  <c r="M27" i="169" s="1"/>
  <c r="M28" i="169" s="1"/>
  <c r="M29" i="169" s="1"/>
  <c r="M30" i="169" s="1"/>
  <c r="M31" i="169" s="1"/>
  <c r="M32" i="169" s="1"/>
  <c r="M33" i="169" s="1"/>
  <c r="M34" i="169" s="1"/>
  <c r="M35" i="169" s="1"/>
  <c r="M36" i="169" s="1"/>
  <c r="M37" i="169" s="1"/>
  <c r="M38" i="169" s="1"/>
  <c r="M39" i="169" s="1"/>
  <c r="M40" i="169" s="1"/>
  <c r="M41" i="169" s="1"/>
  <c r="M42" i="169" s="1"/>
  <c r="M43" i="169" s="1"/>
  <c r="M44" i="169" s="1"/>
  <c r="M45" i="169" s="1"/>
  <c r="M47" i="169" s="1"/>
  <c r="M50" i="169" s="1"/>
  <c r="O11" i="169"/>
  <c r="O12" i="169" s="1"/>
  <c r="O13" i="169" s="1"/>
  <c r="O14" i="169" s="1"/>
  <c r="O15" i="169" s="1"/>
  <c r="O16" i="169" s="1"/>
  <c r="O17" i="169" s="1"/>
  <c r="O18" i="169" s="1"/>
  <c r="O19" i="169" s="1"/>
  <c r="O20" i="169" s="1"/>
  <c r="O21" i="169" s="1"/>
  <c r="O22" i="169" s="1"/>
  <c r="O24" i="169" s="1"/>
  <c r="O25" i="169" s="1"/>
  <c r="O26" i="169" s="1"/>
  <c r="O27" i="169" s="1"/>
  <c r="O28" i="169" s="1"/>
  <c r="O29" i="169" s="1"/>
  <c r="O30" i="169" s="1"/>
  <c r="O31" i="169" s="1"/>
  <c r="O32" i="169" s="1"/>
  <c r="O33" i="169" s="1"/>
  <c r="O34" i="169" s="1"/>
  <c r="O35" i="169" s="1"/>
  <c r="O36" i="169" s="1"/>
  <c r="O37" i="169" s="1"/>
  <c r="O38" i="169" s="1"/>
  <c r="O39" i="169" s="1"/>
  <c r="O40" i="169" s="1"/>
  <c r="O41" i="169" s="1"/>
  <c r="O42" i="169" s="1"/>
  <c r="O43" i="169" s="1"/>
  <c r="O44" i="169" s="1"/>
  <c r="O45" i="169" s="1"/>
  <c r="O47" i="169" s="1"/>
  <c r="O50" i="169" s="1"/>
  <c r="K48" i="169" l="1"/>
  <c r="M51" i="169"/>
  <c r="M52" i="169" s="1"/>
  <c r="M53" i="169" s="1"/>
  <c r="M54" i="169" s="1"/>
  <c r="M55" i="169" s="1"/>
  <c r="M56" i="169" s="1"/>
  <c r="M57" i="169" s="1"/>
  <c r="M58" i="169" s="1"/>
  <c r="M59" i="169" s="1"/>
  <c r="M60" i="169" s="1"/>
  <c r="M61" i="169" s="1"/>
  <c r="M64" i="169" s="1"/>
  <c r="M65" i="169" s="1"/>
  <c r="M66" i="169" s="1"/>
  <c r="M67" i="169" s="1"/>
  <c r="M68" i="169" s="1"/>
  <c r="M69" i="169" s="1"/>
  <c r="M70" i="169" s="1"/>
  <c r="M71" i="169" s="1"/>
  <c r="M72" i="169" s="1"/>
  <c r="M73" i="169" s="1"/>
  <c r="M74" i="169" s="1"/>
  <c r="M75" i="169" s="1"/>
  <c r="M76" i="169" s="1"/>
  <c r="M77" i="169" s="1"/>
  <c r="M78" i="169" s="1"/>
  <c r="M79" i="169" s="1"/>
  <c r="M80" i="169" s="1"/>
  <c r="M81" i="169" s="1"/>
  <c r="M82" i="169" s="1"/>
  <c r="M83" i="169" s="1"/>
  <c r="M84" i="169" s="1"/>
  <c r="M85" i="169" s="1"/>
  <c r="M86" i="169" s="1"/>
  <c r="M87" i="169" s="1"/>
  <c r="M88" i="169" s="1"/>
  <c r="M89" i="169" s="1"/>
  <c r="M90" i="169" s="1"/>
  <c r="M91" i="169" s="1"/>
  <c r="K92" i="169"/>
  <c r="O51" i="169"/>
  <c r="O52" i="169" s="1"/>
  <c r="O53" i="169" s="1"/>
  <c r="O54" i="169" s="1"/>
  <c r="O55" i="169" s="1"/>
  <c r="O56" i="169" s="1"/>
  <c r="O57" i="169" s="1"/>
  <c r="O58" i="169" s="1"/>
  <c r="O59" i="169" s="1"/>
  <c r="O60" i="169" s="1"/>
  <c r="O61" i="169" s="1"/>
  <c r="O64" i="169" s="1"/>
  <c r="O65" i="169" s="1"/>
  <c r="O66" i="169" s="1"/>
  <c r="O67" i="169" s="1"/>
  <c r="O68" i="169" s="1"/>
  <c r="O69" i="169" s="1"/>
  <c r="O70" i="169" s="1"/>
  <c r="O71" i="169" s="1"/>
  <c r="O72" i="169" s="1"/>
  <c r="O73" i="169" s="1"/>
  <c r="O74" i="169" s="1"/>
  <c r="O75" i="169" s="1"/>
  <c r="O76" i="169" s="1"/>
  <c r="O77" i="169" s="1"/>
  <c r="O78" i="169" s="1"/>
  <c r="O79" i="169" s="1"/>
  <c r="O80" i="169" s="1"/>
  <c r="O81" i="169" s="1"/>
  <c r="O82" i="169" s="1"/>
  <c r="O83" i="169" s="1"/>
  <c r="O84" i="169" s="1"/>
  <c r="O85" i="169" s="1"/>
  <c r="O86" i="169" s="1"/>
  <c r="O87" i="169" s="1"/>
  <c r="O88" i="169" s="1"/>
  <c r="O89" i="169" s="1"/>
  <c r="O90" i="169" s="1"/>
  <c r="O91" i="169" s="1"/>
  <c r="E93" i="169" s="1"/>
  <c r="I92" i="169"/>
  <c r="I62" i="169"/>
  <c r="K62" i="169"/>
  <c r="I93" i="169" l="1"/>
  <c r="K93" i="169"/>
  <c r="K100" i="169" s="1"/>
  <c r="K107" i="169" s="1"/>
  <c r="I100" i="169" l="1"/>
  <c r="I107" i="169" l="1"/>
  <c r="F21" i="163" l="1"/>
  <c r="D21" i="163"/>
  <c r="K77" i="161" l="1"/>
  <c r="H21" i="162" l="1"/>
  <c r="H39" i="163"/>
  <c r="H37" i="163"/>
  <c r="G26" i="163"/>
  <c r="F26" i="163"/>
  <c r="F30" i="163" s="1"/>
  <c r="E26" i="163"/>
  <c r="E30" i="163" s="1"/>
  <c r="D26" i="163"/>
  <c r="D30" i="163" s="1"/>
  <c r="H25" i="163"/>
  <c r="H26" i="163" s="1"/>
  <c r="H20" i="163"/>
  <c r="H19" i="163"/>
  <c r="H18" i="163"/>
  <c r="E17" i="163"/>
  <c r="H17" i="163" s="1"/>
  <c r="E16" i="163"/>
  <c r="E21" i="163" s="1"/>
  <c r="H15" i="163"/>
  <c r="H14" i="163"/>
  <c r="H13" i="163"/>
  <c r="H10" i="163"/>
  <c r="H41" i="162"/>
  <c r="H39" i="162"/>
  <c r="G32" i="162"/>
  <c r="H31" i="162"/>
  <c r="H30" i="162"/>
  <c r="F28" i="162"/>
  <c r="F32" i="162" s="1"/>
  <c r="E28" i="162"/>
  <c r="E32" i="162" s="1"/>
  <c r="D27" i="162"/>
  <c r="D28" i="162" s="1"/>
  <c r="D32" i="162" s="1"/>
  <c r="H20" i="162"/>
  <c r="H19" i="162"/>
  <c r="H18" i="162"/>
  <c r="E17" i="162"/>
  <c r="H17" i="162" s="1"/>
  <c r="E16" i="162"/>
  <c r="H16" i="162" s="1"/>
  <c r="H15" i="162"/>
  <c r="H14" i="162"/>
  <c r="H13" i="162"/>
  <c r="D10" i="162"/>
  <c r="H10" i="162" s="1"/>
  <c r="H7" i="162"/>
  <c r="M87" i="161"/>
  <c r="M88" i="161" s="1"/>
  <c r="M89" i="161" s="1"/>
  <c r="M90" i="161" s="1"/>
  <c r="M91" i="161" s="1"/>
  <c r="M92" i="161" s="1"/>
  <c r="M82" i="161"/>
  <c r="M83" i="161" s="1"/>
  <c r="M84" i="161" s="1"/>
  <c r="M85" i="161" s="1"/>
  <c r="M86" i="161" s="1"/>
  <c r="M81" i="161"/>
  <c r="M80" i="161"/>
  <c r="M77" i="161"/>
  <c r="M78" i="161" s="1"/>
  <c r="M79" i="161" s="1"/>
  <c r="M76" i="161"/>
  <c r="M75" i="161"/>
  <c r="M74" i="161"/>
  <c r="K72" i="161"/>
  <c r="I72" i="161"/>
  <c r="M71" i="161"/>
  <c r="M73" i="161" s="1"/>
  <c r="I71" i="161"/>
  <c r="K66" i="161"/>
  <c r="I66" i="161"/>
  <c r="M65" i="161"/>
  <c r="M69" i="161" s="1"/>
  <c r="I65" i="161"/>
  <c r="I64" i="161"/>
  <c r="M62" i="161"/>
  <c r="M67" i="161" s="1"/>
  <c r="M61" i="161"/>
  <c r="K61" i="161"/>
  <c r="I61" i="161"/>
  <c r="K59" i="161"/>
  <c r="I59" i="161"/>
  <c r="K58" i="161"/>
  <c r="I58" i="161"/>
  <c r="K57" i="161"/>
  <c r="I57" i="161"/>
  <c r="K56" i="161"/>
  <c r="I56" i="161"/>
  <c r="K55" i="161"/>
  <c r="I55" i="161"/>
  <c r="K53" i="161"/>
  <c r="I53" i="161"/>
  <c r="K52" i="161"/>
  <c r="I52" i="161"/>
  <c r="K51" i="161"/>
  <c r="I51" i="161"/>
  <c r="K50" i="161"/>
  <c r="I50" i="161"/>
  <c r="M37" i="161"/>
  <c r="M38" i="161" s="1"/>
  <c r="M39" i="161" s="1"/>
  <c r="M40" i="161" s="1"/>
  <c r="M41" i="161" s="1"/>
  <c r="M42" i="161" s="1"/>
  <c r="M43" i="161" s="1"/>
  <c r="M44" i="161" s="1"/>
  <c r="M45" i="161" s="1"/>
  <c r="M48" i="161" s="1"/>
  <c r="M28" i="161" s="1"/>
  <c r="M52" i="161" s="1"/>
  <c r="M54" i="161" s="1"/>
  <c r="M56" i="161" s="1"/>
  <c r="M57" i="161" s="1"/>
  <c r="M53" i="161" s="1"/>
  <c r="M58" i="161" s="1"/>
  <c r="M59" i="161" s="1"/>
  <c r="M60" i="161" s="1"/>
  <c r="M34" i="161"/>
  <c r="M35" i="161" s="1"/>
  <c r="M36" i="161" s="1"/>
  <c r="M31" i="161"/>
  <c r="M30" i="161"/>
  <c r="M32" i="161" s="1"/>
  <c r="K29" i="161"/>
  <c r="I29" i="161"/>
  <c r="M26" i="161"/>
  <c r="M29" i="161" s="1"/>
  <c r="K25" i="161"/>
  <c r="I25" i="161"/>
  <c r="M24" i="161"/>
  <c r="M25" i="161" s="1"/>
  <c r="M22" i="161"/>
  <c r="O11" i="161"/>
  <c r="O12" i="161" s="1"/>
  <c r="O13" i="161" s="1"/>
  <c r="O14" i="161" s="1"/>
  <c r="O15" i="161" s="1"/>
  <c r="O16" i="161" s="1"/>
  <c r="O17" i="161" s="1"/>
  <c r="O18" i="161" s="1"/>
  <c r="O19" i="161" s="1"/>
  <c r="O20" i="161" s="1"/>
  <c r="O21" i="161" s="1"/>
  <c r="O22" i="161" s="1"/>
  <c r="O24" i="161" s="1"/>
  <c r="O25" i="161" s="1"/>
  <c r="O26" i="161" s="1"/>
  <c r="O27" i="161" s="1"/>
  <c r="O28" i="161" s="1"/>
  <c r="O29" i="161" s="1"/>
  <c r="O30" i="161" s="1"/>
  <c r="O31" i="161" s="1"/>
  <c r="O32" i="161" s="1"/>
  <c r="O33" i="161" s="1"/>
  <c r="O34" i="161" s="1"/>
  <c r="O35" i="161" s="1"/>
  <c r="O36" i="161" s="1"/>
  <c r="O37" i="161" s="1"/>
  <c r="O38" i="161" s="1"/>
  <c r="O39" i="161" s="1"/>
  <c r="O40" i="161" s="1"/>
  <c r="O41" i="161" s="1"/>
  <c r="O42" i="161" s="1"/>
  <c r="O43" i="161" s="1"/>
  <c r="O44" i="161" s="1"/>
  <c r="O45" i="161" s="1"/>
  <c r="O47" i="161" s="1"/>
  <c r="O50" i="161" s="1"/>
  <c r="O51" i="161" s="1"/>
  <c r="O52" i="161" s="1"/>
  <c r="O53" i="161" s="1"/>
  <c r="O54" i="161" s="1"/>
  <c r="O55" i="161" s="1"/>
  <c r="O56" i="161" s="1"/>
  <c r="O57" i="161" s="1"/>
  <c r="O58" i="161" s="1"/>
  <c r="O59" i="161" s="1"/>
  <c r="O60" i="161" s="1"/>
  <c r="O61" i="161" s="1"/>
  <c r="O64" i="161" s="1"/>
  <c r="O65" i="161" s="1"/>
  <c r="O66" i="161" s="1"/>
  <c r="O67" i="161" s="1"/>
  <c r="O68" i="161" s="1"/>
  <c r="O69" i="161" s="1"/>
  <c r="O70" i="161" s="1"/>
  <c r="O71" i="161" s="1"/>
  <c r="O72" i="161" s="1"/>
  <c r="O73" i="161" s="1"/>
  <c r="O74" i="161" s="1"/>
  <c r="O75" i="161" s="1"/>
  <c r="O76" i="161" s="1"/>
  <c r="O77" i="161" s="1"/>
  <c r="O78" i="161" s="1"/>
  <c r="O79" i="161" s="1"/>
  <c r="O80" i="161" s="1"/>
  <c r="O81" i="161" s="1"/>
  <c r="O82" i="161" s="1"/>
  <c r="O83" i="161" s="1"/>
  <c r="O84" i="161" s="1"/>
  <c r="O85" i="161" s="1"/>
  <c r="O86" i="161" s="1"/>
  <c r="O87" i="161" s="1"/>
  <c r="O88" i="161" s="1"/>
  <c r="O89" i="161" s="1"/>
  <c r="O90" i="161" s="1"/>
  <c r="O91" i="161" s="1"/>
  <c r="C93" i="161" s="1"/>
  <c r="M11" i="161"/>
  <c r="M12" i="161" s="1"/>
  <c r="M13" i="161" s="1"/>
  <c r="M14" i="161" s="1"/>
  <c r="H46" i="163" l="1"/>
  <c r="K48" i="161"/>
  <c r="I48" i="161"/>
  <c r="K92" i="161"/>
  <c r="H48" i="162"/>
  <c r="I92" i="161"/>
  <c r="I62" i="161"/>
  <c r="K62" i="161"/>
  <c r="K93" i="161" s="1"/>
  <c r="K97" i="161" s="1"/>
  <c r="H16" i="163"/>
  <c r="H30" i="163"/>
  <c r="H21" i="163"/>
  <c r="H27" i="162"/>
  <c r="H28" i="162" s="1"/>
  <c r="H32" i="162" s="1"/>
  <c r="M33" i="161"/>
  <c r="M16" i="161"/>
  <c r="M18" i="161" s="1"/>
  <c r="M15" i="161" s="1"/>
  <c r="M19" i="161" s="1"/>
  <c r="M20" i="161" s="1"/>
  <c r="M21" i="161" s="1"/>
  <c r="M17" i="161" s="1"/>
  <c r="H39" i="160"/>
  <c r="H37" i="160"/>
  <c r="G26" i="160"/>
  <c r="F26" i="160"/>
  <c r="F30" i="160" s="1"/>
  <c r="E26" i="160"/>
  <c r="E30" i="160" s="1"/>
  <c r="D26" i="160"/>
  <c r="D30" i="160" s="1"/>
  <c r="H25" i="160"/>
  <c r="H26" i="160" s="1"/>
  <c r="H30" i="160" s="1"/>
  <c r="H20" i="160"/>
  <c r="H19" i="160"/>
  <c r="H18" i="160"/>
  <c r="E17" i="160"/>
  <c r="H17" i="160" s="1"/>
  <c r="E16" i="160"/>
  <c r="H16" i="160" s="1"/>
  <c r="H15" i="160"/>
  <c r="H14" i="160"/>
  <c r="H13" i="160"/>
  <c r="H10" i="160"/>
  <c r="H41" i="159"/>
  <c r="H39" i="159"/>
  <c r="G32" i="159"/>
  <c r="H31" i="159"/>
  <c r="H30" i="159"/>
  <c r="F28" i="159"/>
  <c r="F32" i="159" s="1"/>
  <c r="E28" i="159"/>
  <c r="E32" i="159" s="1"/>
  <c r="D27" i="159"/>
  <c r="D28" i="159" s="1"/>
  <c r="D32" i="159" s="1"/>
  <c r="H20" i="159"/>
  <c r="H19" i="159"/>
  <c r="H18" i="159"/>
  <c r="E17" i="159"/>
  <c r="H17" i="159" s="1"/>
  <c r="E16" i="159"/>
  <c r="H16" i="159" s="1"/>
  <c r="H15" i="159"/>
  <c r="H14" i="159"/>
  <c r="H13" i="159"/>
  <c r="D10" i="159"/>
  <c r="H10" i="159" s="1"/>
  <c r="H7" i="159"/>
  <c r="M87" i="158"/>
  <c r="M88" i="158" s="1"/>
  <c r="M89" i="158" s="1"/>
  <c r="M90" i="158" s="1"/>
  <c r="M91" i="158" s="1"/>
  <c r="M92" i="158" s="1"/>
  <c r="M82" i="158"/>
  <c r="M83" i="158" s="1"/>
  <c r="M84" i="158" s="1"/>
  <c r="M85" i="158" s="1"/>
  <c r="M86" i="158" s="1"/>
  <c r="M81" i="158"/>
  <c r="M80" i="158"/>
  <c r="M77" i="158"/>
  <c r="M78" i="158" s="1"/>
  <c r="M79" i="158" s="1"/>
  <c r="M76" i="158"/>
  <c r="M75" i="158"/>
  <c r="M74" i="158"/>
  <c r="K72" i="158"/>
  <c r="I72" i="158"/>
  <c r="M71" i="158"/>
  <c r="M73" i="158" s="1"/>
  <c r="I71" i="158"/>
  <c r="K66" i="158"/>
  <c r="I66" i="158"/>
  <c r="M65" i="158"/>
  <c r="M69" i="158" s="1"/>
  <c r="I65" i="158"/>
  <c r="I64" i="158"/>
  <c r="M62" i="158"/>
  <c r="M67" i="158" s="1"/>
  <c r="M61" i="158"/>
  <c r="K61" i="158"/>
  <c r="I61" i="158"/>
  <c r="K59" i="158"/>
  <c r="I59" i="158"/>
  <c r="K58" i="158"/>
  <c r="I58" i="158"/>
  <c r="K57" i="158"/>
  <c r="I57" i="158"/>
  <c r="K56" i="158"/>
  <c r="I56" i="158"/>
  <c r="K55" i="158"/>
  <c r="I55" i="158"/>
  <c r="K53" i="158"/>
  <c r="I53" i="158"/>
  <c r="K52" i="158"/>
  <c r="I52" i="158"/>
  <c r="K51" i="158"/>
  <c r="I51" i="158"/>
  <c r="K50" i="158"/>
  <c r="I50" i="158"/>
  <c r="M37" i="158"/>
  <c r="M38" i="158" s="1"/>
  <c r="M39" i="158" s="1"/>
  <c r="M40" i="158" s="1"/>
  <c r="M41" i="158" s="1"/>
  <c r="M42" i="158" s="1"/>
  <c r="M43" i="158" s="1"/>
  <c r="M44" i="158" s="1"/>
  <c r="M45" i="158" s="1"/>
  <c r="M48" i="158" s="1"/>
  <c r="M28" i="158" s="1"/>
  <c r="M52" i="158" s="1"/>
  <c r="M54" i="158" s="1"/>
  <c r="M56" i="158" s="1"/>
  <c r="M57" i="158" s="1"/>
  <c r="M53" i="158" s="1"/>
  <c r="M58" i="158" s="1"/>
  <c r="M59" i="158" s="1"/>
  <c r="M60" i="158" s="1"/>
  <c r="M34" i="158"/>
  <c r="M35" i="158" s="1"/>
  <c r="M36" i="158" s="1"/>
  <c r="M31" i="158"/>
  <c r="M30" i="158"/>
  <c r="M32" i="158" s="1"/>
  <c r="K29" i="158"/>
  <c r="I29" i="158"/>
  <c r="M26" i="158"/>
  <c r="M29" i="158" s="1"/>
  <c r="K25" i="158"/>
  <c r="I25" i="158"/>
  <c r="M24" i="158"/>
  <c r="M25" i="158" s="1"/>
  <c r="M22" i="158"/>
  <c r="O11" i="158"/>
  <c r="O12" i="158" s="1"/>
  <c r="O13" i="158" s="1"/>
  <c r="O14" i="158" s="1"/>
  <c r="O15" i="158" s="1"/>
  <c r="O16" i="158" s="1"/>
  <c r="O17" i="158" s="1"/>
  <c r="O18" i="158" s="1"/>
  <c r="O19" i="158" s="1"/>
  <c r="O20" i="158" s="1"/>
  <c r="O21" i="158" s="1"/>
  <c r="O22" i="158" s="1"/>
  <c r="O24" i="158" s="1"/>
  <c r="O25" i="158" s="1"/>
  <c r="O26" i="158" s="1"/>
  <c r="O27" i="158" s="1"/>
  <c r="O28" i="158" s="1"/>
  <c r="O29" i="158" s="1"/>
  <c r="O30" i="158" s="1"/>
  <c r="O31" i="158" s="1"/>
  <c r="O32" i="158" s="1"/>
  <c r="O33" i="158" s="1"/>
  <c r="O34" i="158" s="1"/>
  <c r="O35" i="158" s="1"/>
  <c r="O36" i="158" s="1"/>
  <c r="O37" i="158" s="1"/>
  <c r="O38" i="158" s="1"/>
  <c r="O39" i="158" s="1"/>
  <c r="O40" i="158" s="1"/>
  <c r="O41" i="158" s="1"/>
  <c r="O42" i="158" s="1"/>
  <c r="O43" i="158" s="1"/>
  <c r="O44" i="158" s="1"/>
  <c r="O45" i="158" s="1"/>
  <c r="O47" i="158" s="1"/>
  <c r="O50" i="158" s="1"/>
  <c r="O51" i="158" s="1"/>
  <c r="O52" i="158" s="1"/>
  <c r="O53" i="158" s="1"/>
  <c r="O54" i="158" s="1"/>
  <c r="O55" i="158" s="1"/>
  <c r="O56" i="158" s="1"/>
  <c r="O57" i="158" s="1"/>
  <c r="O58" i="158" s="1"/>
  <c r="O59" i="158" s="1"/>
  <c r="O60" i="158" s="1"/>
  <c r="O61" i="158" s="1"/>
  <c r="O64" i="158" s="1"/>
  <c r="O65" i="158" s="1"/>
  <c r="O66" i="158" s="1"/>
  <c r="O67" i="158" s="1"/>
  <c r="O68" i="158" s="1"/>
  <c r="O69" i="158" s="1"/>
  <c r="O70" i="158" s="1"/>
  <c r="O71" i="158" s="1"/>
  <c r="O72" i="158" s="1"/>
  <c r="O73" i="158" s="1"/>
  <c r="O74" i="158" s="1"/>
  <c r="O75" i="158" s="1"/>
  <c r="O76" i="158" s="1"/>
  <c r="O77" i="158" s="1"/>
  <c r="O78" i="158" s="1"/>
  <c r="O79" i="158" s="1"/>
  <c r="O80" i="158" s="1"/>
  <c r="O81" i="158" s="1"/>
  <c r="O82" i="158" s="1"/>
  <c r="O83" i="158" s="1"/>
  <c r="O84" i="158" s="1"/>
  <c r="O85" i="158" s="1"/>
  <c r="O86" i="158" s="1"/>
  <c r="O87" i="158" s="1"/>
  <c r="O88" i="158" s="1"/>
  <c r="O89" i="158" s="1"/>
  <c r="O90" i="158" s="1"/>
  <c r="O91" i="158" s="1"/>
  <c r="C93" i="158" s="1"/>
  <c r="M11" i="158"/>
  <c r="M12" i="158" s="1"/>
  <c r="M13" i="158" s="1"/>
  <c r="M14" i="158" s="1"/>
  <c r="I93" i="161" l="1"/>
  <c r="I97" i="161" s="1"/>
  <c r="H48" i="159"/>
  <c r="I48" i="158"/>
  <c r="K48" i="158"/>
  <c r="H46" i="160"/>
  <c r="I92" i="158"/>
  <c r="I93" i="158" s="1"/>
  <c r="E21" i="160"/>
  <c r="K92" i="158"/>
  <c r="K93" i="158" s="1"/>
  <c r="H21" i="160"/>
  <c r="I62" i="158"/>
  <c r="K62" i="158"/>
  <c r="H27" i="159"/>
  <c r="H28" i="159" s="1"/>
  <c r="H32" i="159" s="1"/>
  <c r="M16" i="158"/>
  <c r="M18" i="158" s="1"/>
  <c r="M15" i="158" s="1"/>
  <c r="M19" i="158" s="1"/>
  <c r="M20" i="158" s="1"/>
  <c r="M21" i="158" s="1"/>
  <c r="M17" i="158" s="1"/>
  <c r="M33" i="158"/>
  <c r="I56" i="152" l="1"/>
  <c r="K56" i="152"/>
  <c r="E17" i="156"/>
  <c r="E16" i="156"/>
  <c r="E17" i="157"/>
  <c r="E16" i="157"/>
  <c r="H16" i="157" s="1"/>
  <c r="H20" i="157"/>
  <c r="H19" i="157"/>
  <c r="H18" i="157"/>
  <c r="H15" i="157"/>
  <c r="H14" i="157"/>
  <c r="H13" i="157"/>
  <c r="H10" i="157"/>
  <c r="H39" i="157"/>
  <c r="H37" i="157"/>
  <c r="G26" i="157"/>
  <c r="F26" i="157"/>
  <c r="F30" i="157" s="1"/>
  <c r="E26" i="157"/>
  <c r="D26" i="157"/>
  <c r="D30" i="157" s="1"/>
  <c r="H25" i="157"/>
  <c r="H26" i="157" s="1"/>
  <c r="H46" i="157" l="1"/>
  <c r="E21" i="157"/>
  <c r="H17" i="157"/>
  <c r="H21" i="157" s="1"/>
  <c r="E30" i="157"/>
  <c r="H30" i="157"/>
  <c r="H14" i="156"/>
  <c r="H15" i="156"/>
  <c r="H16" i="156"/>
  <c r="H17" i="156"/>
  <c r="H18" i="156"/>
  <c r="H19" i="156"/>
  <c r="H20" i="156"/>
  <c r="H13" i="156"/>
  <c r="D10" i="156"/>
  <c r="H41" i="156"/>
  <c r="H39" i="156"/>
  <c r="H48" i="156" s="1"/>
  <c r="G32" i="156"/>
  <c r="H31" i="156"/>
  <c r="H30" i="156"/>
  <c r="F28" i="156"/>
  <c r="F32" i="156" s="1"/>
  <c r="E28" i="156"/>
  <c r="E32" i="156" s="1"/>
  <c r="D27" i="156"/>
  <c r="D28" i="156" s="1"/>
  <c r="D32" i="156" s="1"/>
  <c r="H7" i="156"/>
  <c r="D13" i="153"/>
  <c r="M85" i="155"/>
  <c r="M86" i="155" s="1"/>
  <c r="M87" i="155" s="1"/>
  <c r="M88" i="155" s="1"/>
  <c r="M89" i="155" s="1"/>
  <c r="M90" i="155" s="1"/>
  <c r="M80" i="155"/>
  <c r="M81" i="155" s="1"/>
  <c r="M82" i="155" s="1"/>
  <c r="M83" i="155" s="1"/>
  <c r="M84" i="155" s="1"/>
  <c r="M79" i="155"/>
  <c r="M78" i="155"/>
  <c r="M75" i="155"/>
  <c r="M76" i="155" s="1"/>
  <c r="M77" i="155" s="1"/>
  <c r="M74" i="155"/>
  <c r="M73" i="155"/>
  <c r="M72" i="155"/>
  <c r="K70" i="155"/>
  <c r="I70" i="155"/>
  <c r="M69" i="155"/>
  <c r="M71" i="155" s="1"/>
  <c r="I69" i="155"/>
  <c r="K64" i="155"/>
  <c r="I64" i="155"/>
  <c r="M63" i="155"/>
  <c r="M67" i="155" s="1"/>
  <c r="I63" i="155"/>
  <c r="I62" i="155"/>
  <c r="M60" i="155"/>
  <c r="M65" i="155" s="1"/>
  <c r="M59" i="155"/>
  <c r="K59" i="155"/>
  <c r="I59" i="155"/>
  <c r="K57" i="155"/>
  <c r="I57" i="155"/>
  <c r="K56" i="155"/>
  <c r="I56" i="155"/>
  <c r="K55" i="155"/>
  <c r="I55" i="155"/>
  <c r="K54" i="155"/>
  <c r="I54" i="155"/>
  <c r="K53" i="155"/>
  <c r="I53" i="155"/>
  <c r="K51" i="155"/>
  <c r="I51" i="155"/>
  <c r="K50" i="155"/>
  <c r="I50" i="155"/>
  <c r="K49" i="155"/>
  <c r="I49" i="155"/>
  <c r="K48" i="155"/>
  <c r="I48" i="155"/>
  <c r="M37" i="155"/>
  <c r="M38" i="155" s="1"/>
  <c r="M39" i="155" s="1"/>
  <c r="M40" i="155" s="1"/>
  <c r="M41" i="155" s="1"/>
  <c r="M42" i="155" s="1"/>
  <c r="M43" i="155" s="1"/>
  <c r="M44" i="155" s="1"/>
  <c r="M45" i="155" s="1"/>
  <c r="M46" i="155" s="1"/>
  <c r="M28" i="155" s="1"/>
  <c r="M50" i="155" s="1"/>
  <c r="M52" i="155" s="1"/>
  <c r="M54" i="155" s="1"/>
  <c r="M55" i="155" s="1"/>
  <c r="M51" i="155" s="1"/>
  <c r="M56" i="155" s="1"/>
  <c r="M57" i="155" s="1"/>
  <c r="M58" i="155" s="1"/>
  <c r="M34" i="155"/>
  <c r="M35" i="155" s="1"/>
  <c r="M36" i="155" s="1"/>
  <c r="M31" i="155"/>
  <c r="M30" i="155"/>
  <c r="M32" i="155" s="1"/>
  <c r="M26" i="155"/>
  <c r="M29" i="155" s="1"/>
  <c r="K25" i="155"/>
  <c r="K46" i="155" s="1"/>
  <c r="I25" i="155"/>
  <c r="I46" i="155" s="1"/>
  <c r="M24" i="155"/>
  <c r="M25" i="155" s="1"/>
  <c r="M22" i="155"/>
  <c r="O11" i="155"/>
  <c r="O12" i="155" s="1"/>
  <c r="O13" i="155" s="1"/>
  <c r="O14" i="155" s="1"/>
  <c r="O15" i="155" s="1"/>
  <c r="O16" i="155" s="1"/>
  <c r="O17" i="155" s="1"/>
  <c r="O18" i="155" s="1"/>
  <c r="O19" i="155" s="1"/>
  <c r="O20" i="155" s="1"/>
  <c r="O21" i="155" s="1"/>
  <c r="O22" i="155" s="1"/>
  <c r="O24" i="155" s="1"/>
  <c r="O25" i="155" s="1"/>
  <c r="O26" i="155" s="1"/>
  <c r="O27" i="155" s="1"/>
  <c r="O28" i="155" s="1"/>
  <c r="O29" i="155" s="1"/>
  <c r="O30" i="155" s="1"/>
  <c r="O31" i="155" s="1"/>
  <c r="O32" i="155" s="1"/>
  <c r="O33" i="155" s="1"/>
  <c r="O34" i="155" s="1"/>
  <c r="O35" i="155" s="1"/>
  <c r="O36" i="155" s="1"/>
  <c r="O37" i="155" s="1"/>
  <c r="O38" i="155" s="1"/>
  <c r="O39" i="155" s="1"/>
  <c r="O40" i="155" s="1"/>
  <c r="O41" i="155" s="1"/>
  <c r="O42" i="155" s="1"/>
  <c r="O43" i="155" s="1"/>
  <c r="O44" i="155" s="1"/>
  <c r="O45" i="155" s="1"/>
  <c r="O48" i="155" s="1"/>
  <c r="O49" i="155" s="1"/>
  <c r="O50" i="155" s="1"/>
  <c r="O51" i="155" s="1"/>
  <c r="O52" i="155" s="1"/>
  <c r="O53" i="155" s="1"/>
  <c r="O54" i="155" s="1"/>
  <c r="O55" i="155" s="1"/>
  <c r="O56" i="155" s="1"/>
  <c r="O57" i="155" s="1"/>
  <c r="O58" i="155" s="1"/>
  <c r="O59" i="155" s="1"/>
  <c r="O62" i="155" s="1"/>
  <c r="O63" i="155" s="1"/>
  <c r="O64" i="155" s="1"/>
  <c r="O65" i="155" s="1"/>
  <c r="O66" i="155" s="1"/>
  <c r="O67" i="155" s="1"/>
  <c r="O68" i="155" s="1"/>
  <c r="O69" i="155" s="1"/>
  <c r="O70" i="155" s="1"/>
  <c r="O71" i="155" s="1"/>
  <c r="O72" i="155" s="1"/>
  <c r="O73" i="155" s="1"/>
  <c r="O74" i="155" s="1"/>
  <c r="O75" i="155" s="1"/>
  <c r="O76" i="155" s="1"/>
  <c r="O77" i="155" s="1"/>
  <c r="O78" i="155" s="1"/>
  <c r="O79" i="155" s="1"/>
  <c r="O80" i="155" s="1"/>
  <c r="O81" i="155" s="1"/>
  <c r="O82" i="155" s="1"/>
  <c r="O83" i="155" s="1"/>
  <c r="O84" i="155" s="1"/>
  <c r="O85" i="155" s="1"/>
  <c r="O86" i="155" s="1"/>
  <c r="O87" i="155" s="1"/>
  <c r="O88" i="155" s="1"/>
  <c r="O89" i="155" s="1"/>
  <c r="C91" i="155" s="1"/>
  <c r="M11" i="155"/>
  <c r="M12" i="155" s="1"/>
  <c r="M13" i="155" s="1"/>
  <c r="M14" i="155" s="1"/>
  <c r="K60" i="155" l="1"/>
  <c r="K90" i="155"/>
  <c r="K91" i="155" s="1"/>
  <c r="K95" i="155" s="1"/>
  <c r="I90" i="155"/>
  <c r="I60" i="155"/>
  <c r="H10" i="156"/>
  <c r="H27" i="156"/>
  <c r="H28" i="156" s="1"/>
  <c r="H32" i="156" s="1"/>
  <c r="M33" i="155"/>
  <c r="M16" i="155"/>
  <c r="M18" i="155" s="1"/>
  <c r="M15" i="155" s="1"/>
  <c r="M19" i="155" s="1"/>
  <c r="M20" i="155" s="1"/>
  <c r="M21" i="155" s="1"/>
  <c r="M17" i="155" s="1"/>
  <c r="I91" i="155" l="1"/>
  <c r="I95" i="155" s="1"/>
  <c r="K29" i="152"/>
  <c r="I29" i="152"/>
  <c r="K59" i="152"/>
  <c r="I59" i="152"/>
  <c r="K51" i="152"/>
  <c r="I51" i="152"/>
  <c r="K53" i="152"/>
  <c r="I53" i="152"/>
  <c r="H27" i="154" l="1"/>
  <c r="H25" i="154"/>
  <c r="H34" i="154" s="1"/>
  <c r="G14" i="154"/>
  <c r="F14" i="154"/>
  <c r="F18" i="154" s="1"/>
  <c r="E14" i="154"/>
  <c r="E18" i="154" s="1"/>
  <c r="D14" i="154"/>
  <c r="D18" i="154" s="1"/>
  <c r="H13" i="154"/>
  <c r="H14" i="154" s="1"/>
  <c r="H18" i="154" s="1"/>
  <c r="H27" i="153"/>
  <c r="H25" i="153"/>
  <c r="G18" i="153"/>
  <c r="H17" i="153"/>
  <c r="H16" i="153"/>
  <c r="F14" i="153"/>
  <c r="F18" i="153" s="1"/>
  <c r="E14" i="153"/>
  <c r="E18" i="153" s="1"/>
  <c r="D14" i="153"/>
  <c r="D18" i="153" s="1"/>
  <c r="H13" i="153"/>
  <c r="H14" i="153" s="1"/>
  <c r="H7" i="153"/>
  <c r="M87" i="152"/>
  <c r="M88" i="152" s="1"/>
  <c r="M89" i="152" s="1"/>
  <c r="M90" i="152" s="1"/>
  <c r="M91" i="152" s="1"/>
  <c r="M92" i="152" s="1"/>
  <c r="M82" i="152"/>
  <c r="M83" i="152" s="1"/>
  <c r="M84" i="152" s="1"/>
  <c r="M85" i="152" s="1"/>
  <c r="M86" i="152" s="1"/>
  <c r="M81" i="152"/>
  <c r="M80" i="152"/>
  <c r="M77" i="152"/>
  <c r="M78" i="152" s="1"/>
  <c r="M79" i="152" s="1"/>
  <c r="M76" i="152"/>
  <c r="M75" i="152"/>
  <c r="M74" i="152"/>
  <c r="K72" i="152"/>
  <c r="I72" i="152"/>
  <c r="M71" i="152"/>
  <c r="M73" i="152" s="1"/>
  <c r="I71" i="152"/>
  <c r="K66" i="152"/>
  <c r="I66" i="152"/>
  <c r="M65" i="152"/>
  <c r="M69" i="152" s="1"/>
  <c r="I65" i="152"/>
  <c r="I64" i="152"/>
  <c r="M62" i="152"/>
  <c r="M67" i="152" s="1"/>
  <c r="M61" i="152"/>
  <c r="K61" i="152"/>
  <c r="I61" i="152"/>
  <c r="K58" i="152"/>
  <c r="I58" i="152"/>
  <c r="K57" i="152"/>
  <c r="I57" i="152"/>
  <c r="K55" i="152"/>
  <c r="I55" i="152"/>
  <c r="K52" i="152"/>
  <c r="I52" i="152"/>
  <c r="K50" i="152"/>
  <c r="I50" i="152"/>
  <c r="M37" i="152"/>
  <c r="M38" i="152" s="1"/>
  <c r="M39" i="152" s="1"/>
  <c r="M40" i="152" s="1"/>
  <c r="M41" i="152" s="1"/>
  <c r="M42" i="152" s="1"/>
  <c r="M43" i="152" s="1"/>
  <c r="M44" i="152" s="1"/>
  <c r="M45" i="152" s="1"/>
  <c r="M48" i="152" s="1"/>
  <c r="M28" i="152" s="1"/>
  <c r="M52" i="152" s="1"/>
  <c r="M54" i="152" s="1"/>
  <c r="M56" i="152" s="1"/>
  <c r="M57" i="152" s="1"/>
  <c r="M53" i="152" s="1"/>
  <c r="M58" i="152" s="1"/>
  <c r="M59" i="152" s="1"/>
  <c r="M60" i="152" s="1"/>
  <c r="M34" i="152"/>
  <c r="M35" i="152" s="1"/>
  <c r="M36" i="152" s="1"/>
  <c r="M31" i="152"/>
  <c r="M30" i="152"/>
  <c r="M32" i="152" s="1"/>
  <c r="M26" i="152"/>
  <c r="M29" i="152" s="1"/>
  <c r="K25" i="152"/>
  <c r="K48" i="152" s="1"/>
  <c r="I25" i="152"/>
  <c r="I48" i="152" s="1"/>
  <c r="M24" i="152"/>
  <c r="M25" i="152" s="1"/>
  <c r="M22" i="152"/>
  <c r="O11" i="152"/>
  <c r="O12" i="152" s="1"/>
  <c r="O13" i="152" s="1"/>
  <c r="O14" i="152" s="1"/>
  <c r="O15" i="152" s="1"/>
  <c r="O16" i="152" s="1"/>
  <c r="O17" i="152" s="1"/>
  <c r="O18" i="152" s="1"/>
  <c r="O19" i="152" s="1"/>
  <c r="O20" i="152" s="1"/>
  <c r="O21" i="152" s="1"/>
  <c r="O22" i="152" s="1"/>
  <c r="O24" i="152" s="1"/>
  <c r="O25" i="152" s="1"/>
  <c r="O26" i="152" s="1"/>
  <c r="O27" i="152" s="1"/>
  <c r="O28" i="152" s="1"/>
  <c r="O29" i="152" s="1"/>
  <c r="O30" i="152" s="1"/>
  <c r="O31" i="152" s="1"/>
  <c r="O32" i="152" s="1"/>
  <c r="O33" i="152" s="1"/>
  <c r="O34" i="152" s="1"/>
  <c r="O35" i="152" s="1"/>
  <c r="O36" i="152" s="1"/>
  <c r="O37" i="152" s="1"/>
  <c r="O38" i="152" s="1"/>
  <c r="O39" i="152" s="1"/>
  <c r="O40" i="152" s="1"/>
  <c r="O41" i="152" s="1"/>
  <c r="O42" i="152" s="1"/>
  <c r="O43" i="152" s="1"/>
  <c r="O44" i="152" s="1"/>
  <c r="O45" i="152" s="1"/>
  <c r="M11" i="152"/>
  <c r="M12" i="152" s="1"/>
  <c r="M13" i="152" s="1"/>
  <c r="M14" i="152" s="1"/>
  <c r="M33" i="152" s="1"/>
  <c r="H34" i="153" l="1"/>
  <c r="H18" i="153"/>
  <c r="K92" i="152"/>
  <c r="K62" i="152"/>
  <c r="O47" i="152"/>
  <c r="O50" i="152" s="1"/>
  <c r="O51" i="152" s="1"/>
  <c r="O52" i="152" s="1"/>
  <c r="O53" i="152" s="1"/>
  <c r="O54" i="152" s="1"/>
  <c r="O55" i="152" s="1"/>
  <c r="O56" i="152" s="1"/>
  <c r="O57" i="152" s="1"/>
  <c r="O58" i="152" s="1"/>
  <c r="O59" i="152" s="1"/>
  <c r="O60" i="152" s="1"/>
  <c r="O61" i="152" s="1"/>
  <c r="O64" i="152" s="1"/>
  <c r="O65" i="152" s="1"/>
  <c r="O66" i="152" s="1"/>
  <c r="O67" i="152" s="1"/>
  <c r="O68" i="152" s="1"/>
  <c r="O69" i="152" s="1"/>
  <c r="O70" i="152" s="1"/>
  <c r="O71" i="152" s="1"/>
  <c r="O72" i="152" s="1"/>
  <c r="O73" i="152" s="1"/>
  <c r="O74" i="152" s="1"/>
  <c r="O75" i="152" s="1"/>
  <c r="O76" i="152" s="1"/>
  <c r="O77" i="152" s="1"/>
  <c r="O78" i="152" s="1"/>
  <c r="O79" i="152" s="1"/>
  <c r="O80" i="152" s="1"/>
  <c r="O81" i="152" s="1"/>
  <c r="O82" i="152" s="1"/>
  <c r="O83" i="152" s="1"/>
  <c r="O84" i="152" s="1"/>
  <c r="O85" i="152" s="1"/>
  <c r="O86" i="152" s="1"/>
  <c r="O87" i="152" s="1"/>
  <c r="O88" i="152" s="1"/>
  <c r="O89" i="152" s="1"/>
  <c r="O90" i="152" s="1"/>
  <c r="O91" i="152" s="1"/>
  <c r="C93" i="152" s="1"/>
  <c r="I92" i="152"/>
  <c r="I62" i="152"/>
  <c r="I93" i="152" s="1"/>
  <c r="M16" i="152"/>
  <c r="M18" i="152" s="1"/>
  <c r="M15" i="152" s="1"/>
  <c r="M19" i="152" s="1"/>
  <c r="M20" i="152" s="1"/>
  <c r="M21" i="152" s="1"/>
  <c r="M17" i="152" s="1"/>
  <c r="K93" i="152" l="1"/>
  <c r="D13" i="150"/>
  <c r="H27" i="151" l="1"/>
  <c r="H25" i="151"/>
  <c r="H34" i="151" s="1"/>
  <c r="G14" i="151"/>
  <c r="F14" i="151"/>
  <c r="F18" i="151" s="1"/>
  <c r="E14" i="151"/>
  <c r="E18" i="151" s="1"/>
  <c r="D14" i="151"/>
  <c r="D18" i="151" s="1"/>
  <c r="H13" i="151"/>
  <c r="H14" i="151" s="1"/>
  <c r="H18" i="151" s="1"/>
  <c r="H27" i="150"/>
  <c r="H25" i="150"/>
  <c r="G18" i="150"/>
  <c r="H17" i="150"/>
  <c r="H16" i="150"/>
  <c r="F14" i="150"/>
  <c r="F18" i="150" s="1"/>
  <c r="E14" i="150"/>
  <c r="E18" i="150" s="1"/>
  <c r="D14" i="150"/>
  <c r="D18" i="150" s="1"/>
  <c r="H13" i="150"/>
  <c r="H7" i="150"/>
  <c r="H34" i="150" l="1"/>
  <c r="H14" i="150"/>
  <c r="H18" i="150" s="1"/>
  <c r="M85" i="149"/>
  <c r="M86" i="149" s="1"/>
  <c r="M87" i="149" s="1"/>
  <c r="M88" i="149" s="1"/>
  <c r="M89" i="149" s="1"/>
  <c r="M90" i="149" s="1"/>
  <c r="M80" i="149"/>
  <c r="M81" i="149" s="1"/>
  <c r="M82" i="149" s="1"/>
  <c r="M83" i="149" s="1"/>
  <c r="M84" i="149" s="1"/>
  <c r="M79" i="149"/>
  <c r="M78" i="149"/>
  <c r="M75" i="149"/>
  <c r="M76" i="149" s="1"/>
  <c r="M77" i="149" s="1"/>
  <c r="M74" i="149"/>
  <c r="M73" i="149"/>
  <c r="M72" i="149"/>
  <c r="K70" i="149"/>
  <c r="I70" i="149"/>
  <c r="M69" i="149"/>
  <c r="M71" i="149" s="1"/>
  <c r="I69" i="149"/>
  <c r="M67" i="149"/>
  <c r="K64" i="149"/>
  <c r="K90" i="149" s="1"/>
  <c r="I64" i="149"/>
  <c r="M63" i="149"/>
  <c r="I63" i="149"/>
  <c r="I62" i="149"/>
  <c r="M60" i="149"/>
  <c r="M65" i="149" s="1"/>
  <c r="M59" i="149"/>
  <c r="K59" i="149"/>
  <c r="I59" i="149"/>
  <c r="K57" i="149"/>
  <c r="I57" i="149"/>
  <c r="K56" i="149"/>
  <c r="I56" i="149"/>
  <c r="K55" i="149"/>
  <c r="I55" i="149"/>
  <c r="K54" i="149"/>
  <c r="I54" i="149"/>
  <c r="K53" i="149"/>
  <c r="I53" i="149"/>
  <c r="K51" i="149"/>
  <c r="I51" i="149"/>
  <c r="K50" i="149"/>
  <c r="I50" i="149"/>
  <c r="K49" i="149"/>
  <c r="I49" i="149"/>
  <c r="K48" i="149"/>
  <c r="I48" i="149"/>
  <c r="M37" i="149"/>
  <c r="M38" i="149" s="1"/>
  <c r="M39" i="149" s="1"/>
  <c r="M40" i="149" s="1"/>
  <c r="M41" i="149" s="1"/>
  <c r="M42" i="149" s="1"/>
  <c r="M43" i="149" s="1"/>
  <c r="M44" i="149" s="1"/>
  <c r="M45" i="149" s="1"/>
  <c r="M46" i="149" s="1"/>
  <c r="M28" i="149" s="1"/>
  <c r="M50" i="149" s="1"/>
  <c r="M52" i="149" s="1"/>
  <c r="M54" i="149" s="1"/>
  <c r="M55" i="149" s="1"/>
  <c r="M51" i="149" s="1"/>
  <c r="M56" i="149" s="1"/>
  <c r="M57" i="149" s="1"/>
  <c r="M58" i="149" s="1"/>
  <c r="M34" i="149"/>
  <c r="M35" i="149" s="1"/>
  <c r="M36" i="149" s="1"/>
  <c r="M31" i="149"/>
  <c r="M30" i="149"/>
  <c r="M32" i="149" s="1"/>
  <c r="M26" i="149"/>
  <c r="M29" i="149" s="1"/>
  <c r="K25" i="149"/>
  <c r="K46" i="149" s="1"/>
  <c r="I25" i="149"/>
  <c r="I46" i="149" s="1"/>
  <c r="M24" i="149"/>
  <c r="M25" i="149" s="1"/>
  <c r="M22" i="149"/>
  <c r="O11" i="149"/>
  <c r="O12" i="149" s="1"/>
  <c r="O13" i="149" s="1"/>
  <c r="O14" i="149" s="1"/>
  <c r="O15" i="149" s="1"/>
  <c r="O16" i="149" s="1"/>
  <c r="O17" i="149" s="1"/>
  <c r="O18" i="149" s="1"/>
  <c r="O19" i="149" s="1"/>
  <c r="O20" i="149" s="1"/>
  <c r="O21" i="149" s="1"/>
  <c r="O22" i="149" s="1"/>
  <c r="O24" i="149" s="1"/>
  <c r="O25" i="149" s="1"/>
  <c r="O26" i="149" s="1"/>
  <c r="O27" i="149" s="1"/>
  <c r="O28" i="149" s="1"/>
  <c r="O29" i="149" s="1"/>
  <c r="O30" i="149" s="1"/>
  <c r="O31" i="149" s="1"/>
  <c r="O32" i="149" s="1"/>
  <c r="O33" i="149" s="1"/>
  <c r="O34" i="149" s="1"/>
  <c r="O35" i="149" s="1"/>
  <c r="O36" i="149" s="1"/>
  <c r="O37" i="149" s="1"/>
  <c r="O38" i="149" s="1"/>
  <c r="O39" i="149" s="1"/>
  <c r="O40" i="149" s="1"/>
  <c r="O41" i="149" s="1"/>
  <c r="O42" i="149" s="1"/>
  <c r="O43" i="149" s="1"/>
  <c r="O44" i="149" s="1"/>
  <c r="O45" i="149" s="1"/>
  <c r="O48" i="149" s="1"/>
  <c r="O49" i="149" s="1"/>
  <c r="O50" i="149" s="1"/>
  <c r="O51" i="149" s="1"/>
  <c r="O52" i="149" s="1"/>
  <c r="O53" i="149" s="1"/>
  <c r="O54" i="149" s="1"/>
  <c r="O55" i="149" s="1"/>
  <c r="O56" i="149" s="1"/>
  <c r="O57" i="149" s="1"/>
  <c r="O58" i="149" s="1"/>
  <c r="O59" i="149" s="1"/>
  <c r="O62" i="149" s="1"/>
  <c r="O63" i="149" s="1"/>
  <c r="O64" i="149" s="1"/>
  <c r="O65" i="149" s="1"/>
  <c r="O66" i="149" s="1"/>
  <c r="O67" i="149" s="1"/>
  <c r="O68" i="149" s="1"/>
  <c r="O69" i="149" s="1"/>
  <c r="O70" i="149" s="1"/>
  <c r="O71" i="149" s="1"/>
  <c r="O72" i="149" s="1"/>
  <c r="O73" i="149" s="1"/>
  <c r="O74" i="149" s="1"/>
  <c r="O75" i="149" s="1"/>
  <c r="O76" i="149" s="1"/>
  <c r="O77" i="149" s="1"/>
  <c r="O78" i="149" s="1"/>
  <c r="O79" i="149" s="1"/>
  <c r="O80" i="149" s="1"/>
  <c r="O81" i="149" s="1"/>
  <c r="O82" i="149" s="1"/>
  <c r="O83" i="149" s="1"/>
  <c r="O84" i="149" s="1"/>
  <c r="O85" i="149" s="1"/>
  <c r="O86" i="149" s="1"/>
  <c r="O87" i="149" s="1"/>
  <c r="O88" i="149" s="1"/>
  <c r="O89" i="149" s="1"/>
  <c r="C91" i="149" s="1"/>
  <c r="M11" i="149"/>
  <c r="M12" i="149" s="1"/>
  <c r="M13" i="149" s="1"/>
  <c r="M14" i="149" s="1"/>
  <c r="K60" i="149" l="1"/>
  <c r="E6" i="159" s="1"/>
  <c r="E8" i="159" s="1"/>
  <c r="E22" i="159" s="1"/>
  <c r="E34" i="159" s="1"/>
  <c r="I90" i="149"/>
  <c r="F6" i="163" s="1"/>
  <c r="F8" i="163" s="1"/>
  <c r="F32" i="163" s="1"/>
  <c r="I60" i="149"/>
  <c r="E6" i="154" s="1"/>
  <c r="E8" i="154" s="1"/>
  <c r="E20" i="154" s="1"/>
  <c r="F6" i="157"/>
  <c r="F8" i="157" s="1"/>
  <c r="F32" i="157" s="1"/>
  <c r="F6" i="154"/>
  <c r="F8" i="154" s="1"/>
  <c r="F20" i="154" s="1"/>
  <c r="E6" i="163"/>
  <c r="E8" i="163" s="1"/>
  <c r="E32" i="163" s="1"/>
  <c r="E6" i="160"/>
  <c r="E8" i="160" s="1"/>
  <c r="E32" i="160" s="1"/>
  <c r="E6" i="157"/>
  <c r="E8" i="157" s="1"/>
  <c r="E32" i="157" s="1"/>
  <c r="E6" i="162"/>
  <c r="E8" i="162" s="1"/>
  <c r="E22" i="162" s="1"/>
  <c r="E34" i="162" s="1"/>
  <c r="I91" i="149"/>
  <c r="I95" i="149" s="1"/>
  <c r="D6" i="163"/>
  <c r="D6" i="160"/>
  <c r="D6" i="157"/>
  <c r="D6" i="154"/>
  <c r="D6" i="162"/>
  <c r="D6" i="159"/>
  <c r="D6" i="156"/>
  <c r="D6" i="153"/>
  <c r="F6" i="162"/>
  <c r="F8" i="162" s="1"/>
  <c r="F22" i="162" s="1"/>
  <c r="F34" i="162" s="1"/>
  <c r="F6" i="159"/>
  <c r="F8" i="159" s="1"/>
  <c r="F22" i="159" s="1"/>
  <c r="F34" i="159" s="1"/>
  <c r="F6" i="156"/>
  <c r="F8" i="156" s="1"/>
  <c r="F22" i="156" s="1"/>
  <c r="F34" i="156" s="1"/>
  <c r="F6" i="153"/>
  <c r="F8" i="153" s="1"/>
  <c r="F20" i="153" s="1"/>
  <c r="M33" i="149"/>
  <c r="M16" i="149"/>
  <c r="M18" i="149" s="1"/>
  <c r="M15" i="149" s="1"/>
  <c r="M19" i="149" s="1"/>
  <c r="M20" i="149" s="1"/>
  <c r="M21" i="149" s="1"/>
  <c r="M17" i="149" s="1"/>
  <c r="F16" i="148"/>
  <c r="F20" i="148" s="1"/>
  <c r="E13" i="148"/>
  <c r="E16" i="148" s="1"/>
  <c r="E20" i="148" s="1"/>
  <c r="H29" i="148"/>
  <c r="H27" i="148"/>
  <c r="G20" i="148"/>
  <c r="H19" i="148"/>
  <c r="H18" i="148"/>
  <c r="D15" i="148"/>
  <c r="H15" i="148" s="1"/>
  <c r="H7" i="148"/>
  <c r="H27" i="147"/>
  <c r="H25" i="147"/>
  <c r="G14" i="147"/>
  <c r="F14" i="147"/>
  <c r="F18" i="147" s="1"/>
  <c r="E14" i="147"/>
  <c r="E18" i="147" s="1"/>
  <c r="D14" i="147"/>
  <c r="D18" i="147" s="1"/>
  <c r="H13" i="147"/>
  <c r="M85" i="146"/>
  <c r="M86" i="146" s="1"/>
  <c r="M87" i="146" s="1"/>
  <c r="M88" i="146" s="1"/>
  <c r="M89" i="146" s="1"/>
  <c r="M90" i="146" s="1"/>
  <c r="M80" i="146"/>
  <c r="M81" i="146" s="1"/>
  <c r="M82" i="146" s="1"/>
  <c r="M83" i="146" s="1"/>
  <c r="M84" i="146" s="1"/>
  <c r="M79" i="146"/>
  <c r="M78" i="146"/>
  <c r="M75" i="146"/>
  <c r="M76" i="146" s="1"/>
  <c r="M77" i="146" s="1"/>
  <c r="M74" i="146"/>
  <c r="M73" i="146"/>
  <c r="M72" i="146"/>
  <c r="K70" i="146"/>
  <c r="I70" i="146"/>
  <c r="M69" i="146"/>
  <c r="M71" i="146" s="1"/>
  <c r="I69" i="146"/>
  <c r="K64" i="146"/>
  <c r="I64" i="146"/>
  <c r="M63" i="146"/>
  <c r="M67" i="146" s="1"/>
  <c r="I63" i="146"/>
  <c r="I62" i="146"/>
  <c r="M60" i="146"/>
  <c r="M65" i="146" s="1"/>
  <c r="M59" i="146"/>
  <c r="K59" i="146"/>
  <c r="I59" i="146"/>
  <c r="K57" i="146"/>
  <c r="I57" i="146"/>
  <c r="K56" i="146"/>
  <c r="I56" i="146"/>
  <c r="K55" i="146"/>
  <c r="I55" i="146"/>
  <c r="K54" i="146"/>
  <c r="I54" i="146"/>
  <c r="K53" i="146"/>
  <c r="I53" i="146"/>
  <c r="K51" i="146"/>
  <c r="I51" i="146"/>
  <c r="K50" i="146"/>
  <c r="I50" i="146"/>
  <c r="K49" i="146"/>
  <c r="I49" i="146"/>
  <c r="K48" i="146"/>
  <c r="I48" i="146"/>
  <c r="M37" i="146"/>
  <c r="M38" i="146" s="1"/>
  <c r="M39" i="146" s="1"/>
  <c r="M40" i="146" s="1"/>
  <c r="M41" i="146" s="1"/>
  <c r="M42" i="146" s="1"/>
  <c r="M43" i="146" s="1"/>
  <c r="M44" i="146" s="1"/>
  <c r="M45" i="146" s="1"/>
  <c r="M46" i="146" s="1"/>
  <c r="M28" i="146" s="1"/>
  <c r="M50" i="146" s="1"/>
  <c r="M52" i="146" s="1"/>
  <c r="M54" i="146" s="1"/>
  <c r="M55" i="146" s="1"/>
  <c r="M51" i="146" s="1"/>
  <c r="M56" i="146" s="1"/>
  <c r="M57" i="146" s="1"/>
  <c r="M58" i="146" s="1"/>
  <c r="M34" i="146"/>
  <c r="M35" i="146" s="1"/>
  <c r="M36" i="146" s="1"/>
  <c r="M31" i="146"/>
  <c r="M30" i="146"/>
  <c r="M32" i="146" s="1"/>
  <c r="M26" i="146"/>
  <c r="M29" i="146" s="1"/>
  <c r="K25" i="146"/>
  <c r="K46" i="146" s="1"/>
  <c r="D6" i="150" s="1"/>
  <c r="I25" i="146"/>
  <c r="I46" i="146" s="1"/>
  <c r="D6" i="151" s="1"/>
  <c r="M24" i="146"/>
  <c r="M25" i="146" s="1"/>
  <c r="M22" i="146"/>
  <c r="O11" i="146"/>
  <c r="O12" i="146" s="1"/>
  <c r="O13" i="146" s="1"/>
  <c r="O14" i="146" s="1"/>
  <c r="O15" i="146" s="1"/>
  <c r="O16" i="146" s="1"/>
  <c r="O17" i="146" s="1"/>
  <c r="O18" i="146" s="1"/>
  <c r="O19" i="146" s="1"/>
  <c r="O20" i="146" s="1"/>
  <c r="O21" i="146" s="1"/>
  <c r="O22" i="146" s="1"/>
  <c r="O24" i="146" s="1"/>
  <c r="O25" i="146" s="1"/>
  <c r="O26" i="146" s="1"/>
  <c r="O27" i="146" s="1"/>
  <c r="O28" i="146" s="1"/>
  <c r="O29" i="146" s="1"/>
  <c r="O30" i="146" s="1"/>
  <c r="O31" i="146" s="1"/>
  <c r="O32" i="146" s="1"/>
  <c r="O33" i="146" s="1"/>
  <c r="O34" i="146" s="1"/>
  <c r="O35" i="146" s="1"/>
  <c r="O36" i="146" s="1"/>
  <c r="O37" i="146" s="1"/>
  <c r="O38" i="146" s="1"/>
  <c r="O39" i="146" s="1"/>
  <c r="O40" i="146" s="1"/>
  <c r="O41" i="146" s="1"/>
  <c r="O42" i="146" s="1"/>
  <c r="O43" i="146" s="1"/>
  <c r="O44" i="146" s="1"/>
  <c r="O45" i="146" s="1"/>
  <c r="O48" i="146" s="1"/>
  <c r="O49" i="146" s="1"/>
  <c r="O50" i="146" s="1"/>
  <c r="O51" i="146" s="1"/>
  <c r="O52" i="146" s="1"/>
  <c r="O53" i="146" s="1"/>
  <c r="O54" i="146" s="1"/>
  <c r="O55" i="146" s="1"/>
  <c r="O56" i="146" s="1"/>
  <c r="O57" i="146" s="1"/>
  <c r="O58" i="146" s="1"/>
  <c r="O59" i="146" s="1"/>
  <c r="O62" i="146" s="1"/>
  <c r="O63" i="146" s="1"/>
  <c r="O64" i="146" s="1"/>
  <c r="O65" i="146" s="1"/>
  <c r="O66" i="146" s="1"/>
  <c r="O67" i="146" s="1"/>
  <c r="O68" i="146" s="1"/>
  <c r="O69" i="146" s="1"/>
  <c r="O70" i="146" s="1"/>
  <c r="O71" i="146" s="1"/>
  <c r="O72" i="146" s="1"/>
  <c r="O73" i="146" s="1"/>
  <c r="O74" i="146" s="1"/>
  <c r="O75" i="146" s="1"/>
  <c r="O76" i="146" s="1"/>
  <c r="O77" i="146" s="1"/>
  <c r="O78" i="146" s="1"/>
  <c r="O79" i="146" s="1"/>
  <c r="O80" i="146" s="1"/>
  <c r="O81" i="146" s="1"/>
  <c r="O82" i="146" s="1"/>
  <c r="O83" i="146" s="1"/>
  <c r="O84" i="146" s="1"/>
  <c r="O85" i="146" s="1"/>
  <c r="O86" i="146" s="1"/>
  <c r="O87" i="146" s="1"/>
  <c r="O88" i="146" s="1"/>
  <c r="O89" i="146" s="1"/>
  <c r="C91" i="146" s="1"/>
  <c r="M11" i="146"/>
  <c r="M12" i="146" s="1"/>
  <c r="M13" i="146" s="1"/>
  <c r="M14" i="146" s="1"/>
  <c r="E6" i="153" l="1"/>
  <c r="E8" i="153" s="1"/>
  <c r="E20" i="153" s="1"/>
  <c r="E6" i="156"/>
  <c r="E8" i="156" s="1"/>
  <c r="E22" i="156" s="1"/>
  <c r="E34" i="156" s="1"/>
  <c r="K91" i="149"/>
  <c r="K95" i="149" s="1"/>
  <c r="H34" i="147"/>
  <c r="H13" i="148"/>
  <c r="H16" i="148" s="1"/>
  <c r="H20" i="148" s="1"/>
  <c r="F6" i="160"/>
  <c r="F8" i="160" s="1"/>
  <c r="F32" i="160" s="1"/>
  <c r="H36" i="148"/>
  <c r="D16" i="148"/>
  <c r="D20" i="148" s="1"/>
  <c r="D8" i="160"/>
  <c r="D32" i="160" s="1"/>
  <c r="D8" i="153"/>
  <c r="D20" i="153" s="1"/>
  <c r="D8" i="163"/>
  <c r="D32" i="163" s="1"/>
  <c r="H6" i="163"/>
  <c r="H8" i="163" s="1"/>
  <c r="K60" i="146"/>
  <c r="E6" i="150" s="1"/>
  <c r="E8" i="150" s="1"/>
  <c r="E20" i="150" s="1"/>
  <c r="D8" i="156"/>
  <c r="D22" i="156" s="1"/>
  <c r="D34" i="156" s="1"/>
  <c r="K90" i="146"/>
  <c r="F6" i="150" s="1"/>
  <c r="F8" i="150" s="1"/>
  <c r="F20" i="150" s="1"/>
  <c r="D8" i="159"/>
  <c r="D22" i="159" s="1"/>
  <c r="D34" i="159" s="1"/>
  <c r="H6" i="159"/>
  <c r="H8" i="159" s="1"/>
  <c r="D8" i="162"/>
  <c r="D22" i="162" s="1"/>
  <c r="D34" i="162" s="1"/>
  <c r="H6" i="162"/>
  <c r="H8" i="162" s="1"/>
  <c r="D8" i="157"/>
  <c r="D32" i="157" s="1"/>
  <c r="H6" i="157"/>
  <c r="H8" i="157" s="1"/>
  <c r="D8" i="151"/>
  <c r="D20" i="151" s="1"/>
  <c r="D8" i="150"/>
  <c r="D20" i="150" s="1"/>
  <c r="H6" i="154"/>
  <c r="H8" i="154" s="1"/>
  <c r="D8" i="154"/>
  <c r="D20" i="154" s="1"/>
  <c r="K91" i="146"/>
  <c r="K95" i="146" s="1"/>
  <c r="I90" i="146"/>
  <c r="F6" i="151" s="1"/>
  <c r="F8" i="151" s="1"/>
  <c r="F20" i="151" s="1"/>
  <c r="I60" i="146"/>
  <c r="E6" i="151" s="1"/>
  <c r="E8" i="151" s="1"/>
  <c r="E20" i="151" s="1"/>
  <c r="H14" i="147"/>
  <c r="M33" i="146"/>
  <c r="M16" i="146"/>
  <c r="M18" i="146" s="1"/>
  <c r="M15" i="146" s="1"/>
  <c r="M19" i="146" s="1"/>
  <c r="M20" i="146" s="1"/>
  <c r="M21" i="146" s="1"/>
  <c r="M17" i="146" s="1"/>
  <c r="H6" i="153" l="1"/>
  <c r="H8" i="153" s="1"/>
  <c r="H6" i="156"/>
  <c r="H8" i="156" s="1"/>
  <c r="H6" i="160"/>
  <c r="H8" i="160" s="1"/>
  <c r="H6" i="150"/>
  <c r="H8" i="150" s="1"/>
  <c r="J8" i="150" s="1"/>
  <c r="H22" i="162"/>
  <c r="J8" i="162"/>
  <c r="H20" i="154"/>
  <c r="J20" i="154" s="1"/>
  <c r="J8" i="154"/>
  <c r="H20" i="150"/>
  <c r="J20" i="150" s="1"/>
  <c r="J8" i="159"/>
  <c r="H22" i="159"/>
  <c r="J8" i="163"/>
  <c r="H32" i="163"/>
  <c r="J32" i="163" s="1"/>
  <c r="H6" i="151"/>
  <c r="H8" i="151" s="1"/>
  <c r="H20" i="153"/>
  <c r="J20" i="153" s="1"/>
  <c r="J8" i="153"/>
  <c r="J8" i="156"/>
  <c r="H22" i="156"/>
  <c r="J8" i="157"/>
  <c r="H32" i="157"/>
  <c r="J32" i="157" s="1"/>
  <c r="J8" i="160"/>
  <c r="H32" i="160"/>
  <c r="J32" i="160" s="1"/>
  <c r="I91" i="146"/>
  <c r="H18" i="147"/>
  <c r="D14" i="144"/>
  <c r="D15" i="144" s="1"/>
  <c r="D19" i="144" s="1"/>
  <c r="E13" i="144"/>
  <c r="H13" i="144" s="1"/>
  <c r="M85" i="145"/>
  <c r="M86" i="145" s="1"/>
  <c r="M87" i="145" s="1"/>
  <c r="M88" i="145" s="1"/>
  <c r="M89" i="145" s="1"/>
  <c r="M90" i="145" s="1"/>
  <c r="M80" i="145"/>
  <c r="M81" i="145" s="1"/>
  <c r="M82" i="145" s="1"/>
  <c r="M83" i="145" s="1"/>
  <c r="M84" i="145" s="1"/>
  <c r="M79" i="145"/>
  <c r="M78" i="145"/>
  <c r="M75" i="145"/>
  <c r="M76" i="145" s="1"/>
  <c r="M77" i="145" s="1"/>
  <c r="M74" i="145"/>
  <c r="M73" i="145"/>
  <c r="M72" i="145"/>
  <c r="K70" i="145"/>
  <c r="I70" i="145"/>
  <c r="M69" i="145"/>
  <c r="M71" i="145" s="1"/>
  <c r="I69" i="145"/>
  <c r="K64" i="145"/>
  <c r="I64" i="145"/>
  <c r="M63" i="145"/>
  <c r="M67" i="145" s="1"/>
  <c r="I63" i="145"/>
  <c r="I62" i="145"/>
  <c r="M60" i="145"/>
  <c r="M65" i="145" s="1"/>
  <c r="M59" i="145"/>
  <c r="K59" i="145"/>
  <c r="I59" i="145"/>
  <c r="K57" i="145"/>
  <c r="I57" i="145"/>
  <c r="K56" i="145"/>
  <c r="I56" i="145"/>
  <c r="K55" i="145"/>
  <c r="I55" i="145"/>
  <c r="K54" i="145"/>
  <c r="I54" i="145"/>
  <c r="K53" i="145"/>
  <c r="I53" i="145"/>
  <c r="K51" i="145"/>
  <c r="I51" i="145"/>
  <c r="K50" i="145"/>
  <c r="I50" i="145"/>
  <c r="K49" i="145"/>
  <c r="I49" i="145"/>
  <c r="K48" i="145"/>
  <c r="I48" i="145"/>
  <c r="M37" i="145"/>
  <c r="M38" i="145" s="1"/>
  <c r="M39" i="145" s="1"/>
  <c r="M40" i="145" s="1"/>
  <c r="M41" i="145" s="1"/>
  <c r="M42" i="145" s="1"/>
  <c r="M43" i="145" s="1"/>
  <c r="M44" i="145" s="1"/>
  <c r="M45" i="145" s="1"/>
  <c r="M46" i="145" s="1"/>
  <c r="M28" i="145" s="1"/>
  <c r="M50" i="145" s="1"/>
  <c r="M52" i="145" s="1"/>
  <c r="M54" i="145" s="1"/>
  <c r="M55" i="145" s="1"/>
  <c r="M51" i="145" s="1"/>
  <c r="M56" i="145" s="1"/>
  <c r="M57" i="145" s="1"/>
  <c r="M58" i="145" s="1"/>
  <c r="M34" i="145"/>
  <c r="M35" i="145" s="1"/>
  <c r="M36" i="145" s="1"/>
  <c r="M31" i="145"/>
  <c r="M30" i="145"/>
  <c r="M32" i="145" s="1"/>
  <c r="M26" i="145"/>
  <c r="M29" i="145" s="1"/>
  <c r="K25" i="145"/>
  <c r="K46" i="145" s="1"/>
  <c r="D6" i="148" s="1"/>
  <c r="I25" i="145"/>
  <c r="I46" i="145" s="1"/>
  <c r="D6" i="147" s="1"/>
  <c r="M24" i="145"/>
  <c r="M25" i="145" s="1"/>
  <c r="M22" i="145"/>
  <c r="O11" i="145"/>
  <c r="O12" i="145" s="1"/>
  <c r="O13" i="145" s="1"/>
  <c r="O14" i="145" s="1"/>
  <c r="O15" i="145" s="1"/>
  <c r="O16" i="145" s="1"/>
  <c r="O17" i="145" s="1"/>
  <c r="O18" i="145" s="1"/>
  <c r="O19" i="145" s="1"/>
  <c r="O20" i="145" s="1"/>
  <c r="O21" i="145" s="1"/>
  <c r="O22" i="145" s="1"/>
  <c r="O24" i="145" s="1"/>
  <c r="O25" i="145" s="1"/>
  <c r="O26" i="145" s="1"/>
  <c r="O27" i="145" s="1"/>
  <c r="O28" i="145" s="1"/>
  <c r="O29" i="145" s="1"/>
  <c r="O30" i="145" s="1"/>
  <c r="O31" i="145" s="1"/>
  <c r="O32" i="145" s="1"/>
  <c r="O33" i="145" s="1"/>
  <c r="O34" i="145" s="1"/>
  <c r="O35" i="145" s="1"/>
  <c r="O36" i="145" s="1"/>
  <c r="O37" i="145" s="1"/>
  <c r="O38" i="145" s="1"/>
  <c r="O39" i="145" s="1"/>
  <c r="O40" i="145" s="1"/>
  <c r="O41" i="145" s="1"/>
  <c r="O42" i="145" s="1"/>
  <c r="O43" i="145" s="1"/>
  <c r="O44" i="145" s="1"/>
  <c r="O45" i="145" s="1"/>
  <c r="O48" i="145" s="1"/>
  <c r="O49" i="145" s="1"/>
  <c r="O50" i="145" s="1"/>
  <c r="O51" i="145" s="1"/>
  <c r="O52" i="145" s="1"/>
  <c r="O53" i="145" s="1"/>
  <c r="O54" i="145" s="1"/>
  <c r="O55" i="145" s="1"/>
  <c r="O56" i="145" s="1"/>
  <c r="O57" i="145" s="1"/>
  <c r="O58" i="145" s="1"/>
  <c r="O59" i="145" s="1"/>
  <c r="M11" i="145"/>
  <c r="M12" i="145" s="1"/>
  <c r="M13" i="145" s="1"/>
  <c r="M14" i="145" s="1"/>
  <c r="H28" i="144"/>
  <c r="H26" i="144"/>
  <c r="H18" i="144"/>
  <c r="H17" i="144"/>
  <c r="G15" i="144"/>
  <c r="G19" i="144" s="1"/>
  <c r="F15" i="144"/>
  <c r="F19" i="144" s="1"/>
  <c r="H7" i="144"/>
  <c r="H28" i="143"/>
  <c r="H26" i="143"/>
  <c r="G15" i="143"/>
  <c r="E15" i="143"/>
  <c r="E19" i="143" s="1"/>
  <c r="D15" i="143"/>
  <c r="D19" i="143" s="1"/>
  <c r="H14" i="143"/>
  <c r="F13" i="143"/>
  <c r="H13" i="143" s="1"/>
  <c r="H7" i="143"/>
  <c r="H35" i="144" l="1"/>
  <c r="K90" i="145"/>
  <c r="F6" i="148" s="1"/>
  <c r="F8" i="148" s="1"/>
  <c r="F22" i="148" s="1"/>
  <c r="H20" i="151"/>
  <c r="J20" i="151" s="1"/>
  <c r="J8" i="151"/>
  <c r="F15" i="143"/>
  <c r="F19" i="143" s="1"/>
  <c r="D8" i="147"/>
  <c r="D20" i="147" s="1"/>
  <c r="H35" i="143"/>
  <c r="D8" i="148"/>
  <c r="D22" i="148" s="1"/>
  <c r="H34" i="156"/>
  <c r="J34" i="156" s="1"/>
  <c r="J22" i="156"/>
  <c r="H34" i="159"/>
  <c r="J34" i="159" s="1"/>
  <c r="J22" i="159"/>
  <c r="J22" i="162"/>
  <c r="H34" i="162"/>
  <c r="J34" i="162" s="1"/>
  <c r="I95" i="146"/>
  <c r="O62" i="145"/>
  <c r="O63" i="145" s="1"/>
  <c r="O64" i="145" s="1"/>
  <c r="O65" i="145" s="1"/>
  <c r="O66" i="145" s="1"/>
  <c r="O67" i="145" s="1"/>
  <c r="O68" i="145" s="1"/>
  <c r="O69" i="145" s="1"/>
  <c r="O70" i="145" s="1"/>
  <c r="O71" i="145" s="1"/>
  <c r="O72" i="145" s="1"/>
  <c r="O73" i="145" s="1"/>
  <c r="O74" i="145" s="1"/>
  <c r="O75" i="145" s="1"/>
  <c r="O76" i="145" s="1"/>
  <c r="O77" i="145" s="1"/>
  <c r="O78" i="145" s="1"/>
  <c r="O79" i="145" s="1"/>
  <c r="O80" i="145" s="1"/>
  <c r="O81" i="145" s="1"/>
  <c r="O82" i="145" s="1"/>
  <c r="O83" i="145" s="1"/>
  <c r="O84" i="145" s="1"/>
  <c r="O85" i="145" s="1"/>
  <c r="O86" i="145" s="1"/>
  <c r="O87" i="145" s="1"/>
  <c r="O88" i="145" s="1"/>
  <c r="O89" i="145" s="1"/>
  <c r="C91" i="145" s="1"/>
  <c r="I60" i="145"/>
  <c r="E6" i="147" s="1"/>
  <c r="E8" i="147" s="1"/>
  <c r="E20" i="147" s="1"/>
  <c r="H14" i="144"/>
  <c r="H15" i="144" s="1"/>
  <c r="K60" i="145"/>
  <c r="I90" i="145"/>
  <c r="E15" i="144"/>
  <c r="E19" i="144" s="1"/>
  <c r="M33" i="145"/>
  <c r="M16" i="145"/>
  <c r="M18" i="145" s="1"/>
  <c r="M15" i="145" s="1"/>
  <c r="M19" i="145" s="1"/>
  <c r="M20" i="145" s="1"/>
  <c r="M21" i="145" s="1"/>
  <c r="M17" i="145" s="1"/>
  <c r="H15" i="143"/>
  <c r="H19" i="143" s="1"/>
  <c r="H18" i="140"/>
  <c r="E19" i="140"/>
  <c r="G19" i="140"/>
  <c r="D19" i="140"/>
  <c r="H18" i="141"/>
  <c r="D19" i="141"/>
  <c r="I91" i="145" l="1"/>
  <c r="I96" i="145" s="1"/>
  <c r="F6" i="147"/>
  <c r="K91" i="145"/>
  <c r="K96" i="145" s="1"/>
  <c r="E6" i="148"/>
  <c r="H19" i="144"/>
  <c r="H8" i="140"/>
  <c r="H9" i="140"/>
  <c r="H10" i="140"/>
  <c r="H11" i="140"/>
  <c r="H8" i="141"/>
  <c r="H9" i="141"/>
  <c r="H10" i="141"/>
  <c r="H11" i="141"/>
  <c r="K48" i="142"/>
  <c r="I48" i="142"/>
  <c r="K51" i="142"/>
  <c r="I51" i="142"/>
  <c r="K57" i="142"/>
  <c r="I57" i="142"/>
  <c r="K54" i="142"/>
  <c r="I54" i="142"/>
  <c r="K49" i="142"/>
  <c r="I49" i="142"/>
  <c r="E8" i="148" l="1"/>
  <c r="E22" i="148" s="1"/>
  <c r="H6" i="148"/>
  <c r="H8" i="148" s="1"/>
  <c r="F8" i="147"/>
  <c r="F20" i="147" s="1"/>
  <c r="H6" i="147"/>
  <c r="H8" i="147" s="1"/>
  <c r="E17" i="141"/>
  <c r="H17" i="141" s="1"/>
  <c r="H19" i="141" s="1"/>
  <c r="J8" i="148" l="1"/>
  <c r="H22" i="148"/>
  <c r="J22" i="148" s="1"/>
  <c r="H20" i="147"/>
  <c r="J20" i="147" s="1"/>
  <c r="J8" i="147"/>
  <c r="M86" i="142"/>
  <c r="M87" i="142" s="1"/>
  <c r="M88" i="142" s="1"/>
  <c r="M89" i="142" s="1"/>
  <c r="M90" i="142" s="1"/>
  <c r="M91" i="142" s="1"/>
  <c r="M81" i="142"/>
  <c r="M82" i="142" s="1"/>
  <c r="M83" i="142" s="1"/>
  <c r="M84" i="142" s="1"/>
  <c r="M85" i="142" s="1"/>
  <c r="M80" i="142"/>
  <c r="M79" i="142"/>
  <c r="M76" i="142"/>
  <c r="M77" i="142" s="1"/>
  <c r="M78" i="142" s="1"/>
  <c r="M75" i="142"/>
  <c r="M74" i="142"/>
  <c r="M73" i="142"/>
  <c r="K71" i="142"/>
  <c r="I71" i="142"/>
  <c r="M70" i="142"/>
  <c r="M72" i="142" s="1"/>
  <c r="I70" i="142"/>
  <c r="K65" i="142"/>
  <c r="I65" i="142"/>
  <c r="M64" i="142"/>
  <c r="M68" i="142" s="1"/>
  <c r="I64" i="142"/>
  <c r="I63" i="142"/>
  <c r="M59" i="142"/>
  <c r="M60" i="142" s="1"/>
  <c r="M61" i="142" s="1"/>
  <c r="M66" i="142" s="1"/>
  <c r="K59" i="142"/>
  <c r="I59" i="142"/>
  <c r="K56" i="142"/>
  <c r="I56" i="142"/>
  <c r="K55" i="142"/>
  <c r="I55" i="142"/>
  <c r="K53" i="142"/>
  <c r="I53" i="142"/>
  <c r="K50" i="142"/>
  <c r="I50" i="142"/>
  <c r="M37" i="142"/>
  <c r="M38" i="142" s="1"/>
  <c r="M39" i="142" s="1"/>
  <c r="M40" i="142" s="1"/>
  <c r="M41" i="142" s="1"/>
  <c r="M42" i="142" s="1"/>
  <c r="M43" i="142" s="1"/>
  <c r="M44" i="142" s="1"/>
  <c r="M45" i="142" s="1"/>
  <c r="M46" i="142" s="1"/>
  <c r="M28" i="142" s="1"/>
  <c r="M50" i="142" s="1"/>
  <c r="M52" i="142" s="1"/>
  <c r="M54" i="142" s="1"/>
  <c r="M55" i="142" s="1"/>
  <c r="M51" i="142" s="1"/>
  <c r="M56" i="142" s="1"/>
  <c r="M57" i="142" s="1"/>
  <c r="M58" i="142" s="1"/>
  <c r="M34" i="142"/>
  <c r="M35" i="142" s="1"/>
  <c r="M36" i="142" s="1"/>
  <c r="M31" i="142"/>
  <c r="M30" i="142"/>
  <c r="M32" i="142" s="1"/>
  <c r="M26" i="142"/>
  <c r="M29" i="142" s="1"/>
  <c r="K25" i="142"/>
  <c r="K46" i="142" s="1"/>
  <c r="D6" i="144" s="1"/>
  <c r="I25" i="142"/>
  <c r="I46" i="142" s="1"/>
  <c r="D6" i="143" s="1"/>
  <c r="M24" i="142"/>
  <c r="M25" i="142" s="1"/>
  <c r="M22" i="142"/>
  <c r="O11" i="142"/>
  <c r="O12" i="142" s="1"/>
  <c r="O13" i="142" s="1"/>
  <c r="O14" i="142" s="1"/>
  <c r="O15" i="142" s="1"/>
  <c r="O16" i="142" s="1"/>
  <c r="O17" i="142" s="1"/>
  <c r="O18" i="142" s="1"/>
  <c r="O19" i="142" s="1"/>
  <c r="O20" i="142" s="1"/>
  <c r="O21" i="142" s="1"/>
  <c r="O22" i="142" s="1"/>
  <c r="O24" i="142" s="1"/>
  <c r="O25" i="142" s="1"/>
  <c r="O26" i="142" s="1"/>
  <c r="O27" i="142" s="1"/>
  <c r="O28" i="142" s="1"/>
  <c r="O29" i="142" s="1"/>
  <c r="O30" i="142" s="1"/>
  <c r="O31" i="142" s="1"/>
  <c r="O32" i="142" s="1"/>
  <c r="O33" i="142" s="1"/>
  <c r="O34" i="142" s="1"/>
  <c r="O35" i="142" s="1"/>
  <c r="O36" i="142" s="1"/>
  <c r="O37" i="142" s="1"/>
  <c r="O38" i="142" s="1"/>
  <c r="O39" i="142" s="1"/>
  <c r="O40" i="142" s="1"/>
  <c r="O41" i="142" s="1"/>
  <c r="O42" i="142" s="1"/>
  <c r="O43" i="142" s="1"/>
  <c r="O44" i="142" s="1"/>
  <c r="O45" i="142" s="1"/>
  <c r="O48" i="142" s="1"/>
  <c r="O49" i="142" s="1"/>
  <c r="O50" i="142" s="1"/>
  <c r="O51" i="142" s="1"/>
  <c r="O52" i="142" s="1"/>
  <c r="O53" i="142" s="1"/>
  <c r="O54" i="142" s="1"/>
  <c r="O55" i="142" s="1"/>
  <c r="O56" i="142" s="1"/>
  <c r="O57" i="142" s="1"/>
  <c r="O58" i="142" s="1"/>
  <c r="O59" i="142" s="1"/>
  <c r="O60" i="142" s="1"/>
  <c r="O63" i="142" s="1"/>
  <c r="O64" i="142" s="1"/>
  <c r="O65" i="142" s="1"/>
  <c r="O66" i="142" s="1"/>
  <c r="O67" i="142" s="1"/>
  <c r="O68" i="142" s="1"/>
  <c r="O69" i="142" s="1"/>
  <c r="O70" i="142" s="1"/>
  <c r="O71" i="142" s="1"/>
  <c r="O72" i="142" s="1"/>
  <c r="O73" i="142" s="1"/>
  <c r="O74" i="142" s="1"/>
  <c r="O75" i="142" s="1"/>
  <c r="O76" i="142" s="1"/>
  <c r="O77" i="142" s="1"/>
  <c r="O78" i="142" s="1"/>
  <c r="O79" i="142" s="1"/>
  <c r="O80" i="142" s="1"/>
  <c r="O81" i="142" s="1"/>
  <c r="O82" i="142" s="1"/>
  <c r="O83" i="142" s="1"/>
  <c r="O84" i="142" s="1"/>
  <c r="O85" i="142" s="1"/>
  <c r="O86" i="142" s="1"/>
  <c r="O87" i="142" s="1"/>
  <c r="O88" i="142" s="1"/>
  <c r="O89" i="142" s="1"/>
  <c r="O90" i="142" s="1"/>
  <c r="C92" i="142" s="1"/>
  <c r="M11" i="142"/>
  <c r="M12" i="142" s="1"/>
  <c r="M13" i="142" s="1"/>
  <c r="M14" i="142" s="1"/>
  <c r="M33" i="142" s="1"/>
  <c r="H32" i="141"/>
  <c r="H30" i="141"/>
  <c r="H22" i="141"/>
  <c r="H21" i="141"/>
  <c r="G19" i="141"/>
  <c r="G23" i="141" s="1"/>
  <c r="F19" i="141"/>
  <c r="F23" i="141" s="1"/>
  <c r="E19" i="141"/>
  <c r="E23" i="141" s="1"/>
  <c r="D23" i="141"/>
  <c r="H7" i="141"/>
  <c r="H32" i="140"/>
  <c r="H30" i="140"/>
  <c r="E23" i="140"/>
  <c r="D23" i="140"/>
  <c r="F17" i="140"/>
  <c r="F19" i="140" s="1"/>
  <c r="H7" i="140"/>
  <c r="K91" i="142" l="1"/>
  <c r="F6" i="144" s="1"/>
  <c r="F8" i="144" s="1"/>
  <c r="F21" i="144" s="1"/>
  <c r="D8" i="143"/>
  <c r="D21" i="143" s="1"/>
  <c r="D8" i="144"/>
  <c r="D21" i="144" s="1"/>
  <c r="H17" i="140"/>
  <c r="H19" i="140" s="1"/>
  <c r="H39" i="140"/>
  <c r="I91" i="142"/>
  <c r="F6" i="143" s="1"/>
  <c r="F8" i="143" s="1"/>
  <c r="F21" i="143" s="1"/>
  <c r="I61" i="142"/>
  <c r="E6" i="143" s="1"/>
  <c r="E8" i="143" s="1"/>
  <c r="E21" i="143" s="1"/>
  <c r="H39" i="141"/>
  <c r="K61" i="142"/>
  <c r="H23" i="141"/>
  <c r="F23" i="140"/>
  <c r="M16" i="142"/>
  <c r="M18" i="142" s="1"/>
  <c r="M15" i="142" s="1"/>
  <c r="M19" i="142" s="1"/>
  <c r="M20" i="142" s="1"/>
  <c r="M21" i="142" s="1"/>
  <c r="M17" i="142" s="1"/>
  <c r="E13" i="139"/>
  <c r="E14" i="139" s="1"/>
  <c r="E18" i="139" s="1"/>
  <c r="H27" i="139"/>
  <c r="H25" i="139"/>
  <c r="H17" i="139"/>
  <c r="H16" i="139"/>
  <c r="H14" i="139"/>
  <c r="G14" i="139"/>
  <c r="G18" i="139" s="1"/>
  <c r="F14" i="139"/>
  <c r="F18" i="139" s="1"/>
  <c r="D14" i="139"/>
  <c r="D18" i="139" s="1"/>
  <c r="H7" i="139"/>
  <c r="H27" i="138"/>
  <c r="H25" i="138"/>
  <c r="G14" i="138"/>
  <c r="E14" i="138"/>
  <c r="E18" i="138" s="1"/>
  <c r="D14" i="138"/>
  <c r="D18" i="138" s="1"/>
  <c r="F13" i="138"/>
  <c r="H13" i="138" s="1"/>
  <c r="H14" i="138" s="1"/>
  <c r="G8" i="138"/>
  <c r="H7" i="138"/>
  <c r="M86" i="136"/>
  <c r="M87" i="136" s="1"/>
  <c r="M88" i="136" s="1"/>
  <c r="M89" i="136" s="1"/>
  <c r="M90" i="136" s="1"/>
  <c r="M91" i="136" s="1"/>
  <c r="M81" i="136"/>
  <c r="M82" i="136" s="1"/>
  <c r="M83" i="136" s="1"/>
  <c r="M84" i="136" s="1"/>
  <c r="M85" i="136" s="1"/>
  <c r="M80" i="136"/>
  <c r="M79" i="136"/>
  <c r="M76" i="136"/>
  <c r="M77" i="136" s="1"/>
  <c r="M78" i="136" s="1"/>
  <c r="M75" i="136"/>
  <c r="M74" i="136"/>
  <c r="M73" i="136"/>
  <c r="K71" i="136"/>
  <c r="I71" i="136"/>
  <c r="M70" i="136"/>
  <c r="M72" i="136" s="1"/>
  <c r="I70" i="136"/>
  <c r="K65" i="136"/>
  <c r="I65" i="136"/>
  <c r="M64" i="136"/>
  <c r="M68" i="136" s="1"/>
  <c r="I64" i="136"/>
  <c r="I63" i="136"/>
  <c r="M59" i="136"/>
  <c r="M60" i="136" s="1"/>
  <c r="M61" i="136" s="1"/>
  <c r="M66" i="136" s="1"/>
  <c r="K59" i="136"/>
  <c r="I59" i="136"/>
  <c r="K56" i="136"/>
  <c r="I56" i="136"/>
  <c r="K55" i="136"/>
  <c r="I55" i="136"/>
  <c r="K53" i="136"/>
  <c r="I53" i="136"/>
  <c r="K51" i="136"/>
  <c r="I51" i="136"/>
  <c r="K50" i="136"/>
  <c r="I50" i="136"/>
  <c r="K48" i="136"/>
  <c r="I48" i="136"/>
  <c r="M37" i="136"/>
  <c r="M38" i="136" s="1"/>
  <c r="M39" i="136" s="1"/>
  <c r="M40" i="136" s="1"/>
  <c r="M41" i="136" s="1"/>
  <c r="M42" i="136" s="1"/>
  <c r="M43" i="136" s="1"/>
  <c r="M44" i="136" s="1"/>
  <c r="M45" i="136" s="1"/>
  <c r="M46" i="136" s="1"/>
  <c r="M28" i="136" s="1"/>
  <c r="M50" i="136" s="1"/>
  <c r="M52" i="136" s="1"/>
  <c r="M54" i="136" s="1"/>
  <c r="M55" i="136" s="1"/>
  <c r="M51" i="136" s="1"/>
  <c r="M56" i="136" s="1"/>
  <c r="M57" i="136" s="1"/>
  <c r="M58" i="136" s="1"/>
  <c r="M34" i="136"/>
  <c r="M35" i="136" s="1"/>
  <c r="M36" i="136" s="1"/>
  <c r="M31" i="136"/>
  <c r="M30" i="136"/>
  <c r="M32" i="136" s="1"/>
  <c r="M26" i="136"/>
  <c r="M29" i="136" s="1"/>
  <c r="K25" i="136"/>
  <c r="K46" i="136" s="1"/>
  <c r="D6" i="141" s="1"/>
  <c r="D12" i="141" s="1"/>
  <c r="D25" i="141" s="1"/>
  <c r="I25" i="136"/>
  <c r="I46" i="136" s="1"/>
  <c r="D6" i="140" s="1"/>
  <c r="D12" i="140" s="1"/>
  <c r="D25" i="140" s="1"/>
  <c r="M24" i="136"/>
  <c r="M25" i="136" s="1"/>
  <c r="M22" i="136"/>
  <c r="O11" i="136"/>
  <c r="O12" i="136" s="1"/>
  <c r="O13" i="136" s="1"/>
  <c r="O14" i="136" s="1"/>
  <c r="O15" i="136" s="1"/>
  <c r="O16" i="136" s="1"/>
  <c r="O17" i="136" s="1"/>
  <c r="O18" i="136" s="1"/>
  <c r="O19" i="136" s="1"/>
  <c r="O20" i="136" s="1"/>
  <c r="O21" i="136" s="1"/>
  <c r="O22" i="136" s="1"/>
  <c r="O24" i="136" s="1"/>
  <c r="O25" i="136" s="1"/>
  <c r="O26" i="136" s="1"/>
  <c r="O27" i="136" s="1"/>
  <c r="O28" i="136" s="1"/>
  <c r="O29" i="136" s="1"/>
  <c r="O30" i="136" s="1"/>
  <c r="O31" i="136" s="1"/>
  <c r="O32" i="136" s="1"/>
  <c r="O33" i="136" s="1"/>
  <c r="O34" i="136" s="1"/>
  <c r="O35" i="136" s="1"/>
  <c r="O36" i="136" s="1"/>
  <c r="O37" i="136" s="1"/>
  <c r="O38" i="136" s="1"/>
  <c r="O39" i="136" s="1"/>
  <c r="O40" i="136" s="1"/>
  <c r="O41" i="136" s="1"/>
  <c r="O42" i="136" s="1"/>
  <c r="O43" i="136" s="1"/>
  <c r="O44" i="136" s="1"/>
  <c r="O45" i="136" s="1"/>
  <c r="O48" i="136" s="1"/>
  <c r="O49" i="136" s="1"/>
  <c r="O50" i="136" s="1"/>
  <c r="O51" i="136" s="1"/>
  <c r="O52" i="136" s="1"/>
  <c r="O53" i="136" s="1"/>
  <c r="O54" i="136" s="1"/>
  <c r="O55" i="136" s="1"/>
  <c r="O56" i="136" s="1"/>
  <c r="O57" i="136" s="1"/>
  <c r="O58" i="136" s="1"/>
  <c r="O59" i="136" s="1"/>
  <c r="O60" i="136" s="1"/>
  <c r="O63" i="136" s="1"/>
  <c r="O64" i="136" s="1"/>
  <c r="O65" i="136" s="1"/>
  <c r="O66" i="136" s="1"/>
  <c r="O67" i="136" s="1"/>
  <c r="O68" i="136" s="1"/>
  <c r="O69" i="136" s="1"/>
  <c r="O70" i="136" s="1"/>
  <c r="O71" i="136" s="1"/>
  <c r="O72" i="136" s="1"/>
  <c r="O73" i="136" s="1"/>
  <c r="O74" i="136" s="1"/>
  <c r="O75" i="136" s="1"/>
  <c r="O76" i="136" s="1"/>
  <c r="O77" i="136" s="1"/>
  <c r="O78" i="136" s="1"/>
  <c r="O79" i="136" s="1"/>
  <c r="O80" i="136" s="1"/>
  <c r="O81" i="136" s="1"/>
  <c r="O82" i="136" s="1"/>
  <c r="O83" i="136" s="1"/>
  <c r="O84" i="136" s="1"/>
  <c r="O85" i="136" s="1"/>
  <c r="O86" i="136" s="1"/>
  <c r="O87" i="136" s="1"/>
  <c r="O88" i="136" s="1"/>
  <c r="O89" i="136" s="1"/>
  <c r="O90" i="136" s="1"/>
  <c r="C92" i="136" s="1"/>
  <c r="M11" i="136"/>
  <c r="M12" i="136" s="1"/>
  <c r="M13" i="136" s="1"/>
  <c r="M14" i="136" s="1"/>
  <c r="M16" i="136" s="1"/>
  <c r="M18" i="136" s="1"/>
  <c r="M15" i="136" s="1"/>
  <c r="M19" i="136" s="1"/>
  <c r="M20" i="136" s="1"/>
  <c r="M21" i="136" s="1"/>
  <c r="M17" i="136" s="1"/>
  <c r="K92" i="142" l="1"/>
  <c r="K97" i="142" s="1"/>
  <c r="E6" i="144"/>
  <c r="H6" i="143"/>
  <c r="H8" i="143" s="1"/>
  <c r="H23" i="140"/>
  <c r="H34" i="138"/>
  <c r="I92" i="142"/>
  <c r="I97" i="142" s="1"/>
  <c r="I61" i="136"/>
  <c r="E6" i="140" s="1"/>
  <c r="K61" i="136"/>
  <c r="E6" i="141" s="1"/>
  <c r="I91" i="136"/>
  <c r="F6" i="140" s="1"/>
  <c r="F12" i="140" s="1"/>
  <c r="K91" i="136"/>
  <c r="F6" i="141" s="1"/>
  <c r="H18" i="139"/>
  <c r="H34" i="139"/>
  <c r="F14" i="138"/>
  <c r="F18" i="138" s="1"/>
  <c r="H18" i="138"/>
  <c r="M33" i="136"/>
  <c r="H21" i="143" l="1"/>
  <c r="J21" i="143" s="1"/>
  <c r="J8" i="143"/>
  <c r="E8" i="144"/>
  <c r="E21" i="144" s="1"/>
  <c r="H6" i="144"/>
  <c r="H8" i="144" s="1"/>
  <c r="E12" i="140"/>
  <c r="E25" i="140" s="1"/>
  <c r="F25" i="140"/>
  <c r="F12" i="141"/>
  <c r="F25" i="141" s="1"/>
  <c r="E12" i="141"/>
  <c r="E25" i="141" s="1"/>
  <c r="I92" i="136"/>
  <c r="I96" i="136" s="1"/>
  <c r="H6" i="140"/>
  <c r="H12" i="140" s="1"/>
  <c r="K92" i="136"/>
  <c r="K96" i="136" s="1"/>
  <c r="H6" i="141"/>
  <c r="H12" i="141" s="1"/>
  <c r="K53" i="129"/>
  <c r="I53" i="129"/>
  <c r="K53" i="133"/>
  <c r="I53" i="133"/>
  <c r="H8" i="135"/>
  <c r="G9" i="135"/>
  <c r="H8" i="134"/>
  <c r="J8" i="144" l="1"/>
  <c r="H21" i="144"/>
  <c r="J21" i="144" s="1"/>
  <c r="J12" i="141"/>
  <c r="H25" i="141"/>
  <c r="J25" i="141" s="1"/>
  <c r="J12" i="140"/>
  <c r="H25" i="140"/>
  <c r="J25" i="140" s="1"/>
  <c r="H29" i="135"/>
  <c r="H27" i="135"/>
  <c r="F19" i="135"/>
  <c r="H19" i="135" s="1"/>
  <c r="F18" i="135"/>
  <c r="E18" i="135"/>
  <c r="G15" i="135"/>
  <c r="G22" i="135" s="1"/>
  <c r="E15" i="135"/>
  <c r="D15" i="135"/>
  <c r="D20" i="135" s="1"/>
  <c r="F14" i="135"/>
  <c r="H14" i="135" s="1"/>
  <c r="H15" i="135" s="1"/>
  <c r="H7" i="135"/>
  <c r="H28" i="134"/>
  <c r="H26" i="134"/>
  <c r="F18" i="134"/>
  <c r="F17" i="134"/>
  <c r="H17" i="134" s="1"/>
  <c r="H15" i="134"/>
  <c r="G15" i="134"/>
  <c r="G19" i="134" s="1"/>
  <c r="F15" i="134"/>
  <c r="D15" i="134"/>
  <c r="D19" i="134" s="1"/>
  <c r="E14" i="134"/>
  <c r="E15" i="134" s="1"/>
  <c r="E19" i="134" s="1"/>
  <c r="F7" i="134"/>
  <c r="H7" i="134" s="1"/>
  <c r="M86" i="133"/>
  <c r="M87" i="133" s="1"/>
  <c r="M88" i="133" s="1"/>
  <c r="M89" i="133" s="1"/>
  <c r="M90" i="133" s="1"/>
  <c r="M91" i="133" s="1"/>
  <c r="M81" i="133"/>
  <c r="M82" i="133" s="1"/>
  <c r="M83" i="133" s="1"/>
  <c r="M84" i="133" s="1"/>
  <c r="M85" i="133" s="1"/>
  <c r="M80" i="133"/>
  <c r="M79" i="133"/>
  <c r="M76" i="133"/>
  <c r="M77" i="133" s="1"/>
  <c r="M78" i="133" s="1"/>
  <c r="M75" i="133"/>
  <c r="M74" i="133"/>
  <c r="M73" i="133"/>
  <c r="K71" i="133"/>
  <c r="I71" i="133"/>
  <c r="M70" i="133"/>
  <c r="M72" i="133" s="1"/>
  <c r="I70" i="133"/>
  <c r="K65" i="133"/>
  <c r="I65" i="133"/>
  <c r="M64" i="133"/>
  <c r="M68" i="133" s="1"/>
  <c r="I64" i="133"/>
  <c r="I63" i="133"/>
  <c r="M59" i="133"/>
  <c r="M60" i="133" s="1"/>
  <c r="M61" i="133" s="1"/>
  <c r="M66" i="133" s="1"/>
  <c r="K59" i="133"/>
  <c r="I59" i="133"/>
  <c r="K56" i="133"/>
  <c r="I56" i="133"/>
  <c r="K55" i="133"/>
  <c r="I55" i="133"/>
  <c r="K51" i="133"/>
  <c r="I51" i="133"/>
  <c r="K50" i="133"/>
  <c r="I50" i="133"/>
  <c r="K48" i="133"/>
  <c r="I48" i="133"/>
  <c r="M37" i="133"/>
  <c r="M38" i="133" s="1"/>
  <c r="M39" i="133" s="1"/>
  <c r="M40" i="133" s="1"/>
  <c r="M41" i="133" s="1"/>
  <c r="M42" i="133" s="1"/>
  <c r="M43" i="133" s="1"/>
  <c r="M44" i="133" s="1"/>
  <c r="M45" i="133" s="1"/>
  <c r="M46" i="133" s="1"/>
  <c r="M27" i="133" s="1"/>
  <c r="M50" i="133" s="1"/>
  <c r="M52" i="133" s="1"/>
  <c r="M54" i="133" s="1"/>
  <c r="M55" i="133" s="1"/>
  <c r="M51" i="133" s="1"/>
  <c r="M56" i="133" s="1"/>
  <c r="M57" i="133" s="1"/>
  <c r="M58" i="133" s="1"/>
  <c r="M34" i="133"/>
  <c r="M35" i="133" s="1"/>
  <c r="M36" i="133" s="1"/>
  <c r="M30" i="133"/>
  <c r="M29" i="133"/>
  <c r="M31" i="133" s="1"/>
  <c r="M26" i="133"/>
  <c r="M28" i="133" s="1"/>
  <c r="K25" i="133"/>
  <c r="K46" i="133" s="1"/>
  <c r="D6" i="130" s="1"/>
  <c r="I25" i="133"/>
  <c r="I46" i="133" s="1"/>
  <c r="D6" i="131" s="1"/>
  <c r="M24" i="133"/>
  <c r="M25" i="133" s="1"/>
  <c r="M22" i="133"/>
  <c r="O11" i="133"/>
  <c r="O12" i="133" s="1"/>
  <c r="O13" i="133" s="1"/>
  <c r="O14" i="133" s="1"/>
  <c r="O15" i="133" s="1"/>
  <c r="O16" i="133" s="1"/>
  <c r="O17" i="133" s="1"/>
  <c r="O18" i="133" s="1"/>
  <c r="O19" i="133" s="1"/>
  <c r="O20" i="133" s="1"/>
  <c r="O21" i="133" s="1"/>
  <c r="O22" i="133" s="1"/>
  <c r="O24" i="133" s="1"/>
  <c r="O25" i="133" s="1"/>
  <c r="O26" i="133" s="1"/>
  <c r="O27" i="133" s="1"/>
  <c r="O28" i="133" s="1"/>
  <c r="O29" i="133" s="1"/>
  <c r="O30" i="133" s="1"/>
  <c r="O31" i="133" s="1"/>
  <c r="O32" i="133" s="1"/>
  <c r="O33" i="133" s="1"/>
  <c r="O34" i="133" s="1"/>
  <c r="O35" i="133" s="1"/>
  <c r="O36" i="133" s="1"/>
  <c r="O37" i="133" s="1"/>
  <c r="O38" i="133" s="1"/>
  <c r="O39" i="133" s="1"/>
  <c r="O40" i="133" s="1"/>
  <c r="O41" i="133" s="1"/>
  <c r="O42" i="133" s="1"/>
  <c r="O43" i="133" s="1"/>
  <c r="O44" i="133" s="1"/>
  <c r="O45" i="133" s="1"/>
  <c r="O48" i="133" s="1"/>
  <c r="O49" i="133" s="1"/>
  <c r="O50" i="133" s="1"/>
  <c r="O51" i="133" s="1"/>
  <c r="O52" i="133" s="1"/>
  <c r="O53" i="133" s="1"/>
  <c r="O54" i="133" s="1"/>
  <c r="O55" i="133" s="1"/>
  <c r="O56" i="133" s="1"/>
  <c r="O57" i="133" s="1"/>
  <c r="O58" i="133" s="1"/>
  <c r="O59" i="133" s="1"/>
  <c r="O60" i="133" s="1"/>
  <c r="O63" i="133" s="1"/>
  <c r="O64" i="133" s="1"/>
  <c r="O65" i="133" s="1"/>
  <c r="O66" i="133" s="1"/>
  <c r="O67" i="133" s="1"/>
  <c r="O68" i="133" s="1"/>
  <c r="O69" i="133" s="1"/>
  <c r="O70" i="133" s="1"/>
  <c r="O71" i="133" s="1"/>
  <c r="O72" i="133" s="1"/>
  <c r="O73" i="133" s="1"/>
  <c r="O74" i="133" s="1"/>
  <c r="O75" i="133" s="1"/>
  <c r="O76" i="133" s="1"/>
  <c r="O77" i="133" s="1"/>
  <c r="O78" i="133" s="1"/>
  <c r="O79" i="133" s="1"/>
  <c r="O80" i="133" s="1"/>
  <c r="O81" i="133" s="1"/>
  <c r="O82" i="133" s="1"/>
  <c r="O83" i="133" s="1"/>
  <c r="O84" i="133" s="1"/>
  <c r="O85" i="133" s="1"/>
  <c r="O86" i="133" s="1"/>
  <c r="O87" i="133" s="1"/>
  <c r="O88" i="133" s="1"/>
  <c r="O89" i="133" s="1"/>
  <c r="O90" i="133" s="1"/>
  <c r="C92" i="133" s="1"/>
  <c r="M11" i="133"/>
  <c r="M12" i="133" s="1"/>
  <c r="M13" i="133" s="1"/>
  <c r="M14" i="133" s="1"/>
  <c r="K91" i="133" l="1"/>
  <c r="F6" i="130" s="1"/>
  <c r="H35" i="134"/>
  <c r="H36" i="135"/>
  <c r="K61" i="133"/>
  <c r="E6" i="130" s="1"/>
  <c r="I61" i="133"/>
  <c r="E6" i="131" s="1"/>
  <c r="I91" i="133"/>
  <c r="F6" i="131" s="1"/>
  <c r="F19" i="134"/>
  <c r="E20" i="135"/>
  <c r="H18" i="135"/>
  <c r="H20" i="135" s="1"/>
  <c r="H18" i="134"/>
  <c r="H19" i="134" s="1"/>
  <c r="F15" i="135"/>
  <c r="F20" i="135" s="1"/>
  <c r="M33" i="133"/>
  <c r="M16" i="133"/>
  <c r="M18" i="133" s="1"/>
  <c r="M15" i="133" s="1"/>
  <c r="M19" i="133" s="1"/>
  <c r="M20" i="133" s="1"/>
  <c r="M21" i="133" s="1"/>
  <c r="M17" i="133" s="1"/>
  <c r="M86" i="132"/>
  <c r="M87" i="132" s="1"/>
  <c r="M88" i="132" s="1"/>
  <c r="M89" i="132" s="1"/>
  <c r="M90" i="132" s="1"/>
  <c r="M91" i="132" s="1"/>
  <c r="M81" i="132"/>
  <c r="M82" i="132" s="1"/>
  <c r="M83" i="132" s="1"/>
  <c r="M84" i="132" s="1"/>
  <c r="M85" i="132" s="1"/>
  <c r="M80" i="132"/>
  <c r="M79" i="132"/>
  <c r="M76" i="132"/>
  <c r="M77" i="132" s="1"/>
  <c r="M78" i="132" s="1"/>
  <c r="M75" i="132"/>
  <c r="M74" i="132"/>
  <c r="M73" i="132"/>
  <c r="K71" i="132"/>
  <c r="I71" i="132"/>
  <c r="M70" i="132"/>
  <c r="M72" i="132" s="1"/>
  <c r="I70" i="132"/>
  <c r="K65" i="132"/>
  <c r="I65" i="132"/>
  <c r="M64" i="132"/>
  <c r="M68" i="132" s="1"/>
  <c r="I64" i="132"/>
  <c r="I63" i="132"/>
  <c r="M59" i="132"/>
  <c r="M60" i="132" s="1"/>
  <c r="M61" i="132" s="1"/>
  <c r="M66" i="132" s="1"/>
  <c r="K59" i="132"/>
  <c r="I59" i="132"/>
  <c r="K56" i="132"/>
  <c r="I56" i="132"/>
  <c r="K55" i="132"/>
  <c r="I55" i="132"/>
  <c r="K51" i="132"/>
  <c r="I51" i="132"/>
  <c r="K50" i="132"/>
  <c r="I50" i="132"/>
  <c r="K48" i="132"/>
  <c r="I48" i="132"/>
  <c r="M37" i="132"/>
  <c r="M38" i="132" s="1"/>
  <c r="M39" i="132" s="1"/>
  <c r="M40" i="132" s="1"/>
  <c r="M41" i="132" s="1"/>
  <c r="M42" i="132" s="1"/>
  <c r="M43" i="132" s="1"/>
  <c r="M44" i="132" s="1"/>
  <c r="M45" i="132" s="1"/>
  <c r="M46" i="132" s="1"/>
  <c r="M27" i="132" s="1"/>
  <c r="M50" i="132" s="1"/>
  <c r="M52" i="132" s="1"/>
  <c r="M54" i="132" s="1"/>
  <c r="M55" i="132" s="1"/>
  <c r="M51" i="132" s="1"/>
  <c r="M56" i="132" s="1"/>
  <c r="M57" i="132" s="1"/>
  <c r="M58" i="132" s="1"/>
  <c r="M34" i="132"/>
  <c r="M35" i="132" s="1"/>
  <c r="M36" i="132" s="1"/>
  <c r="M30" i="132"/>
  <c r="M29" i="132"/>
  <c r="M31" i="132" s="1"/>
  <c r="M26" i="132"/>
  <c r="M28" i="132" s="1"/>
  <c r="K25" i="132"/>
  <c r="K46" i="132" s="1"/>
  <c r="I25" i="132"/>
  <c r="I46" i="132" s="1"/>
  <c r="M24" i="132"/>
  <c r="M25" i="132" s="1"/>
  <c r="M22" i="132"/>
  <c r="O11" i="132"/>
  <c r="O12" i="132" s="1"/>
  <c r="O13" i="132" s="1"/>
  <c r="O14" i="132" s="1"/>
  <c r="O15" i="132" s="1"/>
  <c r="O16" i="132" s="1"/>
  <c r="O17" i="132" s="1"/>
  <c r="O18" i="132" s="1"/>
  <c r="O19" i="132" s="1"/>
  <c r="O20" i="132" s="1"/>
  <c r="O21" i="132" s="1"/>
  <c r="O22" i="132" s="1"/>
  <c r="O24" i="132" s="1"/>
  <c r="O25" i="132" s="1"/>
  <c r="O26" i="132" s="1"/>
  <c r="O27" i="132" s="1"/>
  <c r="O28" i="132" s="1"/>
  <c r="O29" i="132" s="1"/>
  <c r="O30" i="132" s="1"/>
  <c r="O31" i="132" s="1"/>
  <c r="O32" i="132" s="1"/>
  <c r="O33" i="132" s="1"/>
  <c r="O34" i="132" s="1"/>
  <c r="O35" i="132" s="1"/>
  <c r="O36" i="132" s="1"/>
  <c r="O37" i="132" s="1"/>
  <c r="O38" i="132" s="1"/>
  <c r="O39" i="132" s="1"/>
  <c r="O40" i="132" s="1"/>
  <c r="O41" i="132" s="1"/>
  <c r="O42" i="132" s="1"/>
  <c r="O43" i="132" s="1"/>
  <c r="O44" i="132" s="1"/>
  <c r="O45" i="132" s="1"/>
  <c r="O48" i="132" s="1"/>
  <c r="O49" i="132" s="1"/>
  <c r="O50" i="132" s="1"/>
  <c r="O51" i="132" s="1"/>
  <c r="O52" i="132" s="1"/>
  <c r="O53" i="132" s="1"/>
  <c r="O54" i="132" s="1"/>
  <c r="O55" i="132" s="1"/>
  <c r="O56" i="132" s="1"/>
  <c r="O57" i="132" s="1"/>
  <c r="O58" i="132" s="1"/>
  <c r="O59" i="132" s="1"/>
  <c r="O60" i="132" s="1"/>
  <c r="O63" i="132" s="1"/>
  <c r="O64" i="132" s="1"/>
  <c r="O65" i="132" s="1"/>
  <c r="O66" i="132" s="1"/>
  <c r="O67" i="132" s="1"/>
  <c r="O68" i="132" s="1"/>
  <c r="O69" i="132" s="1"/>
  <c r="O70" i="132" s="1"/>
  <c r="O71" i="132" s="1"/>
  <c r="O72" i="132" s="1"/>
  <c r="O73" i="132" s="1"/>
  <c r="O74" i="132" s="1"/>
  <c r="O75" i="132" s="1"/>
  <c r="O76" i="132" s="1"/>
  <c r="O77" i="132" s="1"/>
  <c r="O78" i="132" s="1"/>
  <c r="O79" i="132" s="1"/>
  <c r="O80" i="132" s="1"/>
  <c r="O81" i="132" s="1"/>
  <c r="O82" i="132" s="1"/>
  <c r="O83" i="132" s="1"/>
  <c r="O84" i="132" s="1"/>
  <c r="O85" i="132" s="1"/>
  <c r="O86" i="132" s="1"/>
  <c r="O87" i="132" s="1"/>
  <c r="O88" i="132" s="1"/>
  <c r="O89" i="132" s="1"/>
  <c r="O90" i="132" s="1"/>
  <c r="C92" i="132" s="1"/>
  <c r="M11" i="132"/>
  <c r="M12" i="132" s="1"/>
  <c r="M13" i="132" s="1"/>
  <c r="M14" i="132" s="1"/>
  <c r="K91" i="132" l="1"/>
  <c r="K92" i="133"/>
  <c r="I92" i="133"/>
  <c r="I100" i="133" s="1"/>
  <c r="I61" i="132"/>
  <c r="K61" i="132"/>
  <c r="K100" i="133"/>
  <c r="I91" i="132"/>
  <c r="M33" i="132"/>
  <c r="M16" i="132"/>
  <c r="M18" i="132" s="1"/>
  <c r="M15" i="132" s="1"/>
  <c r="M19" i="132" s="1"/>
  <c r="M20" i="132" s="1"/>
  <c r="M21" i="132" s="1"/>
  <c r="M17" i="132" s="1"/>
  <c r="G8" i="131"/>
  <c r="D7" i="130"/>
  <c r="H7" i="130" s="1"/>
  <c r="D7" i="131"/>
  <c r="H7" i="131" s="1"/>
  <c r="K92" i="132" l="1"/>
  <c r="K100" i="132" s="1"/>
  <c r="I92" i="132"/>
  <c r="I100" i="132" s="1"/>
  <c r="H27" i="131"/>
  <c r="H25" i="131"/>
  <c r="H17" i="131"/>
  <c r="E16" i="131"/>
  <c r="H16" i="131" s="1"/>
  <c r="G14" i="131"/>
  <c r="E14" i="131"/>
  <c r="D14" i="131"/>
  <c r="D18" i="131" s="1"/>
  <c r="F13" i="131"/>
  <c r="F14" i="131" s="1"/>
  <c r="F8" i="131"/>
  <c r="E8" i="131"/>
  <c r="H27" i="130"/>
  <c r="H25" i="130"/>
  <c r="H17" i="130"/>
  <c r="H16" i="130"/>
  <c r="H14" i="130"/>
  <c r="G14" i="130"/>
  <c r="G18" i="130" s="1"/>
  <c r="F14" i="130"/>
  <c r="D14" i="130"/>
  <c r="D18" i="130" s="1"/>
  <c r="E13" i="130"/>
  <c r="E14" i="130" s="1"/>
  <c r="E18" i="130" s="1"/>
  <c r="F8" i="130"/>
  <c r="E8" i="130"/>
  <c r="D8" i="130"/>
  <c r="M86" i="129"/>
  <c r="M87" i="129" s="1"/>
  <c r="M88" i="129" s="1"/>
  <c r="M89" i="129" s="1"/>
  <c r="M90" i="129" s="1"/>
  <c r="M91" i="129" s="1"/>
  <c r="M81" i="129"/>
  <c r="M82" i="129" s="1"/>
  <c r="M83" i="129" s="1"/>
  <c r="M84" i="129" s="1"/>
  <c r="M85" i="129" s="1"/>
  <c r="M80" i="129"/>
  <c r="M79" i="129"/>
  <c r="M76" i="129"/>
  <c r="M77" i="129" s="1"/>
  <c r="M78" i="129" s="1"/>
  <c r="M75" i="129"/>
  <c r="M74" i="129"/>
  <c r="M73" i="129"/>
  <c r="K71" i="129"/>
  <c r="I71" i="129"/>
  <c r="M70" i="129"/>
  <c r="M72" i="129" s="1"/>
  <c r="I70" i="129"/>
  <c r="K65" i="129"/>
  <c r="I65" i="129"/>
  <c r="M64" i="129"/>
  <c r="M68" i="129" s="1"/>
  <c r="I64" i="129"/>
  <c r="I63" i="129"/>
  <c r="M59" i="129"/>
  <c r="M60" i="129" s="1"/>
  <c r="M61" i="129" s="1"/>
  <c r="M66" i="129" s="1"/>
  <c r="K59" i="129"/>
  <c r="I59" i="129"/>
  <c r="K56" i="129"/>
  <c r="I56" i="129"/>
  <c r="K55" i="129"/>
  <c r="I55" i="129"/>
  <c r="K51" i="129"/>
  <c r="I51" i="129"/>
  <c r="K50" i="129"/>
  <c r="I50" i="129"/>
  <c r="K48" i="129"/>
  <c r="I48" i="129"/>
  <c r="M37" i="129"/>
  <c r="M38" i="129" s="1"/>
  <c r="M39" i="129" s="1"/>
  <c r="M40" i="129" s="1"/>
  <c r="M41" i="129" s="1"/>
  <c r="M42" i="129" s="1"/>
  <c r="M43" i="129" s="1"/>
  <c r="M44" i="129" s="1"/>
  <c r="M45" i="129" s="1"/>
  <c r="M46" i="129" s="1"/>
  <c r="M28" i="129" s="1"/>
  <c r="M50" i="129" s="1"/>
  <c r="M52" i="129" s="1"/>
  <c r="M54" i="129" s="1"/>
  <c r="M55" i="129" s="1"/>
  <c r="M51" i="129" s="1"/>
  <c r="M56" i="129" s="1"/>
  <c r="M57" i="129" s="1"/>
  <c r="M58" i="129" s="1"/>
  <c r="M34" i="129"/>
  <c r="M35" i="129" s="1"/>
  <c r="M36" i="129" s="1"/>
  <c r="M31" i="129"/>
  <c r="M30" i="129"/>
  <c r="M32" i="129" s="1"/>
  <c r="M26" i="129"/>
  <c r="M29" i="129" s="1"/>
  <c r="K25" i="129"/>
  <c r="K46" i="129" s="1"/>
  <c r="D6" i="139" s="1"/>
  <c r="I25" i="129"/>
  <c r="I46" i="129" s="1"/>
  <c r="D6" i="138" s="1"/>
  <c r="M24" i="129"/>
  <c r="M25" i="129" s="1"/>
  <c r="M22" i="129"/>
  <c r="O11" i="129"/>
  <c r="O12" i="129" s="1"/>
  <c r="O13" i="129" s="1"/>
  <c r="O14" i="129" s="1"/>
  <c r="O15" i="129" s="1"/>
  <c r="O16" i="129" s="1"/>
  <c r="O17" i="129" s="1"/>
  <c r="O18" i="129" s="1"/>
  <c r="O19" i="129" s="1"/>
  <c r="O20" i="129" s="1"/>
  <c r="O21" i="129" s="1"/>
  <c r="O22" i="129" s="1"/>
  <c r="O24" i="129" s="1"/>
  <c r="O25" i="129" s="1"/>
  <c r="O26" i="129" s="1"/>
  <c r="M11" i="129"/>
  <c r="M12" i="129" s="1"/>
  <c r="M13" i="129" s="1"/>
  <c r="M14" i="129" s="1"/>
  <c r="K91" i="129" l="1"/>
  <c r="F6" i="139" s="1"/>
  <c r="F8" i="139" s="1"/>
  <c r="F20" i="139" s="1"/>
  <c r="D8" i="138"/>
  <c r="D20" i="138" s="1"/>
  <c r="K61" i="129"/>
  <c r="E6" i="139" s="1"/>
  <c r="E8" i="139" s="1"/>
  <c r="E20" i="139" s="1"/>
  <c r="H13" i="131"/>
  <c r="H14" i="131" s="1"/>
  <c r="D8" i="139"/>
  <c r="D20" i="139" s="1"/>
  <c r="H18" i="130"/>
  <c r="O27" i="129"/>
  <c r="O28" i="129" s="1"/>
  <c r="O29" i="129" s="1"/>
  <c r="O30" i="129" s="1"/>
  <c r="O31" i="129" s="1"/>
  <c r="O32" i="129" s="1"/>
  <c r="O33" i="129" s="1"/>
  <c r="O34" i="129" s="1"/>
  <c r="O35" i="129" s="1"/>
  <c r="O36" i="129" s="1"/>
  <c r="O37" i="129" s="1"/>
  <c r="O38" i="129" s="1"/>
  <c r="O39" i="129" s="1"/>
  <c r="O40" i="129" s="1"/>
  <c r="O41" i="129" s="1"/>
  <c r="O42" i="129" s="1"/>
  <c r="O43" i="129" s="1"/>
  <c r="O44" i="129" s="1"/>
  <c r="O45" i="129" s="1"/>
  <c r="O48" i="129" s="1"/>
  <c r="O49" i="129" s="1"/>
  <c r="O50" i="129" s="1"/>
  <c r="O51" i="129" s="1"/>
  <c r="O52" i="129" s="1"/>
  <c r="O53" i="129" s="1"/>
  <c r="O54" i="129" s="1"/>
  <c r="O55" i="129" s="1"/>
  <c r="O56" i="129" s="1"/>
  <c r="O57" i="129" s="1"/>
  <c r="O58" i="129" s="1"/>
  <c r="O59" i="129" s="1"/>
  <c r="O60" i="129" s="1"/>
  <c r="O63" i="129" s="1"/>
  <c r="O64" i="129" s="1"/>
  <c r="O65" i="129" s="1"/>
  <c r="O66" i="129" s="1"/>
  <c r="O67" i="129" s="1"/>
  <c r="O68" i="129" s="1"/>
  <c r="O69" i="129" s="1"/>
  <c r="O70" i="129" s="1"/>
  <c r="O71" i="129" s="1"/>
  <c r="O72" i="129" s="1"/>
  <c r="O73" i="129" s="1"/>
  <c r="O74" i="129" s="1"/>
  <c r="O75" i="129" s="1"/>
  <c r="O76" i="129" s="1"/>
  <c r="O77" i="129" s="1"/>
  <c r="O78" i="129" s="1"/>
  <c r="O79" i="129" s="1"/>
  <c r="O80" i="129" s="1"/>
  <c r="O81" i="129" s="1"/>
  <c r="O82" i="129" s="1"/>
  <c r="O83" i="129" s="1"/>
  <c r="O84" i="129" s="1"/>
  <c r="O85" i="129" s="1"/>
  <c r="O86" i="129" s="1"/>
  <c r="O87" i="129" s="1"/>
  <c r="O88" i="129" s="1"/>
  <c r="O89" i="129" s="1"/>
  <c r="O90" i="129" s="1"/>
  <c r="C92" i="129" s="1"/>
  <c r="H34" i="130"/>
  <c r="I61" i="129"/>
  <c r="E6" i="138" s="1"/>
  <c r="E8" i="138" s="1"/>
  <c r="E20" i="138" s="1"/>
  <c r="I91" i="129"/>
  <c r="F6" i="138" s="1"/>
  <c r="F8" i="138" s="1"/>
  <c r="F20" i="138" s="1"/>
  <c r="D8" i="131"/>
  <c r="D20" i="131" s="1"/>
  <c r="H34" i="131"/>
  <c r="F18" i="131"/>
  <c r="F20" i="131" s="1"/>
  <c r="H6" i="130"/>
  <c r="H8" i="130" s="1"/>
  <c r="F18" i="130"/>
  <c r="F20" i="130" s="1"/>
  <c r="G20" i="131"/>
  <c r="E18" i="131"/>
  <c r="E20" i="131" s="1"/>
  <c r="H6" i="131"/>
  <c r="H8" i="131" s="1"/>
  <c r="E20" i="130"/>
  <c r="M33" i="129"/>
  <c r="M16" i="129"/>
  <c r="M18" i="129" s="1"/>
  <c r="M15" i="129" s="1"/>
  <c r="M19" i="129" s="1"/>
  <c r="M20" i="129" s="1"/>
  <c r="M21" i="129" s="1"/>
  <c r="M17" i="129" s="1"/>
  <c r="D20" i="130"/>
  <c r="F18" i="127"/>
  <c r="H18" i="127" s="1"/>
  <c r="F17" i="127"/>
  <c r="H17" i="127" s="1"/>
  <c r="E14" i="127"/>
  <c r="E15" i="127" s="1"/>
  <c r="E19" i="127" s="1"/>
  <c r="H8" i="127"/>
  <c r="H30" i="128"/>
  <c r="H28" i="128"/>
  <c r="G21" i="128"/>
  <c r="F20" i="128"/>
  <c r="H20" i="128" s="1"/>
  <c r="F19" i="128"/>
  <c r="E19" i="128"/>
  <c r="G16" i="128"/>
  <c r="E16" i="128"/>
  <c r="D16" i="128"/>
  <c r="D21" i="128" s="1"/>
  <c r="F15" i="128"/>
  <c r="H15" i="128" s="1"/>
  <c r="G10" i="128"/>
  <c r="H9" i="128"/>
  <c r="H8" i="128"/>
  <c r="H7" i="128"/>
  <c r="H28" i="127"/>
  <c r="H26" i="127"/>
  <c r="H15" i="127"/>
  <c r="G15" i="127"/>
  <c r="G19" i="127" s="1"/>
  <c r="F15" i="127"/>
  <c r="D15" i="127"/>
  <c r="D19" i="127" s="1"/>
  <c r="H7" i="127"/>
  <c r="M81" i="126"/>
  <c r="M82" i="126" s="1"/>
  <c r="M83" i="126" s="1"/>
  <c r="M84" i="126" s="1"/>
  <c r="M85" i="126" s="1"/>
  <c r="M86" i="126" s="1"/>
  <c r="M87" i="126" s="1"/>
  <c r="M88" i="126" s="1"/>
  <c r="M89" i="126" s="1"/>
  <c r="M90" i="126" s="1"/>
  <c r="M91" i="126" s="1"/>
  <c r="M92" i="126" s="1"/>
  <c r="M80" i="126"/>
  <c r="M79" i="126"/>
  <c r="M76" i="126"/>
  <c r="M77" i="126" s="1"/>
  <c r="M78" i="126" s="1"/>
  <c r="M75" i="126"/>
  <c r="M74" i="126"/>
  <c r="M73" i="126"/>
  <c r="K71" i="126"/>
  <c r="I71" i="126"/>
  <c r="M70" i="126"/>
  <c r="M72" i="126" s="1"/>
  <c r="I70" i="126"/>
  <c r="K65" i="126"/>
  <c r="I65" i="126"/>
  <c r="M64" i="126"/>
  <c r="M68" i="126" s="1"/>
  <c r="I64" i="126"/>
  <c r="I63" i="126"/>
  <c r="M59" i="126"/>
  <c r="M60" i="126" s="1"/>
  <c r="M61" i="126" s="1"/>
  <c r="M66" i="126" s="1"/>
  <c r="K59" i="126"/>
  <c r="I59" i="126"/>
  <c r="K56" i="126"/>
  <c r="I56" i="126"/>
  <c r="K55" i="126"/>
  <c r="I55" i="126"/>
  <c r="K51" i="126"/>
  <c r="I51" i="126"/>
  <c r="K50" i="126"/>
  <c r="I50" i="126"/>
  <c r="K48" i="126"/>
  <c r="I48" i="126"/>
  <c r="M37" i="126"/>
  <c r="M38" i="126" s="1"/>
  <c r="M39" i="126" s="1"/>
  <c r="M40" i="126" s="1"/>
  <c r="M41" i="126" s="1"/>
  <c r="M42" i="126" s="1"/>
  <c r="M43" i="126" s="1"/>
  <c r="M44" i="126" s="1"/>
  <c r="M45" i="126" s="1"/>
  <c r="M46" i="126" s="1"/>
  <c r="M27" i="126" s="1"/>
  <c r="M50" i="126" s="1"/>
  <c r="M52" i="126" s="1"/>
  <c r="M54" i="126" s="1"/>
  <c r="M55" i="126" s="1"/>
  <c r="M51" i="126" s="1"/>
  <c r="M56" i="126" s="1"/>
  <c r="M57" i="126" s="1"/>
  <c r="M58" i="126" s="1"/>
  <c r="M34" i="126"/>
  <c r="M35" i="126" s="1"/>
  <c r="M36" i="126" s="1"/>
  <c r="M30" i="126"/>
  <c r="M29" i="126"/>
  <c r="M31" i="126" s="1"/>
  <c r="M26" i="126"/>
  <c r="M28" i="126" s="1"/>
  <c r="K25" i="126"/>
  <c r="K46" i="126" s="1"/>
  <c r="I25" i="126"/>
  <c r="I46" i="126" s="1"/>
  <c r="M24" i="126"/>
  <c r="M25" i="126" s="1"/>
  <c r="M22" i="126"/>
  <c r="O11" i="126"/>
  <c r="O12" i="126" s="1"/>
  <c r="O13" i="126" s="1"/>
  <c r="O14" i="126" s="1"/>
  <c r="O15" i="126" s="1"/>
  <c r="O16" i="126" s="1"/>
  <c r="O17" i="126" s="1"/>
  <c r="O18" i="126" s="1"/>
  <c r="O19" i="126" s="1"/>
  <c r="O20" i="126" s="1"/>
  <c r="O21" i="126" s="1"/>
  <c r="O22" i="126" s="1"/>
  <c r="O24" i="126" s="1"/>
  <c r="O25" i="126" s="1"/>
  <c r="O26" i="126" s="1"/>
  <c r="O27" i="126" s="1"/>
  <c r="O28" i="126" s="1"/>
  <c r="O29" i="126" s="1"/>
  <c r="O30" i="126" s="1"/>
  <c r="O31" i="126" s="1"/>
  <c r="O32" i="126" s="1"/>
  <c r="O33" i="126" s="1"/>
  <c r="O34" i="126" s="1"/>
  <c r="O35" i="126" s="1"/>
  <c r="O36" i="126" s="1"/>
  <c r="O37" i="126" s="1"/>
  <c r="O38" i="126" s="1"/>
  <c r="O39" i="126" s="1"/>
  <c r="O40" i="126" s="1"/>
  <c r="O41" i="126" s="1"/>
  <c r="O42" i="126" s="1"/>
  <c r="O43" i="126" s="1"/>
  <c r="O44" i="126" s="1"/>
  <c r="O45" i="126" s="1"/>
  <c r="O48" i="126" s="1"/>
  <c r="O49" i="126" s="1"/>
  <c r="O50" i="126" s="1"/>
  <c r="O51" i="126" s="1"/>
  <c r="O52" i="126" s="1"/>
  <c r="O53" i="126" s="1"/>
  <c r="O54" i="126" s="1"/>
  <c r="O55" i="126" s="1"/>
  <c r="O56" i="126" s="1"/>
  <c r="O57" i="126" s="1"/>
  <c r="O58" i="126" s="1"/>
  <c r="O59" i="126" s="1"/>
  <c r="O60" i="126" s="1"/>
  <c r="O63" i="126" s="1"/>
  <c r="O64" i="126" s="1"/>
  <c r="O65" i="126" s="1"/>
  <c r="O66" i="126" s="1"/>
  <c r="O67" i="126" s="1"/>
  <c r="O68" i="126" s="1"/>
  <c r="O69" i="126" s="1"/>
  <c r="O70" i="126" s="1"/>
  <c r="O71" i="126" s="1"/>
  <c r="O72" i="126" s="1"/>
  <c r="O73" i="126" s="1"/>
  <c r="O74" i="126" s="1"/>
  <c r="O75" i="126" s="1"/>
  <c r="O76" i="126" s="1"/>
  <c r="O77" i="126" s="1"/>
  <c r="O78" i="126" s="1"/>
  <c r="O79" i="126" s="1"/>
  <c r="O80" i="126" s="1"/>
  <c r="O81" i="126" s="1"/>
  <c r="O82" i="126" s="1"/>
  <c r="O83" i="126" s="1"/>
  <c r="O84" i="126" s="1"/>
  <c r="O85" i="126" s="1"/>
  <c r="O86" i="126" s="1"/>
  <c r="O87" i="126" s="1"/>
  <c r="O88" i="126" s="1"/>
  <c r="O89" i="126" s="1"/>
  <c r="O90" i="126" s="1"/>
  <c r="O91" i="126" s="1"/>
  <c r="C93" i="126" s="1"/>
  <c r="M11" i="126"/>
  <c r="M12" i="126" s="1"/>
  <c r="M13" i="126" s="1"/>
  <c r="M14" i="126" s="1"/>
  <c r="G23" i="128" l="1"/>
  <c r="E21" i="128"/>
  <c r="I92" i="126"/>
  <c r="F6" i="135" s="1"/>
  <c r="F9" i="135" s="1"/>
  <c r="F22" i="135" s="1"/>
  <c r="K92" i="126"/>
  <c r="F6" i="134" s="1"/>
  <c r="F9" i="134" s="1"/>
  <c r="F21" i="134" s="1"/>
  <c r="K61" i="126"/>
  <c r="E6" i="127" s="1"/>
  <c r="E9" i="127" s="1"/>
  <c r="E21" i="127" s="1"/>
  <c r="I61" i="126"/>
  <c r="E6" i="135" s="1"/>
  <c r="E9" i="135" s="1"/>
  <c r="E22" i="135" s="1"/>
  <c r="H35" i="127"/>
  <c r="K92" i="129"/>
  <c r="J8" i="130" s="1"/>
  <c r="D6" i="135"/>
  <c r="D6" i="128"/>
  <c r="H18" i="131"/>
  <c r="H20" i="131" s="1"/>
  <c r="F19" i="127"/>
  <c r="H6" i="139"/>
  <c r="H8" i="139" s="1"/>
  <c r="D6" i="134"/>
  <c r="H19" i="128"/>
  <c r="D6" i="127"/>
  <c r="D9" i="127" s="1"/>
  <c r="D21" i="127" s="1"/>
  <c r="H37" i="128"/>
  <c r="H6" i="138"/>
  <c r="H8" i="138" s="1"/>
  <c r="I92" i="129"/>
  <c r="I96" i="129" s="1"/>
  <c r="H20" i="130"/>
  <c r="H16" i="128"/>
  <c r="F16" i="128"/>
  <c r="F21" i="128" s="1"/>
  <c r="H19" i="127"/>
  <c r="M16" i="126"/>
  <c r="M18" i="126" s="1"/>
  <c r="M15" i="126" s="1"/>
  <c r="M19" i="126" s="1"/>
  <c r="M20" i="126" s="1"/>
  <c r="M21" i="126" s="1"/>
  <c r="M17" i="126" s="1"/>
  <c r="M33" i="126"/>
  <c r="I93" i="126" l="1"/>
  <c r="I101" i="126" s="1"/>
  <c r="E6" i="134"/>
  <c r="E9" i="134" s="1"/>
  <c r="E21" i="134" s="1"/>
  <c r="F6" i="128"/>
  <c r="F10" i="128" s="1"/>
  <c r="F23" i="128" s="1"/>
  <c r="K93" i="126"/>
  <c r="K101" i="126" s="1"/>
  <c r="F6" i="127"/>
  <c r="F9" i="127" s="1"/>
  <c r="F21" i="127" s="1"/>
  <c r="E6" i="128"/>
  <c r="E10" i="128" s="1"/>
  <c r="E23" i="128" s="1"/>
  <c r="J20" i="131"/>
  <c r="K96" i="129"/>
  <c r="J20" i="130" s="1"/>
  <c r="J8" i="131"/>
  <c r="H20" i="139"/>
  <c r="J20" i="139" s="1"/>
  <c r="J8" i="139"/>
  <c r="H20" i="138"/>
  <c r="J20" i="138" s="1"/>
  <c r="J8" i="138"/>
  <c r="D9" i="134"/>
  <c r="D21" i="134" s="1"/>
  <c r="D10" i="128"/>
  <c r="D23" i="128" s="1"/>
  <c r="H21" i="128"/>
  <c r="D9" i="135"/>
  <c r="D22" i="135" s="1"/>
  <c r="H6" i="135"/>
  <c r="H9" i="135" s="1"/>
  <c r="H6" i="128" l="1"/>
  <c r="H10" i="128" s="1"/>
  <c r="J10" i="128" s="1"/>
  <c r="H6" i="134"/>
  <c r="H9" i="134" s="1"/>
  <c r="H21" i="134" s="1"/>
  <c r="J21" i="134" s="1"/>
  <c r="H6" i="127"/>
  <c r="H9" i="127" s="1"/>
  <c r="J9" i="127" s="1"/>
  <c r="H22" i="135"/>
  <c r="J22" i="135" s="1"/>
  <c r="J9" i="135"/>
  <c r="H23" i="128" l="1"/>
  <c r="J9" i="134"/>
  <c r="H21" i="127"/>
  <c r="J21" i="127" s="1"/>
  <c r="H9" i="123"/>
  <c r="H10" i="123"/>
  <c r="H11" i="123"/>
  <c r="H12" i="123"/>
  <c r="H13" i="123"/>
  <c r="G14" i="123"/>
  <c r="I70" i="125"/>
  <c r="I64" i="125"/>
  <c r="I63" i="125"/>
  <c r="I25" i="125"/>
  <c r="I51" i="125"/>
  <c r="K51" i="125"/>
  <c r="K25" i="125"/>
  <c r="H9" i="124"/>
  <c r="H10" i="124"/>
  <c r="F8" i="124" l="1"/>
  <c r="H8" i="124" s="1"/>
  <c r="F7" i="124"/>
  <c r="H7" i="124" s="1"/>
  <c r="F7" i="123"/>
  <c r="H7" i="123" s="1"/>
  <c r="F8" i="123"/>
  <c r="H8" i="123" s="1"/>
  <c r="M81" i="125"/>
  <c r="M82" i="125" s="1"/>
  <c r="M83" i="125" s="1"/>
  <c r="M84" i="125" s="1"/>
  <c r="M85" i="125" s="1"/>
  <c r="M86" i="125" s="1"/>
  <c r="M87" i="125" s="1"/>
  <c r="M88" i="125" s="1"/>
  <c r="M89" i="125" s="1"/>
  <c r="M90" i="125" s="1"/>
  <c r="M91" i="125" s="1"/>
  <c r="M92" i="125" s="1"/>
  <c r="M80" i="125"/>
  <c r="M79" i="125"/>
  <c r="M76" i="125"/>
  <c r="M77" i="125" s="1"/>
  <c r="M78" i="125" s="1"/>
  <c r="M75" i="125"/>
  <c r="M74" i="125"/>
  <c r="M73" i="125"/>
  <c r="K71" i="125"/>
  <c r="I71" i="125"/>
  <c r="M70" i="125"/>
  <c r="M72" i="125" s="1"/>
  <c r="K65" i="125"/>
  <c r="I65" i="125"/>
  <c r="M64" i="125"/>
  <c r="M68" i="125" s="1"/>
  <c r="M59" i="125"/>
  <c r="M60" i="125" s="1"/>
  <c r="M61" i="125" s="1"/>
  <c r="M66" i="125" s="1"/>
  <c r="K59" i="125"/>
  <c r="I59" i="125"/>
  <c r="K56" i="125"/>
  <c r="I56" i="125"/>
  <c r="K55" i="125"/>
  <c r="I55" i="125"/>
  <c r="K50" i="125"/>
  <c r="I50" i="125"/>
  <c r="K48" i="125"/>
  <c r="I48" i="125"/>
  <c r="M37" i="125"/>
  <c r="M38" i="125" s="1"/>
  <c r="M39" i="125" s="1"/>
  <c r="M40" i="125" s="1"/>
  <c r="M41" i="125" s="1"/>
  <c r="M42" i="125" s="1"/>
  <c r="M43" i="125" s="1"/>
  <c r="M44" i="125" s="1"/>
  <c r="M45" i="125" s="1"/>
  <c r="M46" i="125" s="1"/>
  <c r="M27" i="125" s="1"/>
  <c r="M50" i="125" s="1"/>
  <c r="M52" i="125" s="1"/>
  <c r="M54" i="125" s="1"/>
  <c r="M55" i="125" s="1"/>
  <c r="M51" i="125" s="1"/>
  <c r="M56" i="125" s="1"/>
  <c r="M57" i="125" s="1"/>
  <c r="M58" i="125" s="1"/>
  <c r="M34" i="125"/>
  <c r="M35" i="125" s="1"/>
  <c r="M36" i="125" s="1"/>
  <c r="M30" i="125"/>
  <c r="M29" i="125"/>
  <c r="M31" i="125" s="1"/>
  <c r="M26" i="125"/>
  <c r="M28" i="125" s="1"/>
  <c r="K46" i="125"/>
  <c r="I46" i="125"/>
  <c r="M24" i="125"/>
  <c r="M25" i="125" s="1"/>
  <c r="M22" i="125"/>
  <c r="O11" i="125"/>
  <c r="O12" i="125" s="1"/>
  <c r="O13" i="125" s="1"/>
  <c r="O14" i="125" s="1"/>
  <c r="O15" i="125" s="1"/>
  <c r="O16" i="125" s="1"/>
  <c r="O17" i="125" s="1"/>
  <c r="O18" i="125" s="1"/>
  <c r="O19" i="125" s="1"/>
  <c r="O20" i="125" s="1"/>
  <c r="O21" i="125" s="1"/>
  <c r="O22" i="125" s="1"/>
  <c r="O24" i="125" s="1"/>
  <c r="O25" i="125" s="1"/>
  <c r="O26" i="125" s="1"/>
  <c r="O27" i="125" s="1"/>
  <c r="O28" i="125" s="1"/>
  <c r="O29" i="125" s="1"/>
  <c r="O30" i="125" s="1"/>
  <c r="O31" i="125" s="1"/>
  <c r="O32" i="125" s="1"/>
  <c r="O33" i="125" s="1"/>
  <c r="O34" i="125" s="1"/>
  <c r="O35" i="125" s="1"/>
  <c r="O36" i="125" s="1"/>
  <c r="O37" i="125" s="1"/>
  <c r="O38" i="125" s="1"/>
  <c r="O39" i="125" s="1"/>
  <c r="O40" i="125" s="1"/>
  <c r="O41" i="125" s="1"/>
  <c r="O42" i="125" s="1"/>
  <c r="O43" i="125" s="1"/>
  <c r="O44" i="125" s="1"/>
  <c r="O45" i="125" s="1"/>
  <c r="O48" i="125" s="1"/>
  <c r="O49" i="125" s="1"/>
  <c r="O50" i="125" s="1"/>
  <c r="O51" i="125" s="1"/>
  <c r="O52" i="125" s="1"/>
  <c r="O53" i="125" s="1"/>
  <c r="O54" i="125" s="1"/>
  <c r="O55" i="125" s="1"/>
  <c r="O56" i="125" s="1"/>
  <c r="O57" i="125" s="1"/>
  <c r="O58" i="125" s="1"/>
  <c r="O59" i="125" s="1"/>
  <c r="O60" i="125" s="1"/>
  <c r="O63" i="125" s="1"/>
  <c r="O64" i="125" s="1"/>
  <c r="O65" i="125" s="1"/>
  <c r="O66" i="125" s="1"/>
  <c r="O67" i="125" s="1"/>
  <c r="O68" i="125" s="1"/>
  <c r="O69" i="125" s="1"/>
  <c r="O70" i="125" s="1"/>
  <c r="O71" i="125" s="1"/>
  <c r="O72" i="125" s="1"/>
  <c r="O73" i="125" s="1"/>
  <c r="O74" i="125" s="1"/>
  <c r="O75" i="125" s="1"/>
  <c r="O76" i="125" s="1"/>
  <c r="O77" i="125" s="1"/>
  <c r="O78" i="125" s="1"/>
  <c r="O79" i="125" s="1"/>
  <c r="O80" i="125" s="1"/>
  <c r="O81" i="125" s="1"/>
  <c r="O82" i="125" s="1"/>
  <c r="O83" i="125" s="1"/>
  <c r="O84" i="125" s="1"/>
  <c r="O85" i="125" s="1"/>
  <c r="O86" i="125" s="1"/>
  <c r="O87" i="125" s="1"/>
  <c r="O88" i="125" s="1"/>
  <c r="O89" i="125" s="1"/>
  <c r="O90" i="125" s="1"/>
  <c r="O91" i="125" s="1"/>
  <c r="M11" i="125"/>
  <c r="M12" i="125" s="1"/>
  <c r="M13" i="125" s="1"/>
  <c r="M14" i="125" s="1"/>
  <c r="H30" i="124"/>
  <c r="H28" i="124"/>
  <c r="F20" i="124"/>
  <c r="H19" i="124"/>
  <c r="H17" i="124"/>
  <c r="G17" i="124"/>
  <c r="G21" i="124" s="1"/>
  <c r="F17" i="124"/>
  <c r="D17" i="124"/>
  <c r="D21" i="124" s="1"/>
  <c r="E16" i="124"/>
  <c r="E17" i="124" s="1"/>
  <c r="E21" i="124" s="1"/>
  <c r="H34" i="123"/>
  <c r="H32" i="123"/>
  <c r="G25" i="123"/>
  <c r="F24" i="123"/>
  <c r="H24" i="123" s="1"/>
  <c r="F23" i="123"/>
  <c r="E23" i="123"/>
  <c r="G20" i="123"/>
  <c r="G27" i="123" s="1"/>
  <c r="E20" i="123"/>
  <c r="D20" i="123"/>
  <c r="D25" i="123" s="1"/>
  <c r="F19" i="123"/>
  <c r="K61" i="125" l="1"/>
  <c r="H37" i="124"/>
  <c r="F21" i="124"/>
  <c r="H20" i="124"/>
  <c r="H21" i="124" s="1"/>
  <c r="C93" i="125"/>
  <c r="I61" i="125"/>
  <c r="I92" i="125"/>
  <c r="K92" i="125"/>
  <c r="H41" i="123"/>
  <c r="E25" i="123"/>
  <c r="H19" i="123"/>
  <c r="H23" i="123"/>
  <c r="F20" i="123"/>
  <c r="F25" i="123" s="1"/>
  <c r="M33" i="125"/>
  <c r="M16" i="125"/>
  <c r="M18" i="125" s="1"/>
  <c r="M15" i="125" s="1"/>
  <c r="M19" i="125" s="1"/>
  <c r="M20" i="125" s="1"/>
  <c r="M21" i="125" s="1"/>
  <c r="M17" i="125" s="1"/>
  <c r="E15" i="120"/>
  <c r="G15" i="120"/>
  <c r="D15" i="120"/>
  <c r="F15" i="121"/>
  <c r="G15" i="121"/>
  <c r="H15" i="121"/>
  <c r="D15" i="121"/>
  <c r="K93" i="125" l="1"/>
  <c r="K101" i="125" s="1"/>
  <c r="I93" i="125"/>
  <c r="I101" i="125" s="1"/>
  <c r="J23" i="128" s="1"/>
  <c r="H20" i="123"/>
  <c r="E14" i="121"/>
  <c r="E15" i="121" s="1"/>
  <c r="F19" i="120"/>
  <c r="F18" i="120"/>
  <c r="H25" i="123" l="1"/>
  <c r="F18" i="121"/>
  <c r="H18" i="121" s="1"/>
  <c r="M83" i="122"/>
  <c r="M84" i="122" s="1"/>
  <c r="M85" i="122" s="1"/>
  <c r="M86" i="122" s="1"/>
  <c r="M87" i="122" s="1"/>
  <c r="M88" i="122" s="1"/>
  <c r="M89" i="122" s="1"/>
  <c r="M90" i="122" s="1"/>
  <c r="M91" i="122" s="1"/>
  <c r="M92" i="122" s="1"/>
  <c r="M93" i="122" s="1"/>
  <c r="M94" i="122" s="1"/>
  <c r="M82" i="122"/>
  <c r="M81" i="122"/>
  <c r="M78" i="122"/>
  <c r="M79" i="122" s="1"/>
  <c r="M80" i="122" s="1"/>
  <c r="M77" i="122"/>
  <c r="M76" i="122"/>
  <c r="M74" i="122"/>
  <c r="K71" i="122"/>
  <c r="I71" i="122"/>
  <c r="M70" i="122"/>
  <c r="M72" i="122" s="1"/>
  <c r="M73" i="122" s="1"/>
  <c r="K65" i="122"/>
  <c r="I65" i="122"/>
  <c r="M64" i="122"/>
  <c r="M68" i="122" s="1"/>
  <c r="I64" i="122"/>
  <c r="I63" i="122"/>
  <c r="M59" i="122"/>
  <c r="M60" i="122" s="1"/>
  <c r="M61" i="122" s="1"/>
  <c r="M66" i="122" s="1"/>
  <c r="K59" i="122"/>
  <c r="I59" i="122"/>
  <c r="K56" i="122"/>
  <c r="I56" i="122"/>
  <c r="K55" i="122"/>
  <c r="I55" i="122"/>
  <c r="K51" i="122"/>
  <c r="I51" i="122"/>
  <c r="K50" i="122"/>
  <c r="I50" i="122"/>
  <c r="K48" i="122"/>
  <c r="I48" i="122"/>
  <c r="M37" i="122"/>
  <c r="M38" i="122" s="1"/>
  <c r="M39" i="122" s="1"/>
  <c r="M40" i="122" s="1"/>
  <c r="M41" i="122" s="1"/>
  <c r="M42" i="122" s="1"/>
  <c r="M43" i="122" s="1"/>
  <c r="M44" i="122" s="1"/>
  <c r="M45" i="122" s="1"/>
  <c r="M46" i="122" s="1"/>
  <c r="M27" i="122" s="1"/>
  <c r="M50" i="122" s="1"/>
  <c r="M52" i="122" s="1"/>
  <c r="M54" i="122" s="1"/>
  <c r="M55" i="122" s="1"/>
  <c r="M51" i="122" s="1"/>
  <c r="M56" i="122" s="1"/>
  <c r="M57" i="122" s="1"/>
  <c r="M58" i="122" s="1"/>
  <c r="M34" i="122"/>
  <c r="M35" i="122" s="1"/>
  <c r="M36" i="122" s="1"/>
  <c r="M30" i="122"/>
  <c r="M29" i="122"/>
  <c r="M31" i="122" s="1"/>
  <c r="M26" i="122"/>
  <c r="M28" i="122" s="1"/>
  <c r="K25" i="122"/>
  <c r="K46" i="122" s="1"/>
  <c r="I25" i="122"/>
  <c r="I46" i="122" s="1"/>
  <c r="M24" i="122"/>
  <c r="M25" i="122" s="1"/>
  <c r="M22" i="122"/>
  <c r="O11" i="122"/>
  <c r="O12" i="122" s="1"/>
  <c r="O13" i="122" s="1"/>
  <c r="O14" i="122" s="1"/>
  <c r="O15" i="122" s="1"/>
  <c r="O16" i="122" s="1"/>
  <c r="O17" i="122" s="1"/>
  <c r="O18" i="122" s="1"/>
  <c r="O19" i="122" s="1"/>
  <c r="O20" i="122" s="1"/>
  <c r="O21" i="122" s="1"/>
  <c r="O22" i="122" s="1"/>
  <c r="O24" i="122" s="1"/>
  <c r="O25" i="122" s="1"/>
  <c r="O26" i="122" s="1"/>
  <c r="O27" i="122" s="1"/>
  <c r="O28" i="122" s="1"/>
  <c r="O29" i="122" s="1"/>
  <c r="O30" i="122" s="1"/>
  <c r="O31" i="122" s="1"/>
  <c r="O32" i="122" s="1"/>
  <c r="O33" i="122" s="1"/>
  <c r="O34" i="122" s="1"/>
  <c r="O35" i="122" s="1"/>
  <c r="O36" i="122" s="1"/>
  <c r="O37" i="122" s="1"/>
  <c r="O38" i="122" s="1"/>
  <c r="O39" i="122" s="1"/>
  <c r="O40" i="122" s="1"/>
  <c r="O41" i="122" s="1"/>
  <c r="O42" i="122" s="1"/>
  <c r="O43" i="122" s="1"/>
  <c r="O44" i="122" s="1"/>
  <c r="O45" i="122" s="1"/>
  <c r="O48" i="122" s="1"/>
  <c r="O49" i="122" s="1"/>
  <c r="O50" i="122" s="1"/>
  <c r="O51" i="122" s="1"/>
  <c r="O52" i="122" s="1"/>
  <c r="O53" i="122" s="1"/>
  <c r="O54" i="122" s="1"/>
  <c r="O55" i="122" s="1"/>
  <c r="O56" i="122" s="1"/>
  <c r="O57" i="122" s="1"/>
  <c r="O58" i="122" s="1"/>
  <c r="O59" i="122" s="1"/>
  <c r="O60" i="122" s="1"/>
  <c r="O63" i="122" s="1"/>
  <c r="O64" i="122" s="1"/>
  <c r="O65" i="122" s="1"/>
  <c r="O66" i="122" s="1"/>
  <c r="O67" i="122" s="1"/>
  <c r="O68" i="122" s="1"/>
  <c r="O69" i="122" s="1"/>
  <c r="O70" i="122" s="1"/>
  <c r="O71" i="122" s="1"/>
  <c r="O72" i="122" s="1"/>
  <c r="O73" i="122" s="1"/>
  <c r="O74" i="122" s="1"/>
  <c r="O75" i="122" s="1"/>
  <c r="O76" i="122" s="1"/>
  <c r="O77" i="122" s="1"/>
  <c r="O78" i="122" s="1"/>
  <c r="O79" i="122" s="1"/>
  <c r="O80" i="122" s="1"/>
  <c r="O81" i="122" s="1"/>
  <c r="O82" i="122" s="1"/>
  <c r="O83" i="122" s="1"/>
  <c r="O84" i="122" s="1"/>
  <c r="O85" i="122" s="1"/>
  <c r="O86" i="122" s="1"/>
  <c r="O87" i="122" s="1"/>
  <c r="O88" i="122" s="1"/>
  <c r="O89" i="122" s="1"/>
  <c r="O90" i="122" s="1"/>
  <c r="O91" i="122" s="1"/>
  <c r="O92" i="122" s="1"/>
  <c r="O93" i="122" s="1"/>
  <c r="C95" i="122" s="1"/>
  <c r="M11" i="122"/>
  <c r="M12" i="122" s="1"/>
  <c r="M13" i="122" s="1"/>
  <c r="M14" i="122" s="1"/>
  <c r="M33" i="122" s="1"/>
  <c r="H28" i="121"/>
  <c r="H26" i="121"/>
  <c r="G19" i="121"/>
  <c r="H17" i="121"/>
  <c r="E19" i="121"/>
  <c r="D19" i="121"/>
  <c r="G9" i="121"/>
  <c r="H29" i="120"/>
  <c r="H27" i="120"/>
  <c r="G20" i="120"/>
  <c r="H19" i="120"/>
  <c r="E18" i="120"/>
  <c r="H18" i="120" s="1"/>
  <c r="F14" i="120"/>
  <c r="F15" i="120" s="1"/>
  <c r="D20" i="120"/>
  <c r="G9" i="120"/>
  <c r="H36" i="120" l="1"/>
  <c r="H35" i="121"/>
  <c r="K61" i="122"/>
  <c r="G22" i="120"/>
  <c r="F20" i="120"/>
  <c r="E20" i="120"/>
  <c r="H19" i="121"/>
  <c r="I61" i="122"/>
  <c r="H14" i="120"/>
  <c r="F19" i="121"/>
  <c r="I94" i="122"/>
  <c r="K94" i="122"/>
  <c r="M16" i="122"/>
  <c r="M18" i="122" s="1"/>
  <c r="M15" i="122" s="1"/>
  <c r="M19" i="122" s="1"/>
  <c r="M20" i="122" s="1"/>
  <c r="M21" i="122" s="1"/>
  <c r="M17" i="122" s="1"/>
  <c r="K95" i="122" l="1"/>
  <c r="K103" i="122" s="1"/>
  <c r="I95" i="122"/>
  <c r="I103" i="122" s="1"/>
  <c r="H15" i="120"/>
  <c r="H20" i="120" s="1"/>
  <c r="D19" i="119"/>
  <c r="F17" i="119"/>
  <c r="H14" i="119"/>
  <c r="K65" i="117"/>
  <c r="I65" i="117"/>
  <c r="F7" i="119" s="1"/>
  <c r="H7" i="119" s="1"/>
  <c r="H7" i="120" l="1"/>
  <c r="F7" i="118"/>
  <c r="H7" i="118" s="1"/>
  <c r="H17" i="119"/>
  <c r="F18" i="119"/>
  <c r="F19" i="119" s="1"/>
  <c r="H28" i="119"/>
  <c r="H26" i="119"/>
  <c r="G19" i="119"/>
  <c r="E18" i="119"/>
  <c r="E19" i="119" s="1"/>
  <c r="G15" i="119"/>
  <c r="E15" i="119"/>
  <c r="D15" i="119"/>
  <c r="G9" i="119"/>
  <c r="H28" i="118"/>
  <c r="H26" i="118"/>
  <c r="H18" i="118"/>
  <c r="E17" i="118"/>
  <c r="G15" i="118"/>
  <c r="G19" i="118" s="1"/>
  <c r="E15" i="118"/>
  <c r="D15" i="118"/>
  <c r="D19" i="118" s="1"/>
  <c r="F15" i="118"/>
  <c r="G9" i="118"/>
  <c r="M83" i="117"/>
  <c r="M84" i="117" s="1"/>
  <c r="M85" i="117" s="1"/>
  <c r="M86" i="117" s="1"/>
  <c r="M87" i="117" s="1"/>
  <c r="M88" i="117" s="1"/>
  <c r="M89" i="117" s="1"/>
  <c r="M90" i="117" s="1"/>
  <c r="M91" i="117" s="1"/>
  <c r="M92" i="117" s="1"/>
  <c r="M93" i="117" s="1"/>
  <c r="M94" i="117" s="1"/>
  <c r="M82" i="117"/>
  <c r="M81" i="117"/>
  <c r="M78" i="117"/>
  <c r="M79" i="117" s="1"/>
  <c r="M80" i="117" s="1"/>
  <c r="M77" i="117"/>
  <c r="M76" i="117"/>
  <c r="M74" i="117"/>
  <c r="K71" i="117"/>
  <c r="K94" i="117" s="1"/>
  <c r="I71" i="117"/>
  <c r="M70" i="117"/>
  <c r="M72" i="117" s="1"/>
  <c r="M73" i="117" s="1"/>
  <c r="M64" i="117"/>
  <c r="M68" i="117" s="1"/>
  <c r="I64" i="117"/>
  <c r="I63" i="117"/>
  <c r="M59" i="117"/>
  <c r="M60" i="117" s="1"/>
  <c r="M61" i="117" s="1"/>
  <c r="M66" i="117" s="1"/>
  <c r="K59" i="117"/>
  <c r="I59" i="117"/>
  <c r="K56" i="117"/>
  <c r="I56" i="117"/>
  <c r="K55" i="117"/>
  <c r="I55" i="117"/>
  <c r="K51" i="117"/>
  <c r="I51" i="117"/>
  <c r="K50" i="117"/>
  <c r="I50" i="117"/>
  <c r="K48" i="117"/>
  <c r="I48" i="117"/>
  <c r="M37" i="117"/>
  <c r="M38" i="117" s="1"/>
  <c r="M39" i="117" s="1"/>
  <c r="M40" i="117" s="1"/>
  <c r="M41" i="117" s="1"/>
  <c r="M42" i="117" s="1"/>
  <c r="M43" i="117" s="1"/>
  <c r="M44" i="117" s="1"/>
  <c r="M45" i="117" s="1"/>
  <c r="M46" i="117" s="1"/>
  <c r="M27" i="117" s="1"/>
  <c r="M50" i="117" s="1"/>
  <c r="M52" i="117" s="1"/>
  <c r="M54" i="117" s="1"/>
  <c r="M55" i="117" s="1"/>
  <c r="M51" i="117" s="1"/>
  <c r="M56" i="117" s="1"/>
  <c r="M57" i="117" s="1"/>
  <c r="M58" i="117" s="1"/>
  <c r="M34" i="117"/>
  <c r="M35" i="117" s="1"/>
  <c r="M36" i="117" s="1"/>
  <c r="M30" i="117"/>
  <c r="M29" i="117"/>
  <c r="M31" i="117" s="1"/>
  <c r="M26" i="117"/>
  <c r="M28" i="117" s="1"/>
  <c r="K25" i="117"/>
  <c r="K46" i="117" s="1"/>
  <c r="I25" i="117"/>
  <c r="I46" i="117" s="1"/>
  <c r="M24" i="117"/>
  <c r="M25" i="117" s="1"/>
  <c r="M22" i="117"/>
  <c r="O11" i="117"/>
  <c r="O12" i="117" s="1"/>
  <c r="O13" i="117" s="1"/>
  <c r="O14" i="117" s="1"/>
  <c r="O15" i="117" s="1"/>
  <c r="O16" i="117" s="1"/>
  <c r="O17" i="117" s="1"/>
  <c r="O18" i="117" s="1"/>
  <c r="O19" i="117" s="1"/>
  <c r="O20" i="117" s="1"/>
  <c r="O21" i="117" s="1"/>
  <c r="O22" i="117" s="1"/>
  <c r="O24" i="117" s="1"/>
  <c r="O25" i="117" s="1"/>
  <c r="O26" i="117" s="1"/>
  <c r="O27" i="117" s="1"/>
  <c r="O28" i="117" s="1"/>
  <c r="O29" i="117" s="1"/>
  <c r="O30" i="117" s="1"/>
  <c r="O31" i="117" s="1"/>
  <c r="O32" i="117" s="1"/>
  <c r="O33" i="117" s="1"/>
  <c r="O34" i="117" s="1"/>
  <c r="O35" i="117" s="1"/>
  <c r="O36" i="117" s="1"/>
  <c r="O37" i="117" s="1"/>
  <c r="O38" i="117" s="1"/>
  <c r="O39" i="117" s="1"/>
  <c r="O40" i="117" s="1"/>
  <c r="O41" i="117" s="1"/>
  <c r="O42" i="117" s="1"/>
  <c r="O43" i="117" s="1"/>
  <c r="O44" i="117" s="1"/>
  <c r="O45" i="117" s="1"/>
  <c r="O48" i="117" s="1"/>
  <c r="O49" i="117" s="1"/>
  <c r="O50" i="117" s="1"/>
  <c r="O51" i="117" s="1"/>
  <c r="O52" i="117" s="1"/>
  <c r="O53" i="117" s="1"/>
  <c r="O54" i="117" s="1"/>
  <c r="O55" i="117" s="1"/>
  <c r="O56" i="117" s="1"/>
  <c r="O57" i="117" s="1"/>
  <c r="O58" i="117" s="1"/>
  <c r="O59" i="117" s="1"/>
  <c r="O60" i="117" s="1"/>
  <c r="O63" i="117" s="1"/>
  <c r="O64" i="117" s="1"/>
  <c r="M11" i="117"/>
  <c r="M12" i="117" s="1"/>
  <c r="M13" i="117" s="1"/>
  <c r="M14" i="117" s="1"/>
  <c r="H35" i="118" l="1"/>
  <c r="D6" i="120"/>
  <c r="D9" i="120" s="1"/>
  <c r="D22" i="120" s="1"/>
  <c r="D6" i="123"/>
  <c r="K61" i="117"/>
  <c r="D6" i="121"/>
  <c r="D9" i="121" s="1"/>
  <c r="D21" i="121" s="1"/>
  <c r="D6" i="124"/>
  <c r="F6" i="121"/>
  <c r="F9" i="121" s="1"/>
  <c r="F21" i="121" s="1"/>
  <c r="F6" i="124"/>
  <c r="F11" i="124" s="1"/>
  <c r="F23" i="124" s="1"/>
  <c r="I61" i="117"/>
  <c r="E19" i="118"/>
  <c r="H7" i="121"/>
  <c r="I94" i="117"/>
  <c r="H35" i="119"/>
  <c r="G21" i="119"/>
  <c r="H18" i="119"/>
  <c r="H19" i="119" s="1"/>
  <c r="K95" i="117"/>
  <c r="O65" i="117"/>
  <c r="O66" i="117" s="1"/>
  <c r="O67" i="117" s="1"/>
  <c r="O68" i="117" s="1"/>
  <c r="O69" i="117" s="1"/>
  <c r="O70" i="117" s="1"/>
  <c r="O71" i="117" s="1"/>
  <c r="O72" i="117" s="1"/>
  <c r="O73" i="117" s="1"/>
  <c r="O74" i="117" s="1"/>
  <c r="O75" i="117" s="1"/>
  <c r="O76" i="117" s="1"/>
  <c r="O77" i="117" s="1"/>
  <c r="O78" i="117" s="1"/>
  <c r="O79" i="117" s="1"/>
  <c r="O80" i="117" s="1"/>
  <c r="O81" i="117" s="1"/>
  <c r="O82" i="117" s="1"/>
  <c r="O83" i="117" s="1"/>
  <c r="O84" i="117" s="1"/>
  <c r="O85" i="117" s="1"/>
  <c r="O86" i="117" s="1"/>
  <c r="O87" i="117" s="1"/>
  <c r="O88" i="117" s="1"/>
  <c r="O89" i="117" s="1"/>
  <c r="O90" i="117" s="1"/>
  <c r="O91" i="117" s="1"/>
  <c r="O92" i="117" s="1"/>
  <c r="O93" i="117" s="1"/>
  <c r="C95" i="117" s="1"/>
  <c r="F19" i="118"/>
  <c r="H14" i="118"/>
  <c r="H15" i="118" s="1"/>
  <c r="H19" i="118" s="1"/>
  <c r="M33" i="117"/>
  <c r="M16" i="117"/>
  <c r="M18" i="117" s="1"/>
  <c r="M15" i="117" s="1"/>
  <c r="M19" i="117" s="1"/>
  <c r="M20" i="117" s="1"/>
  <c r="M21" i="117" s="1"/>
  <c r="M17" i="117" s="1"/>
  <c r="F6" i="120" l="1"/>
  <c r="F9" i="120" s="1"/>
  <c r="F22" i="120" s="1"/>
  <c r="F6" i="123"/>
  <c r="F14" i="123" s="1"/>
  <c r="F27" i="123" s="1"/>
  <c r="E6" i="121"/>
  <c r="E6" i="124"/>
  <c r="E11" i="124" s="1"/>
  <c r="E23" i="124" s="1"/>
  <c r="D14" i="123"/>
  <c r="D27" i="123" s="1"/>
  <c r="E6" i="120"/>
  <c r="E9" i="120" s="1"/>
  <c r="E22" i="120" s="1"/>
  <c r="E6" i="123"/>
  <c r="E14" i="123" s="1"/>
  <c r="E27" i="123" s="1"/>
  <c r="D11" i="124"/>
  <c r="D23" i="124" s="1"/>
  <c r="I95" i="117"/>
  <c r="I102" i="117" s="1"/>
  <c r="K102" i="117"/>
  <c r="H27" i="116"/>
  <c r="H25" i="116"/>
  <c r="G18" i="116"/>
  <c r="D18" i="116"/>
  <c r="F17" i="116"/>
  <c r="F18" i="116" s="1"/>
  <c r="E17" i="116"/>
  <c r="G15" i="116"/>
  <c r="E15" i="116"/>
  <c r="D15" i="116"/>
  <c r="G9" i="116"/>
  <c r="H28" i="115"/>
  <c r="H26" i="115"/>
  <c r="H18" i="115"/>
  <c r="E17" i="115"/>
  <c r="G15" i="115"/>
  <c r="G19" i="115" s="1"/>
  <c r="E15" i="115"/>
  <c r="D15" i="115"/>
  <c r="D19" i="115" s="1"/>
  <c r="G9" i="115"/>
  <c r="M98" i="114"/>
  <c r="K98" i="114"/>
  <c r="I98" i="114"/>
  <c r="M82" i="114"/>
  <c r="M83" i="114" s="1"/>
  <c r="M84" i="114" s="1"/>
  <c r="M85" i="114" s="1"/>
  <c r="M86" i="114" s="1"/>
  <c r="M87" i="114" s="1"/>
  <c r="M88" i="114" s="1"/>
  <c r="M89" i="114" s="1"/>
  <c r="M90" i="114" s="1"/>
  <c r="M91" i="114" s="1"/>
  <c r="M92" i="114" s="1"/>
  <c r="M93" i="114" s="1"/>
  <c r="M81" i="114"/>
  <c r="M80" i="114"/>
  <c r="M77" i="114"/>
  <c r="M78" i="114" s="1"/>
  <c r="M79" i="114" s="1"/>
  <c r="M76" i="114"/>
  <c r="M75" i="114"/>
  <c r="M73" i="114"/>
  <c r="K70" i="114"/>
  <c r="K93" i="114" s="1"/>
  <c r="F6" i="118" s="1"/>
  <c r="F9" i="118" s="1"/>
  <c r="F21" i="118" s="1"/>
  <c r="I70" i="114"/>
  <c r="M69" i="114"/>
  <c r="M71" i="114" s="1"/>
  <c r="M72" i="114" s="1"/>
  <c r="M64" i="114"/>
  <c r="M67" i="114" s="1"/>
  <c r="I64" i="114"/>
  <c r="I63" i="114"/>
  <c r="M59" i="114"/>
  <c r="M60" i="114" s="1"/>
  <c r="M61" i="114" s="1"/>
  <c r="M65" i="114" s="1"/>
  <c r="K59" i="114"/>
  <c r="I59" i="114"/>
  <c r="K56" i="114"/>
  <c r="I56" i="114"/>
  <c r="K55" i="114"/>
  <c r="I55" i="114"/>
  <c r="K51" i="114"/>
  <c r="I51" i="114"/>
  <c r="K50" i="114"/>
  <c r="I50" i="114"/>
  <c r="K48" i="114"/>
  <c r="I48" i="114"/>
  <c r="M37" i="114"/>
  <c r="M38" i="114" s="1"/>
  <c r="M39" i="114" s="1"/>
  <c r="M40" i="114" s="1"/>
  <c r="M41" i="114" s="1"/>
  <c r="M42" i="114" s="1"/>
  <c r="M43" i="114" s="1"/>
  <c r="M44" i="114" s="1"/>
  <c r="M45" i="114" s="1"/>
  <c r="M46" i="114" s="1"/>
  <c r="M27" i="114" s="1"/>
  <c r="M50" i="114" s="1"/>
  <c r="M52" i="114" s="1"/>
  <c r="M54" i="114" s="1"/>
  <c r="M55" i="114" s="1"/>
  <c r="M51" i="114" s="1"/>
  <c r="M56" i="114" s="1"/>
  <c r="M57" i="114" s="1"/>
  <c r="M58" i="114" s="1"/>
  <c r="M34" i="114"/>
  <c r="M35" i="114" s="1"/>
  <c r="M36" i="114" s="1"/>
  <c r="M30" i="114"/>
  <c r="M29" i="114"/>
  <c r="M31" i="114" s="1"/>
  <c r="M26" i="114"/>
  <c r="M28" i="114" s="1"/>
  <c r="K25" i="114"/>
  <c r="K46" i="114" s="1"/>
  <c r="I25" i="114"/>
  <c r="I46" i="114" s="1"/>
  <c r="D6" i="119" s="1"/>
  <c r="M24" i="114"/>
  <c r="M25" i="114" s="1"/>
  <c r="M22" i="114"/>
  <c r="O11" i="114"/>
  <c r="O12" i="114" s="1"/>
  <c r="O13" i="114" s="1"/>
  <c r="O14" i="114" s="1"/>
  <c r="O15" i="114" s="1"/>
  <c r="O16" i="114" s="1"/>
  <c r="O17" i="114" s="1"/>
  <c r="O18" i="114" s="1"/>
  <c r="O19" i="114" s="1"/>
  <c r="O20" i="114" s="1"/>
  <c r="O21" i="114" s="1"/>
  <c r="O22" i="114" s="1"/>
  <c r="O24" i="114" s="1"/>
  <c r="O25" i="114" s="1"/>
  <c r="O26" i="114" s="1"/>
  <c r="O27" i="114" s="1"/>
  <c r="O28" i="114" s="1"/>
  <c r="O29" i="114" s="1"/>
  <c r="O30" i="114" s="1"/>
  <c r="O31" i="114" s="1"/>
  <c r="O32" i="114" s="1"/>
  <c r="O33" i="114" s="1"/>
  <c r="O34" i="114" s="1"/>
  <c r="O35" i="114" s="1"/>
  <c r="O36" i="114" s="1"/>
  <c r="O37" i="114" s="1"/>
  <c r="O38" i="114" s="1"/>
  <c r="O39" i="114" s="1"/>
  <c r="O40" i="114" s="1"/>
  <c r="O41" i="114" s="1"/>
  <c r="O42" i="114" s="1"/>
  <c r="O43" i="114" s="1"/>
  <c r="O44" i="114" s="1"/>
  <c r="O45" i="114" s="1"/>
  <c r="O48" i="114" s="1"/>
  <c r="O49" i="114" s="1"/>
  <c r="O50" i="114" s="1"/>
  <c r="O51" i="114" s="1"/>
  <c r="O52" i="114" s="1"/>
  <c r="O53" i="114" s="1"/>
  <c r="O54" i="114" s="1"/>
  <c r="O55" i="114" s="1"/>
  <c r="O56" i="114" s="1"/>
  <c r="O57" i="114" s="1"/>
  <c r="O58" i="114" s="1"/>
  <c r="O59" i="114" s="1"/>
  <c r="O60" i="114" s="1"/>
  <c r="O63" i="114" s="1"/>
  <c r="O64" i="114" s="1"/>
  <c r="O65" i="114" s="1"/>
  <c r="O66" i="114" s="1"/>
  <c r="O67" i="114" s="1"/>
  <c r="O68" i="114" s="1"/>
  <c r="O69" i="114" s="1"/>
  <c r="O70" i="114" s="1"/>
  <c r="O71" i="114" s="1"/>
  <c r="O72" i="114" s="1"/>
  <c r="O73" i="114" s="1"/>
  <c r="O74" i="114" s="1"/>
  <c r="O75" i="114" s="1"/>
  <c r="O76" i="114" s="1"/>
  <c r="O77" i="114" s="1"/>
  <c r="O78" i="114" s="1"/>
  <c r="O79" i="114" s="1"/>
  <c r="O80" i="114" s="1"/>
  <c r="O81" i="114" s="1"/>
  <c r="O82" i="114" s="1"/>
  <c r="O83" i="114" s="1"/>
  <c r="O84" i="114" s="1"/>
  <c r="O85" i="114" s="1"/>
  <c r="O86" i="114" s="1"/>
  <c r="O87" i="114" s="1"/>
  <c r="O88" i="114" s="1"/>
  <c r="O89" i="114" s="1"/>
  <c r="O90" i="114" s="1"/>
  <c r="O91" i="114" s="1"/>
  <c r="O92" i="114" s="1"/>
  <c r="C94" i="114" s="1"/>
  <c r="M11" i="114"/>
  <c r="M12" i="114" s="1"/>
  <c r="M13" i="114" s="1"/>
  <c r="M14" i="114" s="1"/>
  <c r="E19" i="115" l="1"/>
  <c r="H6" i="124"/>
  <c r="H11" i="124" s="1"/>
  <c r="H23" i="124" s="1"/>
  <c r="J23" i="124" s="1"/>
  <c r="H6" i="123"/>
  <c r="H14" i="123" s="1"/>
  <c r="H27" i="123" s="1"/>
  <c r="J27" i="123" s="1"/>
  <c r="E9" i="121"/>
  <c r="E21" i="121" s="1"/>
  <c r="H6" i="121"/>
  <c r="H9" i="121" s="1"/>
  <c r="J9" i="121" s="1"/>
  <c r="G20" i="116"/>
  <c r="H17" i="116"/>
  <c r="H18" i="116" s="1"/>
  <c r="H6" i="120"/>
  <c r="H9" i="120" s="1"/>
  <c r="H22" i="120" s="1"/>
  <c r="J22" i="120" s="1"/>
  <c r="K61" i="114"/>
  <c r="E6" i="118" s="1"/>
  <c r="E9" i="118" s="1"/>
  <c r="E21" i="118" s="1"/>
  <c r="H35" i="115"/>
  <c r="H34" i="116"/>
  <c r="E18" i="116"/>
  <c r="D9" i="119"/>
  <c r="D21" i="119" s="1"/>
  <c r="D6" i="118"/>
  <c r="I61" i="114"/>
  <c r="E6" i="119" s="1"/>
  <c r="E9" i="119" s="1"/>
  <c r="E21" i="119" s="1"/>
  <c r="I93" i="114"/>
  <c r="F6" i="119" s="1"/>
  <c r="F9" i="119" s="1"/>
  <c r="F15" i="119"/>
  <c r="H15" i="119"/>
  <c r="M33" i="114"/>
  <c r="M16" i="114"/>
  <c r="M18" i="114" s="1"/>
  <c r="M15" i="114" s="1"/>
  <c r="M19" i="114" s="1"/>
  <c r="M20" i="114" s="1"/>
  <c r="M21" i="114" s="1"/>
  <c r="M17" i="114" s="1"/>
  <c r="F17" i="113"/>
  <c r="F18" i="113" s="1"/>
  <c r="H27" i="113"/>
  <c r="H25" i="113"/>
  <c r="G18" i="113"/>
  <c r="D18" i="113"/>
  <c r="E17" i="113"/>
  <c r="E18" i="113" s="1"/>
  <c r="G15" i="113"/>
  <c r="E15" i="113"/>
  <c r="D15" i="113"/>
  <c r="G9" i="113"/>
  <c r="H28" i="112"/>
  <c r="H26" i="112"/>
  <c r="H18" i="112"/>
  <c r="E17" i="112"/>
  <c r="G15" i="112"/>
  <c r="G19" i="112" s="1"/>
  <c r="E15" i="112"/>
  <c r="D15" i="112"/>
  <c r="D19" i="112" s="1"/>
  <c r="G9" i="112"/>
  <c r="M98" i="111"/>
  <c r="K98" i="111"/>
  <c r="I98" i="111"/>
  <c r="F14" i="116" s="1"/>
  <c r="M82" i="111"/>
  <c r="M83" i="111" s="1"/>
  <c r="M84" i="111" s="1"/>
  <c r="M85" i="111" s="1"/>
  <c r="M86" i="111" s="1"/>
  <c r="M87" i="111" s="1"/>
  <c r="M88" i="111" s="1"/>
  <c r="M89" i="111" s="1"/>
  <c r="M90" i="111" s="1"/>
  <c r="M91" i="111" s="1"/>
  <c r="M92" i="111" s="1"/>
  <c r="M93" i="111" s="1"/>
  <c r="M81" i="111"/>
  <c r="M80" i="111"/>
  <c r="M77" i="111"/>
  <c r="M78" i="111" s="1"/>
  <c r="M79" i="111" s="1"/>
  <c r="M76" i="111"/>
  <c r="M75" i="111"/>
  <c r="M73" i="111"/>
  <c r="K70" i="111"/>
  <c r="K93" i="111" s="1"/>
  <c r="I70" i="111"/>
  <c r="M69" i="111"/>
  <c r="M71" i="111" s="1"/>
  <c r="M72" i="111" s="1"/>
  <c r="M64" i="111"/>
  <c r="M67" i="111" s="1"/>
  <c r="I64" i="111"/>
  <c r="I63" i="111"/>
  <c r="M59" i="111"/>
  <c r="M60" i="111" s="1"/>
  <c r="M61" i="111" s="1"/>
  <c r="M65" i="111" s="1"/>
  <c r="K59" i="111"/>
  <c r="I59" i="111"/>
  <c r="K56" i="111"/>
  <c r="I56" i="111"/>
  <c r="K55" i="111"/>
  <c r="I55" i="111"/>
  <c r="K51" i="111"/>
  <c r="I51" i="111"/>
  <c r="K50" i="111"/>
  <c r="I50" i="111"/>
  <c r="K48" i="111"/>
  <c r="I48" i="111"/>
  <c r="M37" i="111"/>
  <c r="M38" i="111" s="1"/>
  <c r="M39" i="111" s="1"/>
  <c r="M40" i="111" s="1"/>
  <c r="M41" i="111" s="1"/>
  <c r="M42" i="111" s="1"/>
  <c r="M43" i="111" s="1"/>
  <c r="M44" i="111" s="1"/>
  <c r="M45" i="111" s="1"/>
  <c r="M46" i="111" s="1"/>
  <c r="M27" i="111" s="1"/>
  <c r="M50" i="111" s="1"/>
  <c r="M52" i="111" s="1"/>
  <c r="M54" i="111" s="1"/>
  <c r="M55" i="111" s="1"/>
  <c r="M51" i="111" s="1"/>
  <c r="M56" i="111" s="1"/>
  <c r="M57" i="111" s="1"/>
  <c r="M58" i="111" s="1"/>
  <c r="M34" i="111"/>
  <c r="M35" i="111" s="1"/>
  <c r="M36" i="111" s="1"/>
  <c r="M30" i="111"/>
  <c r="M29" i="111"/>
  <c r="M31" i="111" s="1"/>
  <c r="M26" i="111"/>
  <c r="M28" i="111" s="1"/>
  <c r="K25" i="111"/>
  <c r="K46" i="111" s="1"/>
  <c r="I25" i="111"/>
  <c r="I46" i="111" s="1"/>
  <c r="M24" i="111"/>
  <c r="M25" i="111" s="1"/>
  <c r="M22" i="111"/>
  <c r="O11" i="111"/>
  <c r="O12" i="111" s="1"/>
  <c r="O13" i="111" s="1"/>
  <c r="O14" i="111" s="1"/>
  <c r="O15" i="111" s="1"/>
  <c r="O16" i="111" s="1"/>
  <c r="O17" i="111" s="1"/>
  <c r="O18" i="111" s="1"/>
  <c r="O19" i="111" s="1"/>
  <c r="O20" i="111" s="1"/>
  <c r="O21" i="111" s="1"/>
  <c r="O22" i="111" s="1"/>
  <c r="O24" i="111" s="1"/>
  <c r="O25" i="111" s="1"/>
  <c r="O26" i="111" s="1"/>
  <c r="O27" i="111" s="1"/>
  <c r="O28" i="111" s="1"/>
  <c r="O29" i="111" s="1"/>
  <c r="O30" i="111" s="1"/>
  <c r="O31" i="111" s="1"/>
  <c r="O32" i="111" s="1"/>
  <c r="O33" i="111" s="1"/>
  <c r="O34" i="111" s="1"/>
  <c r="O35" i="111" s="1"/>
  <c r="O36" i="111" s="1"/>
  <c r="O37" i="111" s="1"/>
  <c r="O38" i="111" s="1"/>
  <c r="O39" i="111" s="1"/>
  <c r="O40" i="111" s="1"/>
  <c r="O41" i="111" s="1"/>
  <c r="O42" i="111" s="1"/>
  <c r="O43" i="111" s="1"/>
  <c r="O44" i="111" s="1"/>
  <c r="O45" i="111" s="1"/>
  <c r="O48" i="111" s="1"/>
  <c r="O49" i="111" s="1"/>
  <c r="O50" i="111" s="1"/>
  <c r="O51" i="111" s="1"/>
  <c r="O52" i="111" s="1"/>
  <c r="O53" i="111" s="1"/>
  <c r="O54" i="111" s="1"/>
  <c r="O55" i="111" s="1"/>
  <c r="O56" i="111" s="1"/>
  <c r="O57" i="111" s="1"/>
  <c r="O58" i="111" s="1"/>
  <c r="O59" i="111" s="1"/>
  <c r="O60" i="111" s="1"/>
  <c r="O63" i="111" s="1"/>
  <c r="O64" i="111" s="1"/>
  <c r="O65" i="111" s="1"/>
  <c r="O66" i="111" s="1"/>
  <c r="O67" i="111" s="1"/>
  <c r="O68" i="111" s="1"/>
  <c r="O69" i="111" s="1"/>
  <c r="O70" i="111" s="1"/>
  <c r="O71" i="111" s="1"/>
  <c r="O72" i="111" s="1"/>
  <c r="O73" i="111" s="1"/>
  <c r="O74" i="111" s="1"/>
  <c r="O75" i="111" s="1"/>
  <c r="O76" i="111" s="1"/>
  <c r="O77" i="111" s="1"/>
  <c r="O78" i="111" s="1"/>
  <c r="O79" i="111" s="1"/>
  <c r="O80" i="111" s="1"/>
  <c r="O81" i="111" s="1"/>
  <c r="O82" i="111" s="1"/>
  <c r="O83" i="111" s="1"/>
  <c r="O84" i="111" s="1"/>
  <c r="O85" i="111" s="1"/>
  <c r="O86" i="111" s="1"/>
  <c r="O87" i="111" s="1"/>
  <c r="O88" i="111" s="1"/>
  <c r="O89" i="111" s="1"/>
  <c r="O90" i="111" s="1"/>
  <c r="O91" i="111" s="1"/>
  <c r="O92" i="111" s="1"/>
  <c r="C94" i="111" s="1"/>
  <c r="M11" i="111"/>
  <c r="M12" i="111" s="1"/>
  <c r="M13" i="111" s="1"/>
  <c r="M14" i="111" s="1"/>
  <c r="J11" i="124" l="1"/>
  <c r="J14" i="123"/>
  <c r="J9" i="120"/>
  <c r="K94" i="114"/>
  <c r="K102" i="114" s="1"/>
  <c r="I61" i="111"/>
  <c r="H35" i="112"/>
  <c r="H21" i="121"/>
  <c r="J21" i="121" s="1"/>
  <c r="K61" i="111"/>
  <c r="K94" i="111" s="1"/>
  <c r="K102" i="111" s="1"/>
  <c r="E19" i="112"/>
  <c r="F14" i="113"/>
  <c r="H14" i="113" s="1"/>
  <c r="H15" i="113" s="1"/>
  <c r="I93" i="111"/>
  <c r="H14" i="116"/>
  <c r="H15" i="116" s="1"/>
  <c r="F15" i="116"/>
  <c r="G20" i="113"/>
  <c r="H34" i="113"/>
  <c r="I94" i="114"/>
  <c r="I102" i="114" s="1"/>
  <c r="D9" i="118"/>
  <c r="D21" i="118" s="1"/>
  <c r="H6" i="118"/>
  <c r="H9" i="118" s="1"/>
  <c r="J9" i="118" s="1"/>
  <c r="F21" i="119"/>
  <c r="H6" i="119"/>
  <c r="H9" i="119" s="1"/>
  <c r="J9" i="119" s="1"/>
  <c r="H17" i="113"/>
  <c r="H18" i="113" s="1"/>
  <c r="M33" i="111"/>
  <c r="M16" i="111"/>
  <c r="M18" i="111" s="1"/>
  <c r="M15" i="111" s="1"/>
  <c r="M19" i="111" s="1"/>
  <c r="M20" i="111" s="1"/>
  <c r="M21" i="111" s="1"/>
  <c r="M17" i="111" s="1"/>
  <c r="F15" i="113" l="1"/>
  <c r="I94" i="111"/>
  <c r="I102" i="111" s="1"/>
  <c r="H21" i="119"/>
  <c r="J21" i="119" s="1"/>
  <c r="H21" i="118"/>
  <c r="J21" i="118" s="1"/>
  <c r="H27" i="110"/>
  <c r="H25" i="110"/>
  <c r="G18" i="110"/>
  <c r="F18" i="110"/>
  <c r="D18" i="110"/>
  <c r="E17" i="110"/>
  <c r="H17" i="110" s="1"/>
  <c r="H18" i="110" s="1"/>
  <c r="G15" i="110"/>
  <c r="E15" i="110"/>
  <c r="D15" i="110"/>
  <c r="G9" i="110"/>
  <c r="H28" i="109"/>
  <c r="H26" i="109"/>
  <c r="H18" i="109"/>
  <c r="E17" i="109"/>
  <c r="G15" i="109"/>
  <c r="G19" i="109" s="1"/>
  <c r="E15" i="109"/>
  <c r="D15" i="109"/>
  <c r="D19" i="109" s="1"/>
  <c r="G9" i="109"/>
  <c r="M98" i="108"/>
  <c r="K98" i="108"/>
  <c r="I98" i="108"/>
  <c r="M82" i="108"/>
  <c r="M83" i="108" s="1"/>
  <c r="M84" i="108" s="1"/>
  <c r="M85" i="108" s="1"/>
  <c r="M86" i="108" s="1"/>
  <c r="M87" i="108" s="1"/>
  <c r="M88" i="108" s="1"/>
  <c r="M89" i="108" s="1"/>
  <c r="M90" i="108" s="1"/>
  <c r="M91" i="108" s="1"/>
  <c r="M92" i="108" s="1"/>
  <c r="M93" i="108" s="1"/>
  <c r="M81" i="108"/>
  <c r="M80" i="108"/>
  <c r="M77" i="108"/>
  <c r="M78" i="108" s="1"/>
  <c r="M79" i="108" s="1"/>
  <c r="M76" i="108"/>
  <c r="M75" i="108"/>
  <c r="M73" i="108"/>
  <c r="K70" i="108"/>
  <c r="K93" i="108" s="1"/>
  <c r="I70" i="108"/>
  <c r="M69" i="108"/>
  <c r="M71" i="108" s="1"/>
  <c r="M72" i="108" s="1"/>
  <c r="M64" i="108"/>
  <c r="M67" i="108" s="1"/>
  <c r="I64" i="108"/>
  <c r="I63" i="108"/>
  <c r="M59" i="108"/>
  <c r="M60" i="108" s="1"/>
  <c r="M61" i="108" s="1"/>
  <c r="M65" i="108" s="1"/>
  <c r="K59" i="108"/>
  <c r="I59" i="108"/>
  <c r="K56" i="108"/>
  <c r="I56" i="108"/>
  <c r="K55" i="108"/>
  <c r="I55" i="108"/>
  <c r="K51" i="108"/>
  <c r="I51" i="108"/>
  <c r="K50" i="108"/>
  <c r="I50" i="108"/>
  <c r="K48" i="108"/>
  <c r="I48" i="108"/>
  <c r="M37" i="108"/>
  <c r="M38" i="108" s="1"/>
  <c r="M39" i="108" s="1"/>
  <c r="M40" i="108" s="1"/>
  <c r="M41" i="108" s="1"/>
  <c r="M42" i="108" s="1"/>
  <c r="M43" i="108" s="1"/>
  <c r="M44" i="108" s="1"/>
  <c r="M45" i="108" s="1"/>
  <c r="M46" i="108" s="1"/>
  <c r="M27" i="108" s="1"/>
  <c r="M50" i="108" s="1"/>
  <c r="M52" i="108" s="1"/>
  <c r="M54" i="108" s="1"/>
  <c r="M55" i="108" s="1"/>
  <c r="M51" i="108" s="1"/>
  <c r="M56" i="108" s="1"/>
  <c r="M57" i="108" s="1"/>
  <c r="M58" i="108" s="1"/>
  <c r="M34" i="108"/>
  <c r="M35" i="108" s="1"/>
  <c r="M36" i="108" s="1"/>
  <c r="M30" i="108"/>
  <c r="M29" i="108"/>
  <c r="M31" i="108" s="1"/>
  <c r="M26" i="108"/>
  <c r="M28" i="108" s="1"/>
  <c r="K25" i="108"/>
  <c r="K46" i="108" s="1"/>
  <c r="I25" i="108"/>
  <c r="I46" i="108" s="1"/>
  <c r="M24" i="108"/>
  <c r="M25" i="108" s="1"/>
  <c r="M22" i="108"/>
  <c r="O11" i="108"/>
  <c r="O12" i="108" s="1"/>
  <c r="O13" i="108" s="1"/>
  <c r="O14" i="108" s="1"/>
  <c r="O15" i="108" s="1"/>
  <c r="O16" i="108" s="1"/>
  <c r="O17" i="108" s="1"/>
  <c r="O18" i="108" s="1"/>
  <c r="O19" i="108" s="1"/>
  <c r="O20" i="108" s="1"/>
  <c r="O21" i="108" s="1"/>
  <c r="O22" i="108" s="1"/>
  <c r="O24" i="108" s="1"/>
  <c r="O25" i="108" s="1"/>
  <c r="O26" i="108" s="1"/>
  <c r="O27" i="108" s="1"/>
  <c r="O28" i="108" s="1"/>
  <c r="O29" i="108" s="1"/>
  <c r="O30" i="108" s="1"/>
  <c r="O31" i="108" s="1"/>
  <c r="O32" i="108" s="1"/>
  <c r="O33" i="108" s="1"/>
  <c r="O34" i="108" s="1"/>
  <c r="O35" i="108" s="1"/>
  <c r="O36" i="108" s="1"/>
  <c r="O37" i="108" s="1"/>
  <c r="O38" i="108" s="1"/>
  <c r="O39" i="108" s="1"/>
  <c r="O40" i="108" s="1"/>
  <c r="O41" i="108" s="1"/>
  <c r="O42" i="108" s="1"/>
  <c r="O43" i="108" s="1"/>
  <c r="O44" i="108" s="1"/>
  <c r="O45" i="108" s="1"/>
  <c r="O48" i="108" s="1"/>
  <c r="O49" i="108" s="1"/>
  <c r="O50" i="108" s="1"/>
  <c r="O51" i="108" s="1"/>
  <c r="O52" i="108" s="1"/>
  <c r="O53" i="108" s="1"/>
  <c r="O54" i="108" s="1"/>
  <c r="O55" i="108" s="1"/>
  <c r="O56" i="108" s="1"/>
  <c r="O57" i="108" s="1"/>
  <c r="O58" i="108" s="1"/>
  <c r="O59" i="108" s="1"/>
  <c r="O60" i="108" s="1"/>
  <c r="O63" i="108" s="1"/>
  <c r="O64" i="108" s="1"/>
  <c r="O65" i="108" s="1"/>
  <c r="O66" i="108" s="1"/>
  <c r="O67" i="108" s="1"/>
  <c r="O68" i="108" s="1"/>
  <c r="O69" i="108" s="1"/>
  <c r="O70" i="108" s="1"/>
  <c r="O71" i="108" s="1"/>
  <c r="O72" i="108" s="1"/>
  <c r="O73" i="108" s="1"/>
  <c r="O74" i="108" s="1"/>
  <c r="O75" i="108" s="1"/>
  <c r="O76" i="108" s="1"/>
  <c r="O77" i="108" s="1"/>
  <c r="M11" i="108"/>
  <c r="M12" i="108" s="1"/>
  <c r="M13" i="108" s="1"/>
  <c r="M14" i="108" s="1"/>
  <c r="M33" i="108" s="1"/>
  <c r="E18" i="110" l="1"/>
  <c r="H35" i="109"/>
  <c r="E19" i="109"/>
  <c r="H34" i="110"/>
  <c r="I93" i="108"/>
  <c r="F6" i="116" s="1"/>
  <c r="F9" i="116" s="1"/>
  <c r="F20" i="116" s="1"/>
  <c r="G20" i="110"/>
  <c r="K61" i="108"/>
  <c r="E6" i="115" s="1"/>
  <c r="E9" i="115" s="1"/>
  <c r="E21" i="115" s="1"/>
  <c r="D6" i="116"/>
  <c r="D6" i="113"/>
  <c r="F6" i="109"/>
  <c r="F9" i="109" s="1"/>
  <c r="F6" i="115"/>
  <c r="F9" i="115" s="1"/>
  <c r="F6" i="112"/>
  <c r="F9" i="112" s="1"/>
  <c r="O78" i="108"/>
  <c r="O79" i="108" s="1"/>
  <c r="O80" i="108" s="1"/>
  <c r="O81" i="108" s="1"/>
  <c r="O82" i="108" s="1"/>
  <c r="O83" i="108" s="1"/>
  <c r="O84" i="108" s="1"/>
  <c r="O85" i="108" s="1"/>
  <c r="O86" i="108" s="1"/>
  <c r="O87" i="108" s="1"/>
  <c r="O88" i="108" s="1"/>
  <c r="O89" i="108" s="1"/>
  <c r="O90" i="108" s="1"/>
  <c r="O91" i="108" s="1"/>
  <c r="O92" i="108" s="1"/>
  <c r="C94" i="108" s="1"/>
  <c r="D6" i="109"/>
  <c r="D9" i="109" s="1"/>
  <c r="D21" i="109" s="1"/>
  <c r="D6" i="115"/>
  <c r="D6" i="112"/>
  <c r="D9" i="112" s="1"/>
  <c r="D21" i="112" s="1"/>
  <c r="I61" i="108"/>
  <c r="M16" i="108"/>
  <c r="M18" i="108" s="1"/>
  <c r="M15" i="108" s="1"/>
  <c r="M19" i="108" s="1"/>
  <c r="M20" i="108" s="1"/>
  <c r="M21" i="108" s="1"/>
  <c r="M17" i="108" s="1"/>
  <c r="H18" i="106"/>
  <c r="E17" i="107"/>
  <c r="H17" i="107" s="1"/>
  <c r="H18" i="107" s="1"/>
  <c r="H18" i="103"/>
  <c r="H27" i="107"/>
  <c r="H25" i="107"/>
  <c r="G18" i="107"/>
  <c r="F18" i="107"/>
  <c r="D18" i="107"/>
  <c r="G15" i="107"/>
  <c r="E15" i="107"/>
  <c r="D15" i="107"/>
  <c r="G9" i="107"/>
  <c r="H28" i="106"/>
  <c r="H26" i="106"/>
  <c r="E17" i="106"/>
  <c r="G15" i="106"/>
  <c r="G19" i="106" s="1"/>
  <c r="E15" i="106"/>
  <c r="D15" i="106"/>
  <c r="D19" i="106" s="1"/>
  <c r="G9" i="106"/>
  <c r="M99" i="105"/>
  <c r="K99" i="105"/>
  <c r="I99" i="105"/>
  <c r="M83" i="105"/>
  <c r="M84" i="105" s="1"/>
  <c r="M85" i="105" s="1"/>
  <c r="M86" i="105" s="1"/>
  <c r="M87" i="105" s="1"/>
  <c r="M88" i="105" s="1"/>
  <c r="M89" i="105" s="1"/>
  <c r="M90" i="105" s="1"/>
  <c r="M91" i="105" s="1"/>
  <c r="M92" i="105" s="1"/>
  <c r="M93" i="105" s="1"/>
  <c r="M94" i="105" s="1"/>
  <c r="M82" i="105"/>
  <c r="M81" i="105"/>
  <c r="M78" i="105"/>
  <c r="M77" i="105"/>
  <c r="M79" i="105" s="1"/>
  <c r="M80" i="105" s="1"/>
  <c r="M76" i="105"/>
  <c r="M75" i="105"/>
  <c r="M73" i="105"/>
  <c r="K70" i="105"/>
  <c r="K94" i="105" s="1"/>
  <c r="I70" i="105"/>
  <c r="M69" i="105"/>
  <c r="M71" i="105" s="1"/>
  <c r="M72" i="105" s="1"/>
  <c r="M64" i="105"/>
  <c r="M67" i="105" s="1"/>
  <c r="I64" i="105"/>
  <c r="I63" i="105"/>
  <c r="M59" i="105"/>
  <c r="M60" i="105" s="1"/>
  <c r="M61" i="105" s="1"/>
  <c r="M65" i="105" s="1"/>
  <c r="K59" i="105"/>
  <c r="I59" i="105"/>
  <c r="K56" i="105"/>
  <c r="I56" i="105"/>
  <c r="K55" i="105"/>
  <c r="I55" i="105"/>
  <c r="K51" i="105"/>
  <c r="I51" i="105"/>
  <c r="K50" i="105"/>
  <c r="I50" i="105"/>
  <c r="K48" i="105"/>
  <c r="I48" i="105"/>
  <c r="M37" i="105"/>
  <c r="M38" i="105" s="1"/>
  <c r="M39" i="105" s="1"/>
  <c r="M40" i="105" s="1"/>
  <c r="M41" i="105" s="1"/>
  <c r="M42" i="105" s="1"/>
  <c r="M43" i="105" s="1"/>
  <c r="M44" i="105" s="1"/>
  <c r="M45" i="105" s="1"/>
  <c r="M46" i="105" s="1"/>
  <c r="M27" i="105" s="1"/>
  <c r="M50" i="105" s="1"/>
  <c r="M52" i="105" s="1"/>
  <c r="M54" i="105" s="1"/>
  <c r="M55" i="105" s="1"/>
  <c r="M51" i="105" s="1"/>
  <c r="M56" i="105" s="1"/>
  <c r="M57" i="105" s="1"/>
  <c r="M58" i="105" s="1"/>
  <c r="M34" i="105"/>
  <c r="M35" i="105" s="1"/>
  <c r="M36" i="105" s="1"/>
  <c r="M30" i="105"/>
  <c r="M29" i="105"/>
  <c r="M31" i="105" s="1"/>
  <c r="M26" i="105"/>
  <c r="M28" i="105" s="1"/>
  <c r="K25" i="105"/>
  <c r="K46" i="105" s="1"/>
  <c r="I25" i="105"/>
  <c r="I46" i="105" s="1"/>
  <c r="M24" i="105"/>
  <c r="M25" i="105" s="1"/>
  <c r="M22" i="105"/>
  <c r="O11" i="105"/>
  <c r="O12" i="105" s="1"/>
  <c r="O13" i="105" s="1"/>
  <c r="O14" i="105" s="1"/>
  <c r="O15" i="105" s="1"/>
  <c r="O16" i="105" s="1"/>
  <c r="O17" i="105" s="1"/>
  <c r="O18" i="105" s="1"/>
  <c r="O19" i="105" s="1"/>
  <c r="O20" i="105" s="1"/>
  <c r="O21" i="105" s="1"/>
  <c r="O22" i="105" s="1"/>
  <c r="O24" i="105" s="1"/>
  <c r="O25" i="105" s="1"/>
  <c r="O26" i="105" s="1"/>
  <c r="O27" i="105" s="1"/>
  <c r="O28" i="105" s="1"/>
  <c r="O29" i="105" s="1"/>
  <c r="O30" i="105" s="1"/>
  <c r="O31" i="105" s="1"/>
  <c r="O32" i="105" s="1"/>
  <c r="O33" i="105" s="1"/>
  <c r="O34" i="105" s="1"/>
  <c r="O35" i="105" s="1"/>
  <c r="O36" i="105" s="1"/>
  <c r="O37" i="105" s="1"/>
  <c r="O38" i="105" s="1"/>
  <c r="O39" i="105" s="1"/>
  <c r="O40" i="105" s="1"/>
  <c r="O41" i="105" s="1"/>
  <c r="O42" i="105" s="1"/>
  <c r="O43" i="105" s="1"/>
  <c r="O44" i="105" s="1"/>
  <c r="O45" i="105" s="1"/>
  <c r="O48" i="105" s="1"/>
  <c r="O49" i="105" s="1"/>
  <c r="O50" i="105" s="1"/>
  <c r="O51" i="105" s="1"/>
  <c r="O52" i="105" s="1"/>
  <c r="O53" i="105" s="1"/>
  <c r="O54" i="105" s="1"/>
  <c r="O55" i="105" s="1"/>
  <c r="O56" i="105" s="1"/>
  <c r="O57" i="105" s="1"/>
  <c r="O58" i="105" s="1"/>
  <c r="O59" i="105" s="1"/>
  <c r="O60" i="105" s="1"/>
  <c r="O63" i="105" s="1"/>
  <c r="O64" i="105" s="1"/>
  <c r="O65" i="105" s="1"/>
  <c r="O66" i="105" s="1"/>
  <c r="O67" i="105" s="1"/>
  <c r="O68" i="105" s="1"/>
  <c r="O69" i="105" s="1"/>
  <c r="O70" i="105" s="1"/>
  <c r="O71" i="105" s="1"/>
  <c r="O72" i="105" s="1"/>
  <c r="O73" i="105" s="1"/>
  <c r="O74" i="105" s="1"/>
  <c r="O75" i="105" s="1"/>
  <c r="O76" i="105" s="1"/>
  <c r="O77" i="105" s="1"/>
  <c r="O78" i="105" s="1"/>
  <c r="O79" i="105" s="1"/>
  <c r="O80" i="105" s="1"/>
  <c r="O81" i="105" s="1"/>
  <c r="O82" i="105" s="1"/>
  <c r="O83" i="105" s="1"/>
  <c r="O84" i="105" s="1"/>
  <c r="O85" i="105" s="1"/>
  <c r="O86" i="105" s="1"/>
  <c r="O87" i="105" s="1"/>
  <c r="O88" i="105" s="1"/>
  <c r="O89" i="105" s="1"/>
  <c r="O90" i="105" s="1"/>
  <c r="O91" i="105" s="1"/>
  <c r="O92" i="105" s="1"/>
  <c r="O93" i="105" s="1"/>
  <c r="C95" i="105" s="1"/>
  <c r="M11" i="105"/>
  <c r="M12" i="105" s="1"/>
  <c r="M13" i="105" s="1"/>
  <c r="M14" i="105" s="1"/>
  <c r="F6" i="113" l="1"/>
  <c r="F9" i="113" s="1"/>
  <c r="F20" i="113" s="1"/>
  <c r="E19" i="106"/>
  <c r="H34" i="107"/>
  <c r="K94" i="108"/>
  <c r="K102" i="108" s="1"/>
  <c r="H35" i="106"/>
  <c r="K61" i="105"/>
  <c r="K95" i="105" s="1"/>
  <c r="K103" i="105" s="1"/>
  <c r="G20" i="107"/>
  <c r="E6" i="112"/>
  <c r="H6" i="112" s="1"/>
  <c r="H9" i="112" s="1"/>
  <c r="I61" i="105"/>
  <c r="I94" i="105"/>
  <c r="E6" i="109"/>
  <c r="E9" i="109" s="1"/>
  <c r="E21" i="109" s="1"/>
  <c r="I94" i="108"/>
  <c r="I102" i="108" s="1"/>
  <c r="E6" i="116"/>
  <c r="E9" i="116" s="1"/>
  <c r="E20" i="116" s="1"/>
  <c r="E6" i="113"/>
  <c r="E9" i="113" s="1"/>
  <c r="E20" i="113" s="1"/>
  <c r="D9" i="113"/>
  <c r="D20" i="113" s="1"/>
  <c r="H6" i="115"/>
  <c r="H9" i="115" s="1"/>
  <c r="D9" i="115"/>
  <c r="D21" i="115" s="1"/>
  <c r="D9" i="116"/>
  <c r="D20" i="116" s="1"/>
  <c r="E18" i="107"/>
  <c r="M33" i="105"/>
  <c r="M16" i="105"/>
  <c r="M18" i="105" s="1"/>
  <c r="M15" i="105" s="1"/>
  <c r="M19" i="105" s="1"/>
  <c r="M20" i="105" s="1"/>
  <c r="M21" i="105" s="1"/>
  <c r="M17" i="105" s="1"/>
  <c r="I99" i="104"/>
  <c r="E9" i="112" l="1"/>
  <c r="E21" i="112" s="1"/>
  <c r="H6" i="113"/>
  <c r="H9" i="113" s="1"/>
  <c r="J9" i="113" s="1"/>
  <c r="H6" i="109"/>
  <c r="H9" i="109" s="1"/>
  <c r="J9" i="109" s="1"/>
  <c r="I95" i="105"/>
  <c r="I103" i="105" s="1"/>
  <c r="H6" i="116"/>
  <c r="H9" i="116" s="1"/>
  <c r="H20" i="116" s="1"/>
  <c r="J20" i="116" s="1"/>
  <c r="J9" i="115"/>
  <c r="F14" i="110"/>
  <c r="F14" i="107"/>
  <c r="J9" i="112"/>
  <c r="E17" i="103"/>
  <c r="H20" i="113" l="1"/>
  <c r="J20" i="113" s="1"/>
  <c r="J9" i="116"/>
  <c r="H14" i="110"/>
  <c r="H15" i="110" s="1"/>
  <c r="F15" i="110"/>
  <c r="F15" i="107"/>
  <c r="H14" i="107"/>
  <c r="H15" i="107" s="1"/>
  <c r="M99" i="104"/>
  <c r="K99" i="104"/>
  <c r="F14" i="102"/>
  <c r="F15" i="102" s="1"/>
  <c r="M83" i="104"/>
  <c r="M84" i="104" s="1"/>
  <c r="M85" i="104" s="1"/>
  <c r="M86" i="104" s="1"/>
  <c r="M87" i="104" s="1"/>
  <c r="M88" i="104" s="1"/>
  <c r="M89" i="104" s="1"/>
  <c r="M90" i="104" s="1"/>
  <c r="M91" i="104" s="1"/>
  <c r="M92" i="104" s="1"/>
  <c r="M93" i="104" s="1"/>
  <c r="M94" i="104" s="1"/>
  <c r="M82" i="104"/>
  <c r="M81" i="104"/>
  <c r="M78" i="104"/>
  <c r="M77" i="104"/>
  <c r="M79" i="104" s="1"/>
  <c r="M80" i="104" s="1"/>
  <c r="M76" i="104"/>
  <c r="M75" i="104"/>
  <c r="M73" i="104"/>
  <c r="K70" i="104"/>
  <c r="K94" i="104" s="1"/>
  <c r="I70" i="104"/>
  <c r="M69" i="104"/>
  <c r="M71" i="104" s="1"/>
  <c r="M72" i="104" s="1"/>
  <c r="M64" i="104"/>
  <c r="M67" i="104" s="1"/>
  <c r="I64" i="104"/>
  <c r="I63" i="104"/>
  <c r="M59" i="104"/>
  <c r="M60" i="104" s="1"/>
  <c r="M61" i="104" s="1"/>
  <c r="M65" i="104" s="1"/>
  <c r="K59" i="104"/>
  <c r="I59" i="104"/>
  <c r="K56" i="104"/>
  <c r="I56" i="104"/>
  <c r="K55" i="104"/>
  <c r="I55" i="104"/>
  <c r="K51" i="104"/>
  <c r="I51" i="104"/>
  <c r="K50" i="104"/>
  <c r="I50" i="104"/>
  <c r="K48" i="104"/>
  <c r="I48" i="104"/>
  <c r="M37" i="104"/>
  <c r="M38" i="104" s="1"/>
  <c r="M39" i="104" s="1"/>
  <c r="M40" i="104" s="1"/>
  <c r="M41" i="104" s="1"/>
  <c r="M42" i="104" s="1"/>
  <c r="M43" i="104" s="1"/>
  <c r="M44" i="104" s="1"/>
  <c r="M45" i="104" s="1"/>
  <c r="M46" i="104" s="1"/>
  <c r="M27" i="104" s="1"/>
  <c r="M50" i="104" s="1"/>
  <c r="M52" i="104" s="1"/>
  <c r="M54" i="104" s="1"/>
  <c r="M55" i="104" s="1"/>
  <c r="M51" i="104" s="1"/>
  <c r="M56" i="104" s="1"/>
  <c r="M57" i="104" s="1"/>
  <c r="M58" i="104" s="1"/>
  <c r="M34" i="104"/>
  <c r="M35" i="104" s="1"/>
  <c r="M36" i="104" s="1"/>
  <c r="M30" i="104"/>
  <c r="M29" i="104"/>
  <c r="M31" i="104" s="1"/>
  <c r="M26" i="104"/>
  <c r="M28" i="104" s="1"/>
  <c r="K25" i="104"/>
  <c r="K46" i="104" s="1"/>
  <c r="I25" i="104"/>
  <c r="I46" i="104" s="1"/>
  <c r="M24" i="104"/>
  <c r="M25" i="104" s="1"/>
  <c r="M22" i="104"/>
  <c r="O11" i="104"/>
  <c r="O12" i="104" s="1"/>
  <c r="O13" i="104" s="1"/>
  <c r="O14" i="104" s="1"/>
  <c r="O15" i="104" s="1"/>
  <c r="O16" i="104" s="1"/>
  <c r="O17" i="104" s="1"/>
  <c r="O18" i="104" s="1"/>
  <c r="O19" i="104" s="1"/>
  <c r="O20" i="104" s="1"/>
  <c r="O21" i="104" s="1"/>
  <c r="O22" i="104" s="1"/>
  <c r="O24" i="104" s="1"/>
  <c r="O25" i="104" s="1"/>
  <c r="O26" i="104" s="1"/>
  <c r="O27" i="104" s="1"/>
  <c r="O28" i="104" s="1"/>
  <c r="O29" i="104" s="1"/>
  <c r="O30" i="104" s="1"/>
  <c r="O31" i="104" s="1"/>
  <c r="O32" i="104" s="1"/>
  <c r="O33" i="104" s="1"/>
  <c r="O34" i="104" s="1"/>
  <c r="O35" i="104" s="1"/>
  <c r="O36" i="104" s="1"/>
  <c r="O37" i="104" s="1"/>
  <c r="O38" i="104" s="1"/>
  <c r="O39" i="104" s="1"/>
  <c r="O40" i="104" s="1"/>
  <c r="O41" i="104" s="1"/>
  <c r="O42" i="104" s="1"/>
  <c r="O43" i="104" s="1"/>
  <c r="O44" i="104" s="1"/>
  <c r="O45" i="104" s="1"/>
  <c r="O48" i="104" s="1"/>
  <c r="O49" i="104" s="1"/>
  <c r="O50" i="104" s="1"/>
  <c r="O51" i="104" s="1"/>
  <c r="O52" i="104" s="1"/>
  <c r="O53" i="104" s="1"/>
  <c r="O54" i="104" s="1"/>
  <c r="O55" i="104" s="1"/>
  <c r="O56" i="104" s="1"/>
  <c r="O57" i="104" s="1"/>
  <c r="O58" i="104" s="1"/>
  <c r="O59" i="104" s="1"/>
  <c r="O60" i="104" s="1"/>
  <c r="O63" i="104" s="1"/>
  <c r="O64" i="104" s="1"/>
  <c r="O65" i="104" s="1"/>
  <c r="O66" i="104" s="1"/>
  <c r="O67" i="104" s="1"/>
  <c r="O68" i="104" s="1"/>
  <c r="O69" i="104" s="1"/>
  <c r="O70" i="104" s="1"/>
  <c r="O71" i="104" s="1"/>
  <c r="O72" i="104" s="1"/>
  <c r="O73" i="104" s="1"/>
  <c r="O74" i="104" s="1"/>
  <c r="O75" i="104" s="1"/>
  <c r="O76" i="104" s="1"/>
  <c r="O77" i="104" s="1"/>
  <c r="O78" i="104" s="1"/>
  <c r="O79" i="104" s="1"/>
  <c r="O80" i="104" s="1"/>
  <c r="O81" i="104" s="1"/>
  <c r="O82" i="104" s="1"/>
  <c r="O83" i="104" s="1"/>
  <c r="O84" i="104" s="1"/>
  <c r="O85" i="104" s="1"/>
  <c r="O86" i="104" s="1"/>
  <c r="O87" i="104" s="1"/>
  <c r="O88" i="104" s="1"/>
  <c r="O89" i="104" s="1"/>
  <c r="O90" i="104" s="1"/>
  <c r="O91" i="104" s="1"/>
  <c r="O92" i="104" s="1"/>
  <c r="O93" i="104" s="1"/>
  <c r="C95" i="104" s="1"/>
  <c r="M11" i="104"/>
  <c r="M12" i="104" s="1"/>
  <c r="M13" i="104" s="1"/>
  <c r="M14" i="104" s="1"/>
  <c r="M33" i="104" s="1"/>
  <c r="H28" i="103"/>
  <c r="H26" i="103"/>
  <c r="G15" i="103"/>
  <c r="G19" i="103" s="1"/>
  <c r="E15" i="103"/>
  <c r="E19" i="103" s="1"/>
  <c r="D15" i="103"/>
  <c r="D19" i="103" s="1"/>
  <c r="G9" i="103"/>
  <c r="H27" i="102"/>
  <c r="H25" i="102"/>
  <c r="G18" i="102"/>
  <c r="F18" i="102"/>
  <c r="D18" i="102"/>
  <c r="E17" i="102"/>
  <c r="H17" i="102" s="1"/>
  <c r="H18" i="102" s="1"/>
  <c r="G15" i="102"/>
  <c r="E15" i="102"/>
  <c r="D15" i="102"/>
  <c r="G9" i="102"/>
  <c r="G20" i="102" l="1"/>
  <c r="F14" i="103"/>
  <c r="F15" i="103" s="1"/>
  <c r="F19" i="103" s="1"/>
  <c r="F14" i="115"/>
  <c r="F14" i="112"/>
  <c r="F14" i="109"/>
  <c r="F14" i="106"/>
  <c r="H14" i="102"/>
  <c r="H15" i="102" s="1"/>
  <c r="H34" i="102"/>
  <c r="H35" i="103"/>
  <c r="I61" i="104"/>
  <c r="K61" i="104"/>
  <c r="K95" i="104" s="1"/>
  <c r="K103" i="104" s="1"/>
  <c r="I94" i="104"/>
  <c r="E18" i="102"/>
  <c r="M16" i="104"/>
  <c r="M18" i="104" s="1"/>
  <c r="M15" i="104" s="1"/>
  <c r="M19" i="104" s="1"/>
  <c r="M20" i="104" s="1"/>
  <c r="M21" i="104" s="1"/>
  <c r="M17" i="104" s="1"/>
  <c r="K59" i="101"/>
  <c r="I59" i="101"/>
  <c r="H8" i="99"/>
  <c r="H8" i="100"/>
  <c r="H7" i="100"/>
  <c r="I50" i="101"/>
  <c r="H14" i="103" l="1"/>
  <c r="H15" i="103" s="1"/>
  <c r="H19" i="103" s="1"/>
  <c r="H14" i="109"/>
  <c r="H15" i="109" s="1"/>
  <c r="H19" i="109" s="1"/>
  <c r="H21" i="109" s="1"/>
  <c r="J21" i="109" s="1"/>
  <c r="F15" i="109"/>
  <c r="F19" i="109" s="1"/>
  <c r="F21" i="109" s="1"/>
  <c r="F15" i="112"/>
  <c r="F19" i="112" s="1"/>
  <c r="F21" i="112" s="1"/>
  <c r="H14" i="112"/>
  <c r="H15" i="112" s="1"/>
  <c r="H19" i="112" s="1"/>
  <c r="H21" i="112" s="1"/>
  <c r="J21" i="112" s="1"/>
  <c r="H14" i="115"/>
  <c r="H15" i="115" s="1"/>
  <c r="H19" i="115" s="1"/>
  <c r="H21" i="115" s="1"/>
  <c r="J21" i="115" s="1"/>
  <c r="F15" i="115"/>
  <c r="F19" i="115" s="1"/>
  <c r="F21" i="115" s="1"/>
  <c r="F15" i="106"/>
  <c r="F19" i="106" s="1"/>
  <c r="H14" i="106"/>
  <c r="H15" i="106" s="1"/>
  <c r="H19" i="106" s="1"/>
  <c r="I95" i="104"/>
  <c r="I103" i="104" s="1"/>
  <c r="K50" i="101"/>
  <c r="E17" i="99" l="1"/>
  <c r="H17" i="99" s="1"/>
  <c r="H18" i="99" s="1"/>
  <c r="E17" i="100"/>
  <c r="M99" i="101"/>
  <c r="K99" i="101"/>
  <c r="F14" i="100" s="1"/>
  <c r="I99" i="101"/>
  <c r="F14" i="99" s="1"/>
  <c r="M83" i="101"/>
  <c r="M84" i="101" s="1"/>
  <c r="M85" i="101" s="1"/>
  <c r="M86" i="101" s="1"/>
  <c r="M87" i="101" s="1"/>
  <c r="M88" i="101" s="1"/>
  <c r="M89" i="101" s="1"/>
  <c r="M90" i="101" s="1"/>
  <c r="M91" i="101" s="1"/>
  <c r="M92" i="101" s="1"/>
  <c r="M93" i="101" s="1"/>
  <c r="M94" i="101" s="1"/>
  <c r="M82" i="101"/>
  <c r="M81" i="101"/>
  <c r="M78" i="101"/>
  <c r="M77" i="101"/>
  <c r="M79" i="101" s="1"/>
  <c r="M80" i="101" s="1"/>
  <c r="M76" i="101"/>
  <c r="M75" i="101"/>
  <c r="M73" i="101"/>
  <c r="K70" i="101"/>
  <c r="K94" i="101" s="1"/>
  <c r="I70" i="101"/>
  <c r="M69" i="101"/>
  <c r="M71" i="101" s="1"/>
  <c r="M72" i="101" s="1"/>
  <c r="M64" i="101"/>
  <c r="M67" i="101" s="1"/>
  <c r="I64" i="101"/>
  <c r="I63" i="101"/>
  <c r="M59" i="101"/>
  <c r="M60" i="101" s="1"/>
  <c r="M61" i="101" s="1"/>
  <c r="M65" i="101" s="1"/>
  <c r="K56" i="101"/>
  <c r="I56" i="101"/>
  <c r="K55" i="101"/>
  <c r="I55" i="101"/>
  <c r="K51" i="101"/>
  <c r="I51" i="101"/>
  <c r="K48" i="101"/>
  <c r="I48" i="101"/>
  <c r="M37" i="101"/>
  <c r="M38" i="101" s="1"/>
  <c r="M39" i="101" s="1"/>
  <c r="M40" i="101" s="1"/>
  <c r="M41" i="101" s="1"/>
  <c r="M42" i="101" s="1"/>
  <c r="M43" i="101" s="1"/>
  <c r="M44" i="101" s="1"/>
  <c r="M45" i="101" s="1"/>
  <c r="M46" i="101" s="1"/>
  <c r="M27" i="101" s="1"/>
  <c r="M50" i="101" s="1"/>
  <c r="M52" i="101" s="1"/>
  <c r="M54" i="101" s="1"/>
  <c r="M55" i="101" s="1"/>
  <c r="M51" i="101" s="1"/>
  <c r="M56" i="101" s="1"/>
  <c r="M57" i="101" s="1"/>
  <c r="M58" i="101" s="1"/>
  <c r="M34" i="101"/>
  <c r="M35" i="101" s="1"/>
  <c r="M36" i="101" s="1"/>
  <c r="M30" i="101"/>
  <c r="M29" i="101"/>
  <c r="M31" i="101" s="1"/>
  <c r="M26" i="101"/>
  <c r="M28" i="101" s="1"/>
  <c r="K25" i="101"/>
  <c r="K46" i="101" s="1"/>
  <c r="I25" i="101"/>
  <c r="I46" i="101" s="1"/>
  <c r="M24" i="101"/>
  <c r="M25" i="101" s="1"/>
  <c r="M22" i="101"/>
  <c r="O11" i="101"/>
  <c r="O12" i="101" s="1"/>
  <c r="O13" i="101" s="1"/>
  <c r="O14" i="101" s="1"/>
  <c r="O15" i="101" s="1"/>
  <c r="O16" i="101" s="1"/>
  <c r="O17" i="101" s="1"/>
  <c r="O18" i="101" s="1"/>
  <c r="O19" i="101" s="1"/>
  <c r="O20" i="101" s="1"/>
  <c r="O21" i="101" s="1"/>
  <c r="O22" i="101" s="1"/>
  <c r="O24" i="101" s="1"/>
  <c r="O25" i="101" s="1"/>
  <c r="O26" i="101" s="1"/>
  <c r="O27" i="101" s="1"/>
  <c r="O28" i="101" s="1"/>
  <c r="O29" i="101" s="1"/>
  <c r="O30" i="101" s="1"/>
  <c r="O31" i="101" s="1"/>
  <c r="O32" i="101" s="1"/>
  <c r="O33" i="101" s="1"/>
  <c r="O34" i="101" s="1"/>
  <c r="O35" i="101" s="1"/>
  <c r="O36" i="101" s="1"/>
  <c r="O37" i="101" s="1"/>
  <c r="O38" i="101" s="1"/>
  <c r="O39" i="101" s="1"/>
  <c r="O40" i="101" s="1"/>
  <c r="O41" i="101" s="1"/>
  <c r="O42" i="101" s="1"/>
  <c r="O43" i="101" s="1"/>
  <c r="O44" i="101" s="1"/>
  <c r="O45" i="101" s="1"/>
  <c r="O48" i="101" s="1"/>
  <c r="O49" i="101" s="1"/>
  <c r="O50" i="101" s="1"/>
  <c r="O51" i="101" s="1"/>
  <c r="O52" i="101" s="1"/>
  <c r="O53" i="101" s="1"/>
  <c r="O54" i="101" s="1"/>
  <c r="O55" i="101" s="1"/>
  <c r="O56" i="101" s="1"/>
  <c r="O57" i="101" s="1"/>
  <c r="O58" i="101" s="1"/>
  <c r="O59" i="101" s="1"/>
  <c r="O60" i="101" s="1"/>
  <c r="O63" i="101" s="1"/>
  <c r="O64" i="101" s="1"/>
  <c r="O65" i="101" s="1"/>
  <c r="O66" i="101" s="1"/>
  <c r="O67" i="101" s="1"/>
  <c r="O68" i="101" s="1"/>
  <c r="O69" i="101" s="1"/>
  <c r="O70" i="101" s="1"/>
  <c r="O71" i="101" s="1"/>
  <c r="O72" i="101" s="1"/>
  <c r="O73" i="101" s="1"/>
  <c r="O74" i="101" s="1"/>
  <c r="O75" i="101" s="1"/>
  <c r="O76" i="101" s="1"/>
  <c r="O77" i="101" s="1"/>
  <c r="O78" i="101" s="1"/>
  <c r="O79" i="101" s="1"/>
  <c r="O80" i="101" s="1"/>
  <c r="O81" i="101" s="1"/>
  <c r="O82" i="101" s="1"/>
  <c r="O83" i="101" s="1"/>
  <c r="O84" i="101" s="1"/>
  <c r="O85" i="101" s="1"/>
  <c r="O86" i="101" s="1"/>
  <c r="O87" i="101" s="1"/>
  <c r="O88" i="101" s="1"/>
  <c r="O89" i="101" s="1"/>
  <c r="O90" i="101" s="1"/>
  <c r="O91" i="101" s="1"/>
  <c r="O92" i="101" s="1"/>
  <c r="O93" i="101" s="1"/>
  <c r="C95" i="101" s="1"/>
  <c r="M11" i="101"/>
  <c r="M12" i="101" s="1"/>
  <c r="M13" i="101" s="1"/>
  <c r="M14" i="101" s="1"/>
  <c r="H27" i="100"/>
  <c r="H25" i="100"/>
  <c r="G15" i="100"/>
  <c r="G18" i="100" s="1"/>
  <c r="E15" i="100"/>
  <c r="D15" i="100"/>
  <c r="D18" i="100" s="1"/>
  <c r="G9" i="100"/>
  <c r="H27" i="99"/>
  <c r="H25" i="99"/>
  <c r="G18" i="99"/>
  <c r="F18" i="99"/>
  <c r="D18" i="99"/>
  <c r="G15" i="99"/>
  <c r="E15" i="99"/>
  <c r="D15" i="99"/>
  <c r="G9" i="99"/>
  <c r="H7" i="99"/>
  <c r="E18" i="99" l="1"/>
  <c r="H34" i="99"/>
  <c r="H34" i="100"/>
  <c r="D6" i="103"/>
  <c r="D9" i="103" s="1"/>
  <c r="D21" i="103" s="1"/>
  <c r="D6" i="106"/>
  <c r="F6" i="103"/>
  <c r="F9" i="103" s="1"/>
  <c r="F21" i="103" s="1"/>
  <c r="F6" i="106"/>
  <c r="F9" i="106" s="1"/>
  <c r="F21" i="106" s="1"/>
  <c r="E18" i="100"/>
  <c r="D6" i="102"/>
  <c r="D9" i="102" s="1"/>
  <c r="D20" i="102" s="1"/>
  <c r="D6" i="110"/>
  <c r="D6" i="107"/>
  <c r="K61" i="101"/>
  <c r="E6" i="106" s="1"/>
  <c r="E9" i="106" s="1"/>
  <c r="E21" i="106" s="1"/>
  <c r="I61" i="101"/>
  <c r="G20" i="99"/>
  <c r="I94" i="101"/>
  <c r="H14" i="100"/>
  <c r="H15" i="100" s="1"/>
  <c r="H18" i="100" s="1"/>
  <c r="F15" i="100"/>
  <c r="F18" i="100" s="1"/>
  <c r="F15" i="99"/>
  <c r="H14" i="99"/>
  <c r="H15" i="99" s="1"/>
  <c r="M33" i="101"/>
  <c r="M16" i="101"/>
  <c r="M18" i="101" s="1"/>
  <c r="M15" i="101" s="1"/>
  <c r="M19" i="101" s="1"/>
  <c r="M20" i="101" s="1"/>
  <c r="M21" i="101" s="1"/>
  <c r="M17" i="101" s="1"/>
  <c r="H26" i="98"/>
  <c r="H24" i="98"/>
  <c r="G17" i="98"/>
  <c r="F17" i="98"/>
  <c r="E17" i="98"/>
  <c r="D17" i="98"/>
  <c r="H16" i="98"/>
  <c r="H17" i="98" s="1"/>
  <c r="G14" i="98"/>
  <c r="F14" i="98"/>
  <c r="E14" i="98"/>
  <c r="D14" i="98"/>
  <c r="H13" i="98"/>
  <c r="H14" i="98" s="1"/>
  <c r="G8" i="98"/>
  <c r="H7" i="98"/>
  <c r="H26" i="97"/>
  <c r="H24" i="97"/>
  <c r="G14" i="97"/>
  <c r="G17" i="97" s="1"/>
  <c r="F14" i="97"/>
  <c r="F17" i="97" s="1"/>
  <c r="E14" i="97"/>
  <c r="E17" i="97" s="1"/>
  <c r="D14" i="97"/>
  <c r="D17" i="97" s="1"/>
  <c r="H13" i="97"/>
  <c r="H14" i="97" s="1"/>
  <c r="G8" i="97"/>
  <c r="H7" i="97"/>
  <c r="M99" i="96"/>
  <c r="K99" i="96"/>
  <c r="I99" i="96"/>
  <c r="M83" i="96"/>
  <c r="M84" i="96" s="1"/>
  <c r="M85" i="96" s="1"/>
  <c r="M86" i="96" s="1"/>
  <c r="M87" i="96" s="1"/>
  <c r="M88" i="96" s="1"/>
  <c r="M89" i="96" s="1"/>
  <c r="M90" i="96" s="1"/>
  <c r="M91" i="96" s="1"/>
  <c r="M92" i="96" s="1"/>
  <c r="M93" i="96" s="1"/>
  <c r="M94" i="96" s="1"/>
  <c r="M82" i="96"/>
  <c r="M81" i="96"/>
  <c r="M78" i="96"/>
  <c r="M77" i="96"/>
  <c r="M79" i="96" s="1"/>
  <c r="M80" i="96" s="1"/>
  <c r="M76" i="96"/>
  <c r="M75" i="96"/>
  <c r="M73" i="96"/>
  <c r="K70" i="96"/>
  <c r="K94" i="96" s="1"/>
  <c r="F6" i="100" s="1"/>
  <c r="I70" i="96"/>
  <c r="M69" i="96"/>
  <c r="M71" i="96" s="1"/>
  <c r="M72" i="96" s="1"/>
  <c r="M64" i="96"/>
  <c r="M67" i="96" s="1"/>
  <c r="I64" i="96"/>
  <c r="I63" i="96"/>
  <c r="M59" i="96"/>
  <c r="M60" i="96" s="1"/>
  <c r="M61" i="96" s="1"/>
  <c r="M65" i="96" s="1"/>
  <c r="K56" i="96"/>
  <c r="I56" i="96"/>
  <c r="K55" i="96"/>
  <c r="I55" i="96"/>
  <c r="K51" i="96"/>
  <c r="I51" i="96"/>
  <c r="K48" i="96"/>
  <c r="I48" i="96"/>
  <c r="M37" i="96"/>
  <c r="M38" i="96" s="1"/>
  <c r="M39" i="96" s="1"/>
  <c r="M40" i="96" s="1"/>
  <c r="M41" i="96" s="1"/>
  <c r="M42" i="96" s="1"/>
  <c r="M43" i="96" s="1"/>
  <c r="M44" i="96" s="1"/>
  <c r="M45" i="96" s="1"/>
  <c r="M46" i="96" s="1"/>
  <c r="M27" i="96" s="1"/>
  <c r="M50" i="96" s="1"/>
  <c r="M52" i="96" s="1"/>
  <c r="M54" i="96" s="1"/>
  <c r="M55" i="96" s="1"/>
  <c r="M51" i="96" s="1"/>
  <c r="M56" i="96" s="1"/>
  <c r="M57" i="96" s="1"/>
  <c r="M58" i="96" s="1"/>
  <c r="M34" i="96"/>
  <c r="M35" i="96" s="1"/>
  <c r="M36" i="96" s="1"/>
  <c r="M30" i="96"/>
  <c r="M29" i="96"/>
  <c r="M31" i="96" s="1"/>
  <c r="M26" i="96"/>
  <c r="M28" i="96" s="1"/>
  <c r="K25" i="96"/>
  <c r="K46" i="96" s="1"/>
  <c r="D6" i="100" s="1"/>
  <c r="D9" i="100" s="1"/>
  <c r="D20" i="100" s="1"/>
  <c r="I25" i="96"/>
  <c r="I46" i="96" s="1"/>
  <c r="D6" i="99" s="1"/>
  <c r="M24" i="96"/>
  <c r="M25" i="96" s="1"/>
  <c r="M22" i="96"/>
  <c r="O11" i="96"/>
  <c r="O12" i="96" s="1"/>
  <c r="O13" i="96" s="1"/>
  <c r="O14" i="96" s="1"/>
  <c r="O15" i="96" s="1"/>
  <c r="O16" i="96" s="1"/>
  <c r="O17" i="96" s="1"/>
  <c r="O18" i="96" s="1"/>
  <c r="O19" i="96" s="1"/>
  <c r="O20" i="96" s="1"/>
  <c r="O21" i="96" s="1"/>
  <c r="O22" i="96" s="1"/>
  <c r="O24" i="96" s="1"/>
  <c r="O25" i="96" s="1"/>
  <c r="O26" i="96" s="1"/>
  <c r="O27" i="96" s="1"/>
  <c r="O28" i="96" s="1"/>
  <c r="O29" i="96" s="1"/>
  <c r="O30" i="96" s="1"/>
  <c r="O31" i="96" s="1"/>
  <c r="O32" i="96" s="1"/>
  <c r="O33" i="96" s="1"/>
  <c r="O34" i="96" s="1"/>
  <c r="O35" i="96" s="1"/>
  <c r="O36" i="96" s="1"/>
  <c r="O37" i="96" s="1"/>
  <c r="O38" i="96" s="1"/>
  <c r="O39" i="96" s="1"/>
  <c r="O40" i="96" s="1"/>
  <c r="O41" i="96" s="1"/>
  <c r="O42" i="96" s="1"/>
  <c r="O43" i="96" s="1"/>
  <c r="O44" i="96" s="1"/>
  <c r="O45" i="96" s="1"/>
  <c r="O48" i="96" s="1"/>
  <c r="O49" i="96" s="1"/>
  <c r="O50" i="96" s="1"/>
  <c r="O51" i="96" s="1"/>
  <c r="O52" i="96" s="1"/>
  <c r="O53" i="96" s="1"/>
  <c r="O54" i="96" s="1"/>
  <c r="O55" i="96" s="1"/>
  <c r="O56" i="96" s="1"/>
  <c r="O57" i="96" s="1"/>
  <c r="O58" i="96" s="1"/>
  <c r="O59" i="96" s="1"/>
  <c r="O60" i="96" s="1"/>
  <c r="O63" i="96" s="1"/>
  <c r="O64" i="96" s="1"/>
  <c r="O65" i="96" s="1"/>
  <c r="O66" i="96" s="1"/>
  <c r="O67" i="96" s="1"/>
  <c r="O68" i="96" s="1"/>
  <c r="O69" i="96" s="1"/>
  <c r="O70" i="96" s="1"/>
  <c r="O71" i="96" s="1"/>
  <c r="O72" i="96" s="1"/>
  <c r="O73" i="96" s="1"/>
  <c r="O74" i="96" s="1"/>
  <c r="O75" i="96" s="1"/>
  <c r="O76" i="96" s="1"/>
  <c r="O77" i="96" s="1"/>
  <c r="O78" i="96" s="1"/>
  <c r="O79" i="96" s="1"/>
  <c r="O80" i="96" s="1"/>
  <c r="O81" i="96" s="1"/>
  <c r="O82" i="96" s="1"/>
  <c r="O83" i="96" s="1"/>
  <c r="O84" i="96" s="1"/>
  <c r="O85" i="96" s="1"/>
  <c r="O86" i="96" s="1"/>
  <c r="O87" i="96" s="1"/>
  <c r="O88" i="96" s="1"/>
  <c r="O89" i="96" s="1"/>
  <c r="O90" i="96" s="1"/>
  <c r="O91" i="96" s="1"/>
  <c r="O92" i="96" s="1"/>
  <c r="O93" i="96" s="1"/>
  <c r="C95" i="96" s="1"/>
  <c r="M11" i="96"/>
  <c r="M12" i="96" s="1"/>
  <c r="M13" i="96" s="1"/>
  <c r="M14" i="96" s="1"/>
  <c r="K95" i="101" l="1"/>
  <c r="K102" i="101" s="1"/>
  <c r="E6" i="103"/>
  <c r="E9" i="103" s="1"/>
  <c r="E21" i="103" s="1"/>
  <c r="I95" i="101"/>
  <c r="I102" i="101" s="1"/>
  <c r="D9" i="110"/>
  <c r="D20" i="110" s="1"/>
  <c r="E6" i="102"/>
  <c r="E6" i="110"/>
  <c r="E9" i="110" s="1"/>
  <c r="E20" i="110" s="1"/>
  <c r="E6" i="107"/>
  <c r="E9" i="107" s="1"/>
  <c r="E20" i="107" s="1"/>
  <c r="D9" i="106"/>
  <c r="D21" i="106" s="1"/>
  <c r="H6" i="106"/>
  <c r="H9" i="106" s="1"/>
  <c r="F6" i="102"/>
  <c r="F9" i="102" s="1"/>
  <c r="F20" i="102" s="1"/>
  <c r="F6" i="110"/>
  <c r="F9" i="110" s="1"/>
  <c r="F20" i="110" s="1"/>
  <c r="F6" i="107"/>
  <c r="F9" i="107" s="1"/>
  <c r="F20" i="107" s="1"/>
  <c r="D9" i="107"/>
  <c r="D20" i="107" s="1"/>
  <c r="H33" i="98"/>
  <c r="D9" i="99"/>
  <c r="D20" i="99" s="1"/>
  <c r="G19" i="98"/>
  <c r="F9" i="100"/>
  <c r="F20" i="100" s="1"/>
  <c r="K61" i="96"/>
  <c r="E6" i="100" s="1"/>
  <c r="E9" i="100" s="1"/>
  <c r="E20" i="100" s="1"/>
  <c r="I61" i="96"/>
  <c r="E6" i="99" s="1"/>
  <c r="E9" i="99" s="1"/>
  <c r="E20" i="99" s="1"/>
  <c r="I94" i="96"/>
  <c r="F6" i="99" s="1"/>
  <c r="F9" i="99" s="1"/>
  <c r="F20" i="99" s="1"/>
  <c r="H33" i="97"/>
  <c r="H17" i="97"/>
  <c r="M33" i="96"/>
  <c r="M16" i="96"/>
  <c r="M18" i="96" s="1"/>
  <c r="M15" i="96" s="1"/>
  <c r="M19" i="96" s="1"/>
  <c r="M20" i="96" s="1"/>
  <c r="M21" i="96" s="1"/>
  <c r="M17" i="96" s="1"/>
  <c r="H18" i="94"/>
  <c r="E17" i="94"/>
  <c r="H6" i="103" l="1"/>
  <c r="H9" i="103" s="1"/>
  <c r="J9" i="103" s="1"/>
  <c r="H6" i="107"/>
  <c r="H9" i="107" s="1"/>
  <c r="J9" i="107" s="1"/>
  <c r="H21" i="106"/>
  <c r="J21" i="106" s="1"/>
  <c r="J9" i="106"/>
  <c r="E9" i="102"/>
  <c r="E20" i="102" s="1"/>
  <c r="H6" i="102"/>
  <c r="H9" i="102" s="1"/>
  <c r="H6" i="110"/>
  <c r="H9" i="110" s="1"/>
  <c r="K95" i="96"/>
  <c r="K102" i="96" s="1"/>
  <c r="H6" i="100"/>
  <c r="H9" i="100" s="1"/>
  <c r="H6" i="99"/>
  <c r="H9" i="99" s="1"/>
  <c r="I95" i="96"/>
  <c r="I102" i="96" s="1"/>
  <c r="M99" i="95"/>
  <c r="K99" i="95"/>
  <c r="I99" i="95"/>
  <c r="M83" i="95"/>
  <c r="M84" i="95" s="1"/>
  <c r="M85" i="95" s="1"/>
  <c r="M86" i="95" s="1"/>
  <c r="M87" i="95" s="1"/>
  <c r="M88" i="95" s="1"/>
  <c r="M89" i="95" s="1"/>
  <c r="M90" i="95" s="1"/>
  <c r="M91" i="95" s="1"/>
  <c r="M92" i="95" s="1"/>
  <c r="M93" i="95" s="1"/>
  <c r="M94" i="95" s="1"/>
  <c r="M82" i="95"/>
  <c r="M81" i="95"/>
  <c r="M78" i="95"/>
  <c r="M77" i="95"/>
  <c r="M79" i="95" s="1"/>
  <c r="M80" i="95" s="1"/>
  <c r="M76" i="95"/>
  <c r="M75" i="95"/>
  <c r="M73" i="95"/>
  <c r="K70" i="95"/>
  <c r="K94" i="95" s="1"/>
  <c r="I70" i="95"/>
  <c r="M69" i="95"/>
  <c r="M71" i="95" s="1"/>
  <c r="M72" i="95" s="1"/>
  <c r="M64" i="95"/>
  <c r="M67" i="95" s="1"/>
  <c r="I64" i="95"/>
  <c r="I63" i="95"/>
  <c r="M59" i="95"/>
  <c r="M60" i="95" s="1"/>
  <c r="M61" i="95" s="1"/>
  <c r="M65" i="95" s="1"/>
  <c r="K56" i="95"/>
  <c r="I56" i="95"/>
  <c r="K55" i="95"/>
  <c r="I55" i="95"/>
  <c r="K51" i="95"/>
  <c r="I51" i="95"/>
  <c r="K48" i="95"/>
  <c r="I48" i="95"/>
  <c r="M37" i="95"/>
  <c r="M38" i="95" s="1"/>
  <c r="M39" i="95" s="1"/>
  <c r="M40" i="95" s="1"/>
  <c r="M41" i="95" s="1"/>
  <c r="M42" i="95" s="1"/>
  <c r="M43" i="95" s="1"/>
  <c r="M44" i="95" s="1"/>
  <c r="M45" i="95" s="1"/>
  <c r="M46" i="95" s="1"/>
  <c r="M27" i="95" s="1"/>
  <c r="M50" i="95" s="1"/>
  <c r="M52" i="95" s="1"/>
  <c r="M54" i="95" s="1"/>
  <c r="M55" i="95" s="1"/>
  <c r="M51" i="95" s="1"/>
  <c r="M56" i="95" s="1"/>
  <c r="M57" i="95" s="1"/>
  <c r="M58" i="95" s="1"/>
  <c r="M34" i="95"/>
  <c r="M35" i="95" s="1"/>
  <c r="M36" i="95" s="1"/>
  <c r="M30" i="95"/>
  <c r="M29" i="95"/>
  <c r="M31" i="95" s="1"/>
  <c r="M26" i="95"/>
  <c r="M28" i="95" s="1"/>
  <c r="K25" i="95"/>
  <c r="K46" i="95" s="1"/>
  <c r="I25" i="95"/>
  <c r="I46" i="95" s="1"/>
  <c r="M24" i="95"/>
  <c r="M25" i="95" s="1"/>
  <c r="M22" i="95"/>
  <c r="O11" i="95"/>
  <c r="O12" i="95" s="1"/>
  <c r="O13" i="95" s="1"/>
  <c r="O14" i="95" s="1"/>
  <c r="O15" i="95" s="1"/>
  <c r="O16" i="95" s="1"/>
  <c r="O17" i="95" s="1"/>
  <c r="O18" i="95" s="1"/>
  <c r="O19" i="95" s="1"/>
  <c r="O20" i="95" s="1"/>
  <c r="O21" i="95" s="1"/>
  <c r="O22" i="95" s="1"/>
  <c r="O24" i="95" s="1"/>
  <c r="O25" i="95" s="1"/>
  <c r="O26" i="95" s="1"/>
  <c r="O27" i="95" s="1"/>
  <c r="O28" i="95" s="1"/>
  <c r="O29" i="95" s="1"/>
  <c r="O30" i="95" s="1"/>
  <c r="O31" i="95" s="1"/>
  <c r="O32" i="95" s="1"/>
  <c r="O33" i="95" s="1"/>
  <c r="O34" i="95" s="1"/>
  <c r="O35" i="95" s="1"/>
  <c r="O36" i="95" s="1"/>
  <c r="O37" i="95" s="1"/>
  <c r="O38" i="95" s="1"/>
  <c r="O39" i="95" s="1"/>
  <c r="O40" i="95" s="1"/>
  <c r="O41" i="95" s="1"/>
  <c r="O42" i="95" s="1"/>
  <c r="O43" i="95" s="1"/>
  <c r="O44" i="95" s="1"/>
  <c r="O45" i="95" s="1"/>
  <c r="O48" i="95" s="1"/>
  <c r="O49" i="95" s="1"/>
  <c r="O50" i="95" s="1"/>
  <c r="O51" i="95" s="1"/>
  <c r="O52" i="95" s="1"/>
  <c r="O53" i="95" s="1"/>
  <c r="O54" i="95" s="1"/>
  <c r="O55" i="95" s="1"/>
  <c r="O56" i="95" s="1"/>
  <c r="O57" i="95" s="1"/>
  <c r="O58" i="95" s="1"/>
  <c r="O59" i="95" s="1"/>
  <c r="O60" i="95" s="1"/>
  <c r="O63" i="95" s="1"/>
  <c r="O64" i="95" s="1"/>
  <c r="O65" i="95" s="1"/>
  <c r="O66" i="95" s="1"/>
  <c r="O67" i="95" s="1"/>
  <c r="O68" i="95" s="1"/>
  <c r="O69" i="95" s="1"/>
  <c r="O70" i="95" s="1"/>
  <c r="O71" i="95" s="1"/>
  <c r="O72" i="95" s="1"/>
  <c r="O73" i="95" s="1"/>
  <c r="O74" i="95" s="1"/>
  <c r="O75" i="95" s="1"/>
  <c r="O76" i="95" s="1"/>
  <c r="O77" i="95" s="1"/>
  <c r="O78" i="95" s="1"/>
  <c r="O79" i="95" s="1"/>
  <c r="O80" i="95" s="1"/>
  <c r="O81" i="95" s="1"/>
  <c r="O82" i="95" s="1"/>
  <c r="O83" i="95" s="1"/>
  <c r="O84" i="95" s="1"/>
  <c r="O85" i="95" s="1"/>
  <c r="O86" i="95" s="1"/>
  <c r="O87" i="95" s="1"/>
  <c r="O88" i="95" s="1"/>
  <c r="O89" i="95" s="1"/>
  <c r="O90" i="95" s="1"/>
  <c r="O91" i="95" s="1"/>
  <c r="O92" i="95" s="1"/>
  <c r="O93" i="95" s="1"/>
  <c r="C95" i="95" s="1"/>
  <c r="M11" i="95"/>
  <c r="M12" i="95" s="1"/>
  <c r="M13" i="95" s="1"/>
  <c r="M14" i="95" s="1"/>
  <c r="H29" i="94"/>
  <c r="H27" i="94"/>
  <c r="H17" i="94"/>
  <c r="G15" i="94"/>
  <c r="G20" i="94" s="1"/>
  <c r="F15" i="94"/>
  <c r="F20" i="94" s="1"/>
  <c r="E15" i="94"/>
  <c r="E20" i="94" s="1"/>
  <c r="D15" i="94"/>
  <c r="D20" i="94" s="1"/>
  <c r="H14" i="94"/>
  <c r="H13" i="94"/>
  <c r="G8" i="94"/>
  <c r="H7" i="94"/>
  <c r="H27" i="93"/>
  <c r="H25" i="93"/>
  <c r="G18" i="93"/>
  <c r="F18" i="93"/>
  <c r="E18" i="93"/>
  <c r="D18" i="93"/>
  <c r="H17" i="93"/>
  <c r="H18" i="93" s="1"/>
  <c r="G15" i="93"/>
  <c r="F15" i="93"/>
  <c r="E15" i="93"/>
  <c r="D15" i="93"/>
  <c r="H14" i="93"/>
  <c r="H13" i="93"/>
  <c r="G8" i="93"/>
  <c r="H7" i="93"/>
  <c r="H21" i="103" l="1"/>
  <c r="J21" i="103" s="1"/>
  <c r="H36" i="94"/>
  <c r="H20" i="107"/>
  <c r="J20" i="107" s="1"/>
  <c r="H34" i="93"/>
  <c r="H15" i="94"/>
  <c r="H20" i="94" s="1"/>
  <c r="J9" i="110"/>
  <c r="H20" i="110"/>
  <c r="J20" i="110" s="1"/>
  <c r="H15" i="93"/>
  <c r="J9" i="102"/>
  <c r="H20" i="102"/>
  <c r="J20" i="102" s="1"/>
  <c r="G20" i="93"/>
  <c r="K61" i="95"/>
  <c r="K95" i="95" s="1"/>
  <c r="K102" i="95" s="1"/>
  <c r="I61" i="95"/>
  <c r="I94" i="95"/>
  <c r="J9" i="99"/>
  <c r="H20" i="99"/>
  <c r="J20" i="99" s="1"/>
  <c r="J9" i="100"/>
  <c r="H20" i="100"/>
  <c r="J20" i="100" s="1"/>
  <c r="M33" i="95"/>
  <c r="M16" i="95"/>
  <c r="M18" i="95" s="1"/>
  <c r="M15" i="95" s="1"/>
  <c r="M19" i="95" s="1"/>
  <c r="M20" i="95" s="1"/>
  <c r="M21" i="95" s="1"/>
  <c r="M17" i="95" s="1"/>
  <c r="I95" i="95" l="1"/>
  <c r="I102" i="95" s="1"/>
  <c r="M99" i="91"/>
  <c r="K99" i="91"/>
  <c r="I99" i="91"/>
  <c r="M83" i="91"/>
  <c r="M84" i="91" s="1"/>
  <c r="M85" i="91" s="1"/>
  <c r="M86" i="91" s="1"/>
  <c r="M87" i="91" s="1"/>
  <c r="M88" i="91" s="1"/>
  <c r="M89" i="91" s="1"/>
  <c r="M90" i="91" s="1"/>
  <c r="M91" i="91" s="1"/>
  <c r="M92" i="91" s="1"/>
  <c r="M93" i="91" s="1"/>
  <c r="M94" i="91" s="1"/>
  <c r="M82" i="91"/>
  <c r="M81" i="91"/>
  <c r="M78" i="91"/>
  <c r="M77" i="91"/>
  <c r="M79" i="91" s="1"/>
  <c r="M80" i="91" s="1"/>
  <c r="M76" i="91"/>
  <c r="M75" i="91"/>
  <c r="M73" i="91"/>
  <c r="K70" i="91"/>
  <c r="K94" i="91" s="1"/>
  <c r="I70" i="91"/>
  <c r="M69" i="91"/>
  <c r="M71" i="91" s="1"/>
  <c r="M72" i="91" s="1"/>
  <c r="M64" i="91"/>
  <c r="M67" i="91" s="1"/>
  <c r="I64" i="91"/>
  <c r="I63" i="91"/>
  <c r="K56" i="91"/>
  <c r="I56" i="91"/>
  <c r="K55" i="91"/>
  <c r="I55" i="91"/>
  <c r="K51" i="91"/>
  <c r="I51" i="91"/>
  <c r="K48" i="91"/>
  <c r="I48" i="91"/>
  <c r="M37" i="91"/>
  <c r="M38" i="91" s="1"/>
  <c r="M39" i="91" s="1"/>
  <c r="M40" i="91" s="1"/>
  <c r="M41" i="91" s="1"/>
  <c r="M42" i="91" s="1"/>
  <c r="M43" i="91" s="1"/>
  <c r="M44" i="91" s="1"/>
  <c r="M45" i="91" s="1"/>
  <c r="M46" i="91" s="1"/>
  <c r="M27" i="91" s="1"/>
  <c r="M50" i="91" s="1"/>
  <c r="M52" i="91" s="1"/>
  <c r="M54" i="91" s="1"/>
  <c r="M55" i="91" s="1"/>
  <c r="M51" i="91" s="1"/>
  <c r="M56" i="91" s="1"/>
  <c r="M57" i="91" s="1"/>
  <c r="M58" i="91" s="1"/>
  <c r="M59" i="91" s="1"/>
  <c r="M60" i="91" s="1"/>
  <c r="M61" i="91" s="1"/>
  <c r="M65" i="91" s="1"/>
  <c r="M34" i="91"/>
  <c r="M35" i="91" s="1"/>
  <c r="M36" i="91" s="1"/>
  <c r="M30" i="91"/>
  <c r="M29" i="91"/>
  <c r="M31" i="91" s="1"/>
  <c r="M26" i="91"/>
  <c r="M28" i="91" s="1"/>
  <c r="K25" i="91"/>
  <c r="K46" i="91" s="1"/>
  <c r="I25" i="91"/>
  <c r="I46" i="91" s="1"/>
  <c r="M24" i="91"/>
  <c r="M25" i="91" s="1"/>
  <c r="M22" i="91"/>
  <c r="O11" i="91"/>
  <c r="O12" i="91" s="1"/>
  <c r="O13" i="91" s="1"/>
  <c r="O14" i="91" s="1"/>
  <c r="O15" i="91" s="1"/>
  <c r="O16" i="91" s="1"/>
  <c r="O17" i="91" s="1"/>
  <c r="O18" i="91" s="1"/>
  <c r="O19" i="91" s="1"/>
  <c r="O20" i="91" s="1"/>
  <c r="O21" i="91" s="1"/>
  <c r="O22" i="91" s="1"/>
  <c r="O24" i="91" s="1"/>
  <c r="O25" i="91" s="1"/>
  <c r="O26" i="91" s="1"/>
  <c r="O27" i="91" s="1"/>
  <c r="O28" i="91" s="1"/>
  <c r="O29" i="91" s="1"/>
  <c r="O30" i="91" s="1"/>
  <c r="O31" i="91" s="1"/>
  <c r="O32" i="91" s="1"/>
  <c r="O33" i="91" s="1"/>
  <c r="O34" i="91" s="1"/>
  <c r="O35" i="91" s="1"/>
  <c r="O36" i="91" s="1"/>
  <c r="O37" i="91" s="1"/>
  <c r="O38" i="91" s="1"/>
  <c r="O39" i="91" s="1"/>
  <c r="O40" i="91" s="1"/>
  <c r="O41" i="91" s="1"/>
  <c r="O42" i="91" s="1"/>
  <c r="O43" i="91" s="1"/>
  <c r="O44" i="91" s="1"/>
  <c r="O45" i="91" s="1"/>
  <c r="O48" i="91" s="1"/>
  <c r="O49" i="91" s="1"/>
  <c r="O50" i="91" s="1"/>
  <c r="O51" i="91" s="1"/>
  <c r="O52" i="91" s="1"/>
  <c r="O53" i="91" s="1"/>
  <c r="O54" i="91" s="1"/>
  <c r="O55" i="91" s="1"/>
  <c r="O56" i="91" s="1"/>
  <c r="O57" i="91" s="1"/>
  <c r="O58" i="91" s="1"/>
  <c r="M11" i="91"/>
  <c r="M12" i="91" s="1"/>
  <c r="M13" i="91" s="1"/>
  <c r="M14" i="91" s="1"/>
  <c r="H27" i="90"/>
  <c r="H25" i="90"/>
  <c r="H17" i="90"/>
  <c r="G15" i="90"/>
  <c r="G18" i="90" s="1"/>
  <c r="F15" i="90"/>
  <c r="F18" i="90" s="1"/>
  <c r="E15" i="90"/>
  <c r="E18" i="90" s="1"/>
  <c r="D15" i="90"/>
  <c r="D18" i="90" s="1"/>
  <c r="H14" i="90"/>
  <c r="H13" i="90"/>
  <c r="G8" i="90"/>
  <c r="H27" i="89"/>
  <c r="H25" i="89"/>
  <c r="G18" i="89"/>
  <c r="F18" i="89"/>
  <c r="E18" i="89"/>
  <c r="D18" i="89"/>
  <c r="H17" i="89"/>
  <c r="H18" i="89" s="1"/>
  <c r="G15" i="89"/>
  <c r="F15" i="89"/>
  <c r="E15" i="89"/>
  <c r="D15" i="89"/>
  <c r="H14" i="89"/>
  <c r="H13" i="89"/>
  <c r="G8" i="89"/>
  <c r="H15" i="89" l="1"/>
  <c r="H15" i="90"/>
  <c r="H18" i="90" s="1"/>
  <c r="H34" i="90"/>
  <c r="H34" i="89"/>
  <c r="G20" i="89"/>
  <c r="D6" i="98"/>
  <c r="D6" i="93"/>
  <c r="F6" i="97"/>
  <c r="F8" i="97" s="1"/>
  <c r="F19" i="97" s="1"/>
  <c r="F6" i="94"/>
  <c r="F8" i="94" s="1"/>
  <c r="F22" i="94" s="1"/>
  <c r="D6" i="97"/>
  <c r="D6" i="94"/>
  <c r="I94" i="91"/>
  <c r="I61" i="91"/>
  <c r="K61" i="91"/>
  <c r="K95" i="91" s="1"/>
  <c r="O59" i="91"/>
  <c r="O60" i="91" s="1"/>
  <c r="O63" i="91" s="1"/>
  <c r="O64" i="91" s="1"/>
  <c r="O65" i="91" s="1"/>
  <c r="O66" i="91" s="1"/>
  <c r="O67" i="91" s="1"/>
  <c r="O68" i="91" s="1"/>
  <c r="O69" i="91" s="1"/>
  <c r="O70" i="91" s="1"/>
  <c r="O71" i="91" s="1"/>
  <c r="O72" i="91" s="1"/>
  <c r="O73" i="91" s="1"/>
  <c r="O74" i="91" s="1"/>
  <c r="O75" i="91" s="1"/>
  <c r="O76" i="91" s="1"/>
  <c r="O77" i="91" s="1"/>
  <c r="O78" i="91" s="1"/>
  <c r="O79" i="91" s="1"/>
  <c r="O80" i="91" s="1"/>
  <c r="O81" i="91" s="1"/>
  <c r="O82" i="91" s="1"/>
  <c r="O83" i="91" s="1"/>
  <c r="O84" i="91" s="1"/>
  <c r="O85" i="91" s="1"/>
  <c r="O86" i="91" s="1"/>
  <c r="O87" i="91" s="1"/>
  <c r="O88" i="91" s="1"/>
  <c r="O89" i="91" s="1"/>
  <c r="O90" i="91" s="1"/>
  <c r="O91" i="91" s="1"/>
  <c r="O92" i="91" s="1"/>
  <c r="O93" i="91" s="1"/>
  <c r="C95" i="91" s="1"/>
  <c r="M33" i="91"/>
  <c r="M16" i="91"/>
  <c r="M18" i="91" s="1"/>
  <c r="M15" i="91" s="1"/>
  <c r="M19" i="91" s="1"/>
  <c r="M20" i="91" s="1"/>
  <c r="M21" i="91" s="1"/>
  <c r="M17" i="91" s="1"/>
  <c r="H27" i="88"/>
  <c r="H25" i="88"/>
  <c r="G18" i="88"/>
  <c r="F18" i="88"/>
  <c r="E18" i="88"/>
  <c r="D18" i="88"/>
  <c r="H17" i="88"/>
  <c r="H18" i="88" s="1"/>
  <c r="G15" i="88"/>
  <c r="F15" i="88"/>
  <c r="E15" i="88"/>
  <c r="D15" i="88"/>
  <c r="H14" i="88"/>
  <c r="H13" i="88"/>
  <c r="G8" i="88"/>
  <c r="H7" i="88"/>
  <c r="H27" i="87"/>
  <c r="H25" i="87"/>
  <c r="H17" i="87"/>
  <c r="G15" i="87"/>
  <c r="G18" i="87" s="1"/>
  <c r="F15" i="87"/>
  <c r="F18" i="87" s="1"/>
  <c r="E15" i="87"/>
  <c r="E18" i="87" s="1"/>
  <c r="D15" i="87"/>
  <c r="D18" i="87" s="1"/>
  <c r="H14" i="87"/>
  <c r="H13" i="87"/>
  <c r="G8" i="87"/>
  <c r="H7" i="87"/>
  <c r="M100" i="86"/>
  <c r="K100" i="86"/>
  <c r="I100" i="86"/>
  <c r="M84" i="86"/>
  <c r="M85" i="86" s="1"/>
  <c r="M86" i="86" s="1"/>
  <c r="M87" i="86" s="1"/>
  <c r="M88" i="86" s="1"/>
  <c r="M89" i="86" s="1"/>
  <c r="M90" i="86" s="1"/>
  <c r="M91" i="86" s="1"/>
  <c r="M92" i="86" s="1"/>
  <c r="M93" i="86" s="1"/>
  <c r="M94" i="86" s="1"/>
  <c r="M95" i="86" s="1"/>
  <c r="M83" i="86"/>
  <c r="M82" i="86"/>
  <c r="M79" i="86"/>
  <c r="M78" i="86"/>
  <c r="M80" i="86" s="1"/>
  <c r="M81" i="86" s="1"/>
  <c r="M77" i="86"/>
  <c r="M76" i="86"/>
  <c r="M74" i="86"/>
  <c r="K71" i="86"/>
  <c r="K95" i="86" s="1"/>
  <c r="F6" i="90" s="1"/>
  <c r="I71" i="86"/>
  <c r="M70" i="86"/>
  <c r="M72" i="86" s="1"/>
  <c r="M73" i="86" s="1"/>
  <c r="M65" i="86"/>
  <c r="M68" i="86" s="1"/>
  <c r="I65" i="86"/>
  <c r="I64" i="86"/>
  <c r="K59" i="86"/>
  <c r="F7" i="90" s="1"/>
  <c r="H7" i="90" s="1"/>
  <c r="I59" i="86"/>
  <c r="F7" i="89" s="1"/>
  <c r="H7" i="89" s="1"/>
  <c r="K56" i="86"/>
  <c r="I56" i="86"/>
  <c r="K55" i="86"/>
  <c r="I55" i="86"/>
  <c r="K51" i="86"/>
  <c r="I51" i="86"/>
  <c r="K48" i="86"/>
  <c r="I48" i="86"/>
  <c r="M37" i="86"/>
  <c r="M38" i="86" s="1"/>
  <c r="M39" i="86" s="1"/>
  <c r="M40" i="86" s="1"/>
  <c r="M41" i="86" s="1"/>
  <c r="M42" i="86" s="1"/>
  <c r="M43" i="86" s="1"/>
  <c r="M44" i="86" s="1"/>
  <c r="M45" i="86" s="1"/>
  <c r="M46" i="86" s="1"/>
  <c r="M27" i="86" s="1"/>
  <c r="M50" i="86" s="1"/>
  <c r="M52" i="86" s="1"/>
  <c r="M54" i="86" s="1"/>
  <c r="M55" i="86" s="1"/>
  <c r="M51" i="86" s="1"/>
  <c r="M56" i="86" s="1"/>
  <c r="M57" i="86" s="1"/>
  <c r="M58" i="86" s="1"/>
  <c r="M59" i="86" s="1"/>
  <c r="M60" i="86" s="1"/>
  <c r="M61" i="86" s="1"/>
  <c r="M62" i="86" s="1"/>
  <c r="M66" i="86" s="1"/>
  <c r="M34" i="86"/>
  <c r="M35" i="86" s="1"/>
  <c r="M36" i="86" s="1"/>
  <c r="M30" i="86"/>
  <c r="M29" i="86"/>
  <c r="M31" i="86" s="1"/>
  <c r="M26" i="86"/>
  <c r="M28" i="86" s="1"/>
  <c r="K25" i="86"/>
  <c r="K46" i="86" s="1"/>
  <c r="D6" i="90" s="1"/>
  <c r="I25" i="86"/>
  <c r="I46" i="86" s="1"/>
  <c r="D6" i="89" s="1"/>
  <c r="D8" i="89" s="1"/>
  <c r="D20" i="89" s="1"/>
  <c r="M24" i="86"/>
  <c r="M25" i="86" s="1"/>
  <c r="M22" i="86"/>
  <c r="O11" i="86"/>
  <c r="O12" i="86" s="1"/>
  <c r="O13" i="86" s="1"/>
  <c r="O14" i="86" s="1"/>
  <c r="O15" i="86" s="1"/>
  <c r="O16" i="86" s="1"/>
  <c r="O17" i="86" s="1"/>
  <c r="O18" i="86" s="1"/>
  <c r="O19" i="86" s="1"/>
  <c r="O20" i="86" s="1"/>
  <c r="O21" i="86" s="1"/>
  <c r="O22" i="86" s="1"/>
  <c r="O24" i="86" s="1"/>
  <c r="O25" i="86" s="1"/>
  <c r="O26" i="86" s="1"/>
  <c r="O27" i="86" s="1"/>
  <c r="O28" i="86" s="1"/>
  <c r="O29" i="86" s="1"/>
  <c r="O30" i="86" s="1"/>
  <c r="O31" i="86" s="1"/>
  <c r="O32" i="86" s="1"/>
  <c r="O33" i="86" s="1"/>
  <c r="O34" i="86" s="1"/>
  <c r="O35" i="86" s="1"/>
  <c r="O36" i="86" s="1"/>
  <c r="O37" i="86" s="1"/>
  <c r="O38" i="86" s="1"/>
  <c r="O39" i="86" s="1"/>
  <c r="O40" i="86" s="1"/>
  <c r="O41" i="86" s="1"/>
  <c r="O42" i="86" s="1"/>
  <c r="O43" i="86" s="1"/>
  <c r="O44" i="86" s="1"/>
  <c r="O45" i="86" s="1"/>
  <c r="O48" i="86" s="1"/>
  <c r="O49" i="86" s="1"/>
  <c r="O50" i="86" s="1"/>
  <c r="O51" i="86" s="1"/>
  <c r="O52" i="86" s="1"/>
  <c r="O53" i="86" s="1"/>
  <c r="O54" i="86" s="1"/>
  <c r="O55" i="86" s="1"/>
  <c r="O56" i="86" s="1"/>
  <c r="O57" i="86" s="1"/>
  <c r="O58" i="86" s="1"/>
  <c r="O59" i="86" s="1"/>
  <c r="O60" i="86" s="1"/>
  <c r="O61" i="86" s="1"/>
  <c r="O64" i="86" s="1"/>
  <c r="O65" i="86" s="1"/>
  <c r="O66" i="86" s="1"/>
  <c r="O67" i="86" s="1"/>
  <c r="O68" i="86" s="1"/>
  <c r="O69" i="86" s="1"/>
  <c r="O70" i="86" s="1"/>
  <c r="O71" i="86" s="1"/>
  <c r="O72" i="86" s="1"/>
  <c r="O73" i="86" s="1"/>
  <c r="O74" i="86" s="1"/>
  <c r="O75" i="86" s="1"/>
  <c r="O76" i="86" s="1"/>
  <c r="O77" i="86" s="1"/>
  <c r="O78" i="86" s="1"/>
  <c r="O79" i="86" s="1"/>
  <c r="O80" i="86" s="1"/>
  <c r="O81" i="86" s="1"/>
  <c r="O82" i="86" s="1"/>
  <c r="O83" i="86" s="1"/>
  <c r="O84" i="86" s="1"/>
  <c r="O85" i="86" s="1"/>
  <c r="O86" i="86" s="1"/>
  <c r="O87" i="86" s="1"/>
  <c r="O88" i="86" s="1"/>
  <c r="O89" i="86" s="1"/>
  <c r="O90" i="86" s="1"/>
  <c r="O91" i="86" s="1"/>
  <c r="O92" i="86" s="1"/>
  <c r="O93" i="86" s="1"/>
  <c r="O94" i="86" s="1"/>
  <c r="M11" i="86"/>
  <c r="M12" i="86" s="1"/>
  <c r="M13" i="86" s="1"/>
  <c r="M14" i="86" s="1"/>
  <c r="F8" i="90" l="1"/>
  <c r="F20" i="90" s="1"/>
  <c r="H34" i="88"/>
  <c r="G20" i="88"/>
  <c r="D8" i="94"/>
  <c r="D22" i="94" s="1"/>
  <c r="D8" i="93"/>
  <c r="D20" i="93" s="1"/>
  <c r="H34" i="87"/>
  <c r="H15" i="88"/>
  <c r="E6" i="97"/>
  <c r="E8" i="97" s="1"/>
  <c r="E19" i="97" s="1"/>
  <c r="E6" i="94"/>
  <c r="E8" i="94" s="1"/>
  <c r="E22" i="94" s="1"/>
  <c r="D8" i="97"/>
  <c r="D19" i="97" s="1"/>
  <c r="D8" i="98"/>
  <c r="D19" i="98" s="1"/>
  <c r="F6" i="98"/>
  <c r="F8" i="98" s="1"/>
  <c r="F19" i="98" s="1"/>
  <c r="F6" i="93"/>
  <c r="F8" i="93" s="1"/>
  <c r="F20" i="93" s="1"/>
  <c r="D8" i="90"/>
  <c r="D20" i="90" s="1"/>
  <c r="I95" i="91"/>
  <c r="I102" i="91" s="1"/>
  <c r="E6" i="98"/>
  <c r="E8" i="98" s="1"/>
  <c r="E19" i="98" s="1"/>
  <c r="E6" i="93"/>
  <c r="E8" i="93" s="1"/>
  <c r="E20" i="93" s="1"/>
  <c r="K102" i="91"/>
  <c r="H15" i="87"/>
  <c r="H18" i="87" s="1"/>
  <c r="K62" i="86"/>
  <c r="E6" i="90" s="1"/>
  <c r="E8" i="90" s="1"/>
  <c r="E20" i="90" s="1"/>
  <c r="I95" i="86"/>
  <c r="F6" i="89" s="1"/>
  <c r="F8" i="89" s="1"/>
  <c r="F20" i="89" s="1"/>
  <c r="I62" i="86"/>
  <c r="C96" i="86"/>
  <c r="M33" i="86"/>
  <c r="M16" i="86"/>
  <c r="M18" i="86" s="1"/>
  <c r="M15" i="86" s="1"/>
  <c r="M19" i="86" s="1"/>
  <c r="M20" i="86" s="1"/>
  <c r="M21" i="86" s="1"/>
  <c r="M17" i="86" s="1"/>
  <c r="E29" i="85"/>
  <c r="F29" i="85"/>
  <c r="G29" i="85"/>
  <c r="D29" i="85"/>
  <c r="F24" i="85"/>
  <c r="G17" i="85"/>
  <c r="H16" i="85"/>
  <c r="H8" i="85"/>
  <c r="H9" i="85"/>
  <c r="H10" i="85"/>
  <c r="H11" i="85"/>
  <c r="H12" i="85"/>
  <c r="H13" i="85"/>
  <c r="H14" i="85"/>
  <c r="H15" i="85"/>
  <c r="H7" i="85"/>
  <c r="H16" i="84"/>
  <c r="H15" i="84"/>
  <c r="H14" i="84"/>
  <c r="H13" i="84"/>
  <c r="H12" i="84"/>
  <c r="H11" i="84"/>
  <c r="H10" i="84"/>
  <c r="H9" i="84"/>
  <c r="H8" i="84"/>
  <c r="H7" i="84"/>
  <c r="D24" i="84"/>
  <c r="D29" i="84" s="1"/>
  <c r="G17" i="84"/>
  <c r="K96" i="86" l="1"/>
  <c r="K103" i="86" s="1"/>
  <c r="H6" i="94"/>
  <c r="H8" i="94" s="1"/>
  <c r="J8" i="94" s="1"/>
  <c r="H6" i="97"/>
  <c r="H8" i="97" s="1"/>
  <c r="I96" i="86"/>
  <c r="I103" i="86" s="1"/>
  <c r="E6" i="89"/>
  <c r="E6" i="88"/>
  <c r="E8" i="88" s="1"/>
  <c r="E20" i="88" s="1"/>
  <c r="H6" i="90"/>
  <c r="H8" i="90" s="1"/>
  <c r="H6" i="98"/>
  <c r="H8" i="98" s="1"/>
  <c r="H6" i="93"/>
  <c r="H8" i="93" s="1"/>
  <c r="H38" i="85"/>
  <c r="H36" i="85"/>
  <c r="H27" i="85"/>
  <c r="H26" i="85"/>
  <c r="G24" i="85"/>
  <c r="G31" i="85" s="1"/>
  <c r="E24" i="85"/>
  <c r="D24" i="85"/>
  <c r="H23" i="85"/>
  <c r="H22" i="85"/>
  <c r="H38" i="84"/>
  <c r="H36" i="84"/>
  <c r="H27" i="84"/>
  <c r="H26" i="84"/>
  <c r="G24" i="84"/>
  <c r="G29" i="84" s="1"/>
  <c r="F24" i="84"/>
  <c r="F29" i="84" s="1"/>
  <c r="E24" i="84"/>
  <c r="E29" i="84" s="1"/>
  <c r="H23" i="84"/>
  <c r="H22" i="84"/>
  <c r="M101" i="83"/>
  <c r="K101" i="83"/>
  <c r="I101" i="83"/>
  <c r="M85" i="83"/>
  <c r="M86" i="83" s="1"/>
  <c r="M87" i="83" s="1"/>
  <c r="M88" i="83" s="1"/>
  <c r="M89" i="83" s="1"/>
  <c r="M90" i="83" s="1"/>
  <c r="M91" i="83" s="1"/>
  <c r="M92" i="83" s="1"/>
  <c r="M93" i="83" s="1"/>
  <c r="M94" i="83" s="1"/>
  <c r="M95" i="83" s="1"/>
  <c r="M96" i="83" s="1"/>
  <c r="M84" i="83"/>
  <c r="M83" i="83"/>
  <c r="M80" i="83"/>
  <c r="M79" i="83"/>
  <c r="M81" i="83" s="1"/>
  <c r="M82" i="83" s="1"/>
  <c r="M78" i="83"/>
  <c r="M77" i="83"/>
  <c r="M75" i="83"/>
  <c r="K72" i="83"/>
  <c r="K96" i="83" s="1"/>
  <c r="F6" i="87" s="1"/>
  <c r="F8" i="87" s="1"/>
  <c r="F20" i="87" s="1"/>
  <c r="I72" i="83"/>
  <c r="M71" i="83"/>
  <c r="M73" i="83" s="1"/>
  <c r="M74" i="83" s="1"/>
  <c r="M70" i="83"/>
  <c r="M65" i="83"/>
  <c r="M68" i="83" s="1"/>
  <c r="I65" i="83"/>
  <c r="I64" i="83"/>
  <c r="K59" i="83"/>
  <c r="I59" i="83"/>
  <c r="K56" i="83"/>
  <c r="I56" i="83"/>
  <c r="K55" i="83"/>
  <c r="I55" i="83"/>
  <c r="K51" i="83"/>
  <c r="I51" i="83"/>
  <c r="K48" i="83"/>
  <c r="I48" i="83"/>
  <c r="M37" i="83"/>
  <c r="M38" i="83" s="1"/>
  <c r="M39" i="83" s="1"/>
  <c r="M40" i="83" s="1"/>
  <c r="M41" i="83" s="1"/>
  <c r="M42" i="83" s="1"/>
  <c r="M43" i="83" s="1"/>
  <c r="M44" i="83" s="1"/>
  <c r="M45" i="83" s="1"/>
  <c r="M46" i="83" s="1"/>
  <c r="M27" i="83" s="1"/>
  <c r="M50" i="83" s="1"/>
  <c r="M52" i="83" s="1"/>
  <c r="M54" i="83" s="1"/>
  <c r="M55" i="83" s="1"/>
  <c r="M51" i="83" s="1"/>
  <c r="M56" i="83" s="1"/>
  <c r="M57" i="83" s="1"/>
  <c r="M58" i="83" s="1"/>
  <c r="M59" i="83" s="1"/>
  <c r="M60" i="83" s="1"/>
  <c r="M61" i="83" s="1"/>
  <c r="M62" i="83" s="1"/>
  <c r="M66" i="83" s="1"/>
  <c r="M34" i="83"/>
  <c r="M35" i="83" s="1"/>
  <c r="M36" i="83" s="1"/>
  <c r="M30" i="83"/>
  <c r="M29" i="83"/>
  <c r="M31" i="83" s="1"/>
  <c r="M26" i="83"/>
  <c r="M28" i="83" s="1"/>
  <c r="K25" i="83"/>
  <c r="K46" i="83" s="1"/>
  <c r="D6" i="87" s="1"/>
  <c r="I25" i="83"/>
  <c r="I46" i="83" s="1"/>
  <c r="D6" i="88" s="1"/>
  <c r="M24" i="83"/>
  <c r="M25" i="83" s="1"/>
  <c r="O11" i="83"/>
  <c r="O12" i="83" s="1"/>
  <c r="O13" i="83" s="1"/>
  <c r="O14" i="83" s="1"/>
  <c r="O15" i="83" s="1"/>
  <c r="O16" i="83" s="1"/>
  <c r="O17" i="83" s="1"/>
  <c r="O18" i="83" s="1"/>
  <c r="O19" i="83" s="1"/>
  <c r="O20" i="83" s="1"/>
  <c r="O21" i="83" s="1"/>
  <c r="O22" i="83" s="1"/>
  <c r="M11" i="83"/>
  <c r="M12" i="83" s="1"/>
  <c r="M13" i="83" s="1"/>
  <c r="M14" i="83" s="1"/>
  <c r="M33" i="83" s="1"/>
  <c r="H24" i="85" l="1"/>
  <c r="H29" i="85"/>
  <c r="H22" i="94"/>
  <c r="J22" i="94" s="1"/>
  <c r="D8" i="88"/>
  <c r="D20" i="88" s="1"/>
  <c r="H19" i="98"/>
  <c r="J19" i="98" s="1"/>
  <c r="J8" i="98"/>
  <c r="D8" i="87"/>
  <c r="D20" i="87" s="1"/>
  <c r="H20" i="93"/>
  <c r="J20" i="93" s="1"/>
  <c r="J8" i="93"/>
  <c r="E8" i="89"/>
  <c r="E20" i="89" s="1"/>
  <c r="H6" i="89"/>
  <c r="H8" i="89" s="1"/>
  <c r="J8" i="97"/>
  <c r="H19" i="97"/>
  <c r="J19" i="97" s="1"/>
  <c r="H20" i="90"/>
  <c r="J20" i="90" s="1"/>
  <c r="J8" i="90"/>
  <c r="H45" i="85"/>
  <c r="H45" i="84"/>
  <c r="H24" i="84"/>
  <c r="H29" i="84" s="1"/>
  <c r="I96" i="83"/>
  <c r="F6" i="88" s="1"/>
  <c r="F8" i="88" s="1"/>
  <c r="F20" i="88" s="1"/>
  <c r="K62" i="83"/>
  <c r="I62" i="83"/>
  <c r="O24" i="83"/>
  <c r="O25" i="83" s="1"/>
  <c r="O26" i="83" s="1"/>
  <c r="O27" i="83" s="1"/>
  <c r="O28" i="83" s="1"/>
  <c r="O29" i="83" s="1"/>
  <c r="O30" i="83" s="1"/>
  <c r="O31" i="83" s="1"/>
  <c r="O32" i="83" s="1"/>
  <c r="O33" i="83" s="1"/>
  <c r="O34" i="83" s="1"/>
  <c r="O35" i="83" s="1"/>
  <c r="O36" i="83" s="1"/>
  <c r="O37" i="83" s="1"/>
  <c r="O38" i="83" s="1"/>
  <c r="O39" i="83" s="1"/>
  <c r="O40" i="83" s="1"/>
  <c r="O41" i="83" s="1"/>
  <c r="O42" i="83" s="1"/>
  <c r="O43" i="83" s="1"/>
  <c r="O44" i="83" s="1"/>
  <c r="O45" i="83" s="1"/>
  <c r="O48" i="83" s="1"/>
  <c r="O49" i="83" s="1"/>
  <c r="O50" i="83" s="1"/>
  <c r="O51" i="83" s="1"/>
  <c r="O52" i="83" s="1"/>
  <c r="O53" i="83" s="1"/>
  <c r="O54" i="83" s="1"/>
  <c r="O55" i="83" s="1"/>
  <c r="O56" i="83" s="1"/>
  <c r="O57" i="83" s="1"/>
  <c r="O58" i="83" s="1"/>
  <c r="O59" i="83" s="1"/>
  <c r="O60" i="83" s="1"/>
  <c r="O61" i="83" s="1"/>
  <c r="O64" i="83" s="1"/>
  <c r="O65" i="83" s="1"/>
  <c r="O66" i="83" s="1"/>
  <c r="O67" i="83" s="1"/>
  <c r="O68" i="83" s="1"/>
  <c r="O69" i="83" s="1"/>
  <c r="O70" i="83" s="1"/>
  <c r="O71" i="83" s="1"/>
  <c r="O72" i="83" s="1"/>
  <c r="O73" i="83" s="1"/>
  <c r="O74" i="83" s="1"/>
  <c r="O75" i="83" s="1"/>
  <c r="M16" i="83"/>
  <c r="M18" i="83" s="1"/>
  <c r="M15" i="83" s="1"/>
  <c r="M19" i="83" s="1"/>
  <c r="M20" i="83" s="1"/>
  <c r="M21" i="83" s="1"/>
  <c r="M17" i="83" s="1"/>
  <c r="M22" i="83" s="1"/>
  <c r="G16" i="81"/>
  <c r="F16" i="81"/>
  <c r="F20" i="81" s="1"/>
  <c r="E16" i="81"/>
  <c r="E20" i="81" s="1"/>
  <c r="D16" i="81"/>
  <c r="D20" i="81" s="1"/>
  <c r="H15" i="81"/>
  <c r="H14" i="81"/>
  <c r="F20" i="82"/>
  <c r="G20" i="82"/>
  <c r="E20" i="82"/>
  <c r="D20" i="82"/>
  <c r="E16" i="82"/>
  <c r="D16" i="82"/>
  <c r="G16" i="82"/>
  <c r="H14" i="82"/>
  <c r="F16" i="82"/>
  <c r="K103" i="80"/>
  <c r="I103" i="80"/>
  <c r="H29" i="82"/>
  <c r="H27" i="82"/>
  <c r="H19" i="82"/>
  <c r="H18" i="82"/>
  <c r="H15" i="82"/>
  <c r="G9" i="82"/>
  <c r="H29" i="81"/>
  <c r="H27" i="81"/>
  <c r="H19" i="81"/>
  <c r="H18" i="81"/>
  <c r="G9" i="81"/>
  <c r="M103" i="80"/>
  <c r="M87" i="80"/>
  <c r="M88" i="80" s="1"/>
  <c r="M89" i="80" s="1"/>
  <c r="M90" i="80" s="1"/>
  <c r="M91" i="80" s="1"/>
  <c r="M92" i="80" s="1"/>
  <c r="M93" i="80" s="1"/>
  <c r="M94" i="80" s="1"/>
  <c r="M95" i="80" s="1"/>
  <c r="M96" i="80" s="1"/>
  <c r="M97" i="80" s="1"/>
  <c r="M98" i="80" s="1"/>
  <c r="M86" i="80"/>
  <c r="M85" i="80"/>
  <c r="M82" i="80"/>
  <c r="M81" i="80"/>
  <c r="M83" i="80" s="1"/>
  <c r="M84" i="80" s="1"/>
  <c r="M80" i="80"/>
  <c r="M79" i="80"/>
  <c r="M76" i="80"/>
  <c r="M77" i="80" s="1"/>
  <c r="K73" i="80"/>
  <c r="K98" i="80" s="1"/>
  <c r="F6" i="84" s="1"/>
  <c r="F17" i="84" s="1"/>
  <c r="F31" i="84" s="1"/>
  <c r="I73" i="80"/>
  <c r="M72" i="80"/>
  <c r="M74" i="80" s="1"/>
  <c r="M75" i="80" s="1"/>
  <c r="M71" i="80"/>
  <c r="M66" i="80"/>
  <c r="M69" i="80" s="1"/>
  <c r="I66" i="80"/>
  <c r="I65" i="80"/>
  <c r="K60" i="80"/>
  <c r="I60" i="80"/>
  <c r="K57" i="80"/>
  <c r="I57" i="80"/>
  <c r="K56" i="80"/>
  <c r="I56" i="80"/>
  <c r="K52" i="80"/>
  <c r="I52" i="80"/>
  <c r="K49" i="80"/>
  <c r="I49" i="80"/>
  <c r="M38" i="80"/>
  <c r="M39" i="80" s="1"/>
  <c r="M40" i="80" s="1"/>
  <c r="M41" i="80" s="1"/>
  <c r="M42" i="80" s="1"/>
  <c r="M43" i="80" s="1"/>
  <c r="M44" i="80" s="1"/>
  <c r="M45" i="80" s="1"/>
  <c r="M46" i="80" s="1"/>
  <c r="M47" i="80" s="1"/>
  <c r="M28" i="80" s="1"/>
  <c r="M51" i="80" s="1"/>
  <c r="M53" i="80" s="1"/>
  <c r="M55" i="80" s="1"/>
  <c r="M56" i="80" s="1"/>
  <c r="M52" i="80" s="1"/>
  <c r="M57" i="80" s="1"/>
  <c r="M58" i="80" s="1"/>
  <c r="M59" i="80" s="1"/>
  <c r="M60" i="80" s="1"/>
  <c r="M61" i="80" s="1"/>
  <c r="M62" i="80" s="1"/>
  <c r="M63" i="80" s="1"/>
  <c r="M67" i="80" s="1"/>
  <c r="M35" i="80"/>
  <c r="M36" i="80" s="1"/>
  <c r="M37" i="80" s="1"/>
  <c r="M31" i="80"/>
  <c r="M30" i="80"/>
  <c r="M32" i="80" s="1"/>
  <c r="M27" i="80"/>
  <c r="M29" i="80" s="1"/>
  <c r="K26" i="80"/>
  <c r="K47" i="80" s="1"/>
  <c r="D6" i="84" s="1"/>
  <c r="D17" i="84" s="1"/>
  <c r="D31" i="84" s="1"/>
  <c r="I26" i="80"/>
  <c r="I47" i="80" s="1"/>
  <c r="D6" i="85" s="1"/>
  <c r="D17" i="85" s="1"/>
  <c r="D31" i="85" s="1"/>
  <c r="M25" i="80"/>
  <c r="M26" i="80" s="1"/>
  <c r="O11" i="80"/>
  <c r="O12" i="80" s="1"/>
  <c r="O13" i="80" s="1"/>
  <c r="O14" i="80" s="1"/>
  <c r="O15" i="80" s="1"/>
  <c r="O16" i="80" s="1"/>
  <c r="O17" i="80" s="1"/>
  <c r="O18" i="80" s="1"/>
  <c r="O19" i="80" s="1"/>
  <c r="O20" i="80" s="1"/>
  <c r="O21" i="80" s="1"/>
  <c r="O22" i="80" s="1"/>
  <c r="O23" i="80" s="1"/>
  <c r="O25" i="80" s="1"/>
  <c r="O26" i="80" s="1"/>
  <c r="O27" i="80" s="1"/>
  <c r="O28" i="80" s="1"/>
  <c r="O29" i="80" s="1"/>
  <c r="O30" i="80" s="1"/>
  <c r="O31" i="80" s="1"/>
  <c r="O32" i="80" s="1"/>
  <c r="O33" i="80" s="1"/>
  <c r="O34" i="80" s="1"/>
  <c r="O35" i="80" s="1"/>
  <c r="O36" i="80" s="1"/>
  <c r="O37" i="80" s="1"/>
  <c r="O38" i="80" s="1"/>
  <c r="O39" i="80" s="1"/>
  <c r="O40" i="80" s="1"/>
  <c r="O41" i="80" s="1"/>
  <c r="O42" i="80" s="1"/>
  <c r="O43" i="80" s="1"/>
  <c r="O44" i="80" s="1"/>
  <c r="O45" i="80" s="1"/>
  <c r="O46" i="80" s="1"/>
  <c r="O49" i="80" s="1"/>
  <c r="O50" i="80" s="1"/>
  <c r="O51" i="80" s="1"/>
  <c r="O52" i="80" s="1"/>
  <c r="O53" i="80" s="1"/>
  <c r="O54" i="80" s="1"/>
  <c r="O55" i="80" s="1"/>
  <c r="O56" i="80" s="1"/>
  <c r="O57" i="80" s="1"/>
  <c r="O58" i="80" s="1"/>
  <c r="O59" i="80" s="1"/>
  <c r="O60" i="80" s="1"/>
  <c r="O61" i="80" s="1"/>
  <c r="O62" i="80" s="1"/>
  <c r="O65" i="80" s="1"/>
  <c r="O66" i="80" s="1"/>
  <c r="O67" i="80" s="1"/>
  <c r="O68" i="80" s="1"/>
  <c r="O69" i="80" s="1"/>
  <c r="O70" i="80" s="1"/>
  <c r="O71" i="80" s="1"/>
  <c r="O72" i="80" s="1"/>
  <c r="O73" i="80" s="1"/>
  <c r="O74" i="80" s="1"/>
  <c r="O75" i="80" s="1"/>
  <c r="O76" i="80" s="1"/>
  <c r="O77" i="80" s="1"/>
  <c r="O78" i="80" s="1"/>
  <c r="O79" i="80" s="1"/>
  <c r="O80" i="80" s="1"/>
  <c r="O81" i="80" s="1"/>
  <c r="O82" i="80" s="1"/>
  <c r="O83" i="80" s="1"/>
  <c r="O84" i="80" s="1"/>
  <c r="O85" i="80" s="1"/>
  <c r="O86" i="80" s="1"/>
  <c r="O87" i="80" s="1"/>
  <c r="O88" i="80" s="1"/>
  <c r="O89" i="80" s="1"/>
  <c r="O90" i="80" s="1"/>
  <c r="O91" i="80" s="1"/>
  <c r="O92" i="80" s="1"/>
  <c r="O93" i="80" s="1"/>
  <c r="O94" i="80" s="1"/>
  <c r="O95" i="80" s="1"/>
  <c r="O96" i="80" s="1"/>
  <c r="O97" i="80" s="1"/>
  <c r="C99" i="80" s="1"/>
  <c r="M11" i="80"/>
  <c r="M12" i="80" s="1"/>
  <c r="M13" i="80" s="1"/>
  <c r="M14" i="80" s="1"/>
  <c r="H16" i="82" l="1"/>
  <c r="H36" i="81"/>
  <c r="H36" i="82"/>
  <c r="I98" i="80"/>
  <c r="F6" i="85" s="1"/>
  <c r="F17" i="85" s="1"/>
  <c r="F31" i="85" s="1"/>
  <c r="H20" i="82"/>
  <c r="H20" i="89"/>
  <c r="J20" i="89" s="1"/>
  <c r="J8" i="89"/>
  <c r="K97" i="83"/>
  <c r="K104" i="83" s="1"/>
  <c r="E6" i="87"/>
  <c r="H6" i="88"/>
  <c r="H8" i="88" s="1"/>
  <c r="O76" i="83"/>
  <c r="O77" i="83" s="1"/>
  <c r="O78" i="83" s="1"/>
  <c r="O79" i="83" s="1"/>
  <c r="O80" i="83" s="1"/>
  <c r="O81" i="83" s="1"/>
  <c r="O82" i="83" s="1"/>
  <c r="O83" i="83" s="1"/>
  <c r="O84" i="83" s="1"/>
  <c r="O85" i="83" s="1"/>
  <c r="O86" i="83" s="1"/>
  <c r="O87" i="83" s="1"/>
  <c r="O88" i="83" s="1"/>
  <c r="O89" i="83" s="1"/>
  <c r="O90" i="83" s="1"/>
  <c r="O91" i="83" s="1"/>
  <c r="O92" i="83" s="1"/>
  <c r="O93" i="83" s="1"/>
  <c r="O94" i="83" s="1"/>
  <c r="O95" i="83" s="1"/>
  <c r="C97" i="83" s="1"/>
  <c r="I97" i="83"/>
  <c r="H16" i="81"/>
  <c r="H20" i="81" s="1"/>
  <c r="I63" i="80"/>
  <c r="K63" i="80"/>
  <c r="M34" i="80"/>
  <c r="M15" i="80"/>
  <c r="M16" i="80" s="1"/>
  <c r="M17" i="80" s="1"/>
  <c r="M18" i="80" s="1"/>
  <c r="M19" i="80" s="1"/>
  <c r="M20" i="80" s="1"/>
  <c r="M21" i="80" s="1"/>
  <c r="M22" i="80" s="1"/>
  <c r="M23" i="80" s="1"/>
  <c r="K99" i="80" l="1"/>
  <c r="K107" i="80" s="1"/>
  <c r="E6" i="84"/>
  <c r="J8" i="88"/>
  <c r="H20" i="88"/>
  <c r="J20" i="88" s="1"/>
  <c r="I99" i="80"/>
  <c r="I107" i="80" s="1"/>
  <c r="E6" i="85"/>
  <c r="E8" i="87"/>
  <c r="E20" i="87" s="1"/>
  <c r="H6" i="87"/>
  <c r="H8" i="87" s="1"/>
  <c r="I104" i="83"/>
  <c r="I60" i="77"/>
  <c r="K60" i="77"/>
  <c r="J8" i="87" l="1"/>
  <c r="H20" i="87"/>
  <c r="J20" i="87" s="1"/>
  <c r="H6" i="85"/>
  <c r="H17" i="85" s="1"/>
  <c r="E17" i="85"/>
  <c r="E31" i="85" s="1"/>
  <c r="E17" i="84"/>
  <c r="E31" i="84" s="1"/>
  <c r="H6" i="84"/>
  <c r="H17" i="84" s="1"/>
  <c r="I65" i="77"/>
  <c r="H31" i="85" l="1"/>
  <c r="J31" i="85" s="1"/>
  <c r="J17" i="85"/>
  <c r="J17" i="84"/>
  <c r="H31" i="84"/>
  <c r="J31" i="84" s="1"/>
  <c r="M30" i="77"/>
  <c r="M32" i="77" s="1"/>
  <c r="H28" i="79" l="1"/>
  <c r="H26" i="79"/>
  <c r="F19" i="79"/>
  <c r="E19" i="79"/>
  <c r="D19" i="79"/>
  <c r="H18" i="79"/>
  <c r="H17" i="79"/>
  <c r="H15" i="79"/>
  <c r="G10" i="79"/>
  <c r="H27" i="78"/>
  <c r="H25" i="78"/>
  <c r="F18" i="78"/>
  <c r="E18" i="78"/>
  <c r="D18" i="78"/>
  <c r="H17" i="78"/>
  <c r="H16" i="78"/>
  <c r="H14" i="78"/>
  <c r="G9" i="78"/>
  <c r="M103" i="77"/>
  <c r="M87" i="77"/>
  <c r="M88" i="77" s="1"/>
  <c r="M89" i="77" s="1"/>
  <c r="M90" i="77" s="1"/>
  <c r="M91" i="77" s="1"/>
  <c r="M92" i="77" s="1"/>
  <c r="M93" i="77" s="1"/>
  <c r="M94" i="77" s="1"/>
  <c r="M95" i="77" s="1"/>
  <c r="M96" i="77" s="1"/>
  <c r="M97" i="77" s="1"/>
  <c r="M98" i="77" s="1"/>
  <c r="M86" i="77"/>
  <c r="M85" i="77"/>
  <c r="M82" i="77"/>
  <c r="M81" i="77"/>
  <c r="M83" i="77" s="1"/>
  <c r="M84" i="77" s="1"/>
  <c r="M80" i="77"/>
  <c r="M79" i="77"/>
  <c r="M76" i="77"/>
  <c r="M77" i="77" s="1"/>
  <c r="K73" i="77"/>
  <c r="K98" i="77" s="1"/>
  <c r="F6" i="81" s="1"/>
  <c r="F9" i="81" s="1"/>
  <c r="F22" i="81" s="1"/>
  <c r="I73" i="77"/>
  <c r="M72" i="77"/>
  <c r="M74" i="77" s="1"/>
  <c r="M75" i="77" s="1"/>
  <c r="M71" i="77"/>
  <c r="M66" i="77"/>
  <c r="M69" i="77" s="1"/>
  <c r="I66" i="77"/>
  <c r="K57" i="77"/>
  <c r="I57" i="77"/>
  <c r="K56" i="77"/>
  <c r="I56" i="77"/>
  <c r="K52" i="77"/>
  <c r="I52" i="77"/>
  <c r="K49" i="77"/>
  <c r="I49" i="77"/>
  <c r="M38" i="77"/>
  <c r="M39" i="77" s="1"/>
  <c r="M40" i="77" s="1"/>
  <c r="M41" i="77" s="1"/>
  <c r="M42" i="77" s="1"/>
  <c r="M43" i="77" s="1"/>
  <c r="M44" i="77" s="1"/>
  <c r="M45" i="77" s="1"/>
  <c r="M46" i="77" s="1"/>
  <c r="M47" i="77" s="1"/>
  <c r="M28" i="77" s="1"/>
  <c r="M51" i="77" s="1"/>
  <c r="M53" i="77" s="1"/>
  <c r="M55" i="77" s="1"/>
  <c r="M56" i="77" s="1"/>
  <c r="M52" i="77" s="1"/>
  <c r="M57" i="77" s="1"/>
  <c r="M58" i="77" s="1"/>
  <c r="M59" i="77" s="1"/>
  <c r="M60" i="77" s="1"/>
  <c r="M61" i="77" s="1"/>
  <c r="M62" i="77" s="1"/>
  <c r="M63" i="77" s="1"/>
  <c r="M67" i="77" s="1"/>
  <c r="M35" i="77"/>
  <c r="M36" i="77" s="1"/>
  <c r="M37" i="77" s="1"/>
  <c r="M27" i="77"/>
  <c r="M29" i="77" s="1"/>
  <c r="M31" i="77" s="1"/>
  <c r="K26" i="77"/>
  <c r="K47" i="77" s="1"/>
  <c r="D6" i="81" s="1"/>
  <c r="I26" i="77"/>
  <c r="I47" i="77" s="1"/>
  <c r="D6" i="82" s="1"/>
  <c r="M25" i="77"/>
  <c r="M26" i="77" s="1"/>
  <c r="O11" i="77"/>
  <c r="O12" i="77" s="1"/>
  <c r="O13" i="77" s="1"/>
  <c r="O14" i="77" s="1"/>
  <c r="O15" i="77" s="1"/>
  <c r="O16" i="77" s="1"/>
  <c r="O17" i="77" s="1"/>
  <c r="O18" i="77" s="1"/>
  <c r="O19" i="77" s="1"/>
  <c r="O20" i="77" s="1"/>
  <c r="O21" i="77" s="1"/>
  <c r="O22" i="77" s="1"/>
  <c r="O23" i="77" s="1"/>
  <c r="O25" i="77" s="1"/>
  <c r="O26" i="77" s="1"/>
  <c r="O27" i="77" s="1"/>
  <c r="O28" i="77" s="1"/>
  <c r="O29" i="77" s="1"/>
  <c r="O30" i="77" s="1"/>
  <c r="O31" i="77" s="1"/>
  <c r="O32" i="77" s="1"/>
  <c r="O33" i="77" s="1"/>
  <c r="O34" i="77" s="1"/>
  <c r="O35" i="77" s="1"/>
  <c r="O36" i="77" s="1"/>
  <c r="O37" i="77" s="1"/>
  <c r="O38" i="77" s="1"/>
  <c r="O39" i="77" s="1"/>
  <c r="O40" i="77" s="1"/>
  <c r="O41" i="77" s="1"/>
  <c r="O42" i="77" s="1"/>
  <c r="O43" i="77" s="1"/>
  <c r="O44" i="77" s="1"/>
  <c r="O45" i="77" s="1"/>
  <c r="O46" i="77" s="1"/>
  <c r="M11" i="77"/>
  <c r="M12" i="77" s="1"/>
  <c r="M13" i="77" s="1"/>
  <c r="M14" i="77" s="1"/>
  <c r="I98" i="77" l="1"/>
  <c r="F6" i="82" s="1"/>
  <c r="F9" i="82" s="1"/>
  <c r="F22" i="82" s="1"/>
  <c r="H34" i="78"/>
  <c r="H35" i="79"/>
  <c r="H18" i="78"/>
  <c r="H19" i="79"/>
  <c r="D9" i="82"/>
  <c r="D22" i="82" s="1"/>
  <c r="D9" i="81"/>
  <c r="D22" i="81" s="1"/>
  <c r="O49" i="77"/>
  <c r="O50" i="77" s="1"/>
  <c r="O51" i="77" s="1"/>
  <c r="O52" i="77" s="1"/>
  <c r="O53" i="77" s="1"/>
  <c r="O54" i="77" s="1"/>
  <c r="O55" i="77" s="1"/>
  <c r="O56" i="77" s="1"/>
  <c r="O57" i="77" s="1"/>
  <c r="O58" i="77" s="1"/>
  <c r="O59" i="77" s="1"/>
  <c r="O60" i="77" s="1"/>
  <c r="O61" i="77" s="1"/>
  <c r="O62" i="77" s="1"/>
  <c r="O65" i="77" s="1"/>
  <c r="O66" i="77" s="1"/>
  <c r="O67" i="77" s="1"/>
  <c r="O68" i="77" s="1"/>
  <c r="O69" i="77" s="1"/>
  <c r="O70" i="77" s="1"/>
  <c r="O71" i="77" s="1"/>
  <c r="O72" i="77" s="1"/>
  <c r="O73" i="77" s="1"/>
  <c r="O74" i="77" s="1"/>
  <c r="O75" i="77" s="1"/>
  <c r="O76" i="77" s="1"/>
  <c r="O77" i="77" s="1"/>
  <c r="O78" i="77" s="1"/>
  <c r="O79" i="77" s="1"/>
  <c r="O80" i="77" s="1"/>
  <c r="O81" i="77" s="1"/>
  <c r="O82" i="77" s="1"/>
  <c r="O83" i="77" s="1"/>
  <c r="O84" i="77" s="1"/>
  <c r="I63" i="77"/>
  <c r="E6" i="82" s="1"/>
  <c r="E9" i="82" s="1"/>
  <c r="E22" i="82" s="1"/>
  <c r="K63" i="77"/>
  <c r="M34" i="77"/>
  <c r="M15" i="77"/>
  <c r="M16" i="77" s="1"/>
  <c r="M17" i="77" s="1"/>
  <c r="M18" i="77" s="1"/>
  <c r="M19" i="77" s="1"/>
  <c r="M20" i="77" s="1"/>
  <c r="M21" i="77" s="1"/>
  <c r="M22" i="77" s="1"/>
  <c r="M23" i="77" s="1"/>
  <c r="K99" i="77" l="1"/>
  <c r="K107" i="77" s="1"/>
  <c r="E6" i="81"/>
  <c r="H6" i="82"/>
  <c r="H9" i="82" s="1"/>
  <c r="O85" i="77"/>
  <c r="O86" i="77" s="1"/>
  <c r="O87" i="77" s="1"/>
  <c r="O88" i="77" s="1"/>
  <c r="O89" i="77" s="1"/>
  <c r="O90" i="77" s="1"/>
  <c r="O91" i="77" s="1"/>
  <c r="O92" i="77" s="1"/>
  <c r="O93" i="77" s="1"/>
  <c r="O94" i="77" s="1"/>
  <c r="O95" i="77" s="1"/>
  <c r="O96" i="77" s="1"/>
  <c r="O97" i="77" s="1"/>
  <c r="C99" i="77" s="1"/>
  <c r="I99" i="77"/>
  <c r="I107" i="77" s="1"/>
  <c r="H28" i="76"/>
  <c r="H26" i="76"/>
  <c r="F19" i="76"/>
  <c r="E19" i="76"/>
  <c r="D19" i="76"/>
  <c r="H18" i="76"/>
  <c r="H17" i="76"/>
  <c r="H15" i="76"/>
  <c r="G10" i="76"/>
  <c r="H27" i="75"/>
  <c r="H25" i="75"/>
  <c r="F18" i="75"/>
  <c r="E18" i="75"/>
  <c r="D18" i="75"/>
  <c r="H17" i="75"/>
  <c r="H16" i="75"/>
  <c r="H14" i="75"/>
  <c r="G9" i="75"/>
  <c r="M103" i="74"/>
  <c r="M87" i="74"/>
  <c r="M88" i="74" s="1"/>
  <c r="M89" i="74" s="1"/>
  <c r="M90" i="74" s="1"/>
  <c r="M91" i="74" s="1"/>
  <c r="M92" i="74" s="1"/>
  <c r="M93" i="74" s="1"/>
  <c r="M94" i="74" s="1"/>
  <c r="M95" i="74" s="1"/>
  <c r="M96" i="74" s="1"/>
  <c r="M97" i="74" s="1"/>
  <c r="M98" i="74" s="1"/>
  <c r="M86" i="74"/>
  <c r="M85" i="74"/>
  <c r="M82" i="74"/>
  <c r="M81" i="74"/>
  <c r="M83" i="74" s="1"/>
  <c r="M84" i="74" s="1"/>
  <c r="M80" i="74"/>
  <c r="M79" i="74"/>
  <c r="M76" i="74"/>
  <c r="M77" i="74" s="1"/>
  <c r="K73" i="74"/>
  <c r="K98" i="74" s="1"/>
  <c r="I73" i="74"/>
  <c r="M72" i="74"/>
  <c r="M74" i="74" s="1"/>
  <c r="M75" i="74" s="1"/>
  <c r="M71" i="74"/>
  <c r="M66" i="74"/>
  <c r="M69" i="74" s="1"/>
  <c r="I66" i="74"/>
  <c r="I65" i="74"/>
  <c r="K57" i="74"/>
  <c r="I57" i="74"/>
  <c r="K56" i="74"/>
  <c r="I56" i="74"/>
  <c r="K52" i="74"/>
  <c r="I52" i="74"/>
  <c r="K49" i="74"/>
  <c r="I49" i="74"/>
  <c r="M38" i="74"/>
  <c r="M39" i="74" s="1"/>
  <c r="M40" i="74" s="1"/>
  <c r="M41" i="74" s="1"/>
  <c r="M42" i="74" s="1"/>
  <c r="M43" i="74" s="1"/>
  <c r="M44" i="74" s="1"/>
  <c r="M45" i="74" s="1"/>
  <c r="M46" i="74" s="1"/>
  <c r="M47" i="74" s="1"/>
  <c r="M28" i="74" s="1"/>
  <c r="M51" i="74" s="1"/>
  <c r="M53" i="74" s="1"/>
  <c r="M55" i="74" s="1"/>
  <c r="M56" i="74" s="1"/>
  <c r="M52" i="74" s="1"/>
  <c r="M57" i="74" s="1"/>
  <c r="M58" i="74" s="1"/>
  <c r="M59" i="74" s="1"/>
  <c r="M60" i="74" s="1"/>
  <c r="M61" i="74" s="1"/>
  <c r="M62" i="74" s="1"/>
  <c r="M63" i="74" s="1"/>
  <c r="M67" i="74" s="1"/>
  <c r="M35" i="74"/>
  <c r="M36" i="74" s="1"/>
  <c r="M37" i="74" s="1"/>
  <c r="M27" i="74"/>
  <c r="M29" i="74" s="1"/>
  <c r="M30" i="74" s="1"/>
  <c r="M31" i="74" s="1"/>
  <c r="M32" i="74" s="1"/>
  <c r="K26" i="74"/>
  <c r="K47" i="74" s="1"/>
  <c r="D6" i="78" s="1"/>
  <c r="I26" i="74"/>
  <c r="I47" i="74" s="1"/>
  <c r="M25" i="74"/>
  <c r="M26" i="74" s="1"/>
  <c r="O11" i="74"/>
  <c r="O12" i="74" s="1"/>
  <c r="O13" i="74" s="1"/>
  <c r="O14" i="74" s="1"/>
  <c r="O15" i="74" s="1"/>
  <c r="O16" i="74" s="1"/>
  <c r="O17" i="74" s="1"/>
  <c r="O18" i="74" s="1"/>
  <c r="O19" i="74" s="1"/>
  <c r="O20" i="74" s="1"/>
  <c r="O21" i="74" s="1"/>
  <c r="O22" i="74" s="1"/>
  <c r="O23" i="74" s="1"/>
  <c r="O25" i="74" s="1"/>
  <c r="O26" i="74" s="1"/>
  <c r="O27" i="74" s="1"/>
  <c r="O28" i="74" s="1"/>
  <c r="O29" i="74" s="1"/>
  <c r="O30" i="74" s="1"/>
  <c r="O31" i="74" s="1"/>
  <c r="O32" i="74" s="1"/>
  <c r="O33" i="74" s="1"/>
  <c r="O34" i="74" s="1"/>
  <c r="O35" i="74" s="1"/>
  <c r="O36" i="74" s="1"/>
  <c r="O37" i="74" s="1"/>
  <c r="O38" i="74" s="1"/>
  <c r="O39" i="74" s="1"/>
  <c r="O40" i="74" s="1"/>
  <c r="O41" i="74" s="1"/>
  <c r="O42" i="74" s="1"/>
  <c r="O43" i="74" s="1"/>
  <c r="O44" i="74" s="1"/>
  <c r="O45" i="74" s="1"/>
  <c r="O46" i="74" s="1"/>
  <c r="O49" i="74" s="1"/>
  <c r="O50" i="74" s="1"/>
  <c r="O51" i="74" s="1"/>
  <c r="O52" i="74" s="1"/>
  <c r="O53" i="74" s="1"/>
  <c r="O54" i="74" s="1"/>
  <c r="O55" i="74" s="1"/>
  <c r="O56" i="74" s="1"/>
  <c r="O57" i="74" s="1"/>
  <c r="O58" i="74" s="1"/>
  <c r="O59" i="74" s="1"/>
  <c r="O60" i="74" s="1"/>
  <c r="O61" i="74" s="1"/>
  <c r="O62" i="74" s="1"/>
  <c r="O65" i="74" s="1"/>
  <c r="O66" i="74" s="1"/>
  <c r="O67" i="74" s="1"/>
  <c r="O68" i="74" s="1"/>
  <c r="O69" i="74" s="1"/>
  <c r="O70" i="74" s="1"/>
  <c r="O71" i="74" s="1"/>
  <c r="O72" i="74" s="1"/>
  <c r="O73" i="74" s="1"/>
  <c r="O74" i="74" s="1"/>
  <c r="O75" i="74" s="1"/>
  <c r="O76" i="74" s="1"/>
  <c r="O77" i="74" s="1"/>
  <c r="O78" i="74" s="1"/>
  <c r="O79" i="74" s="1"/>
  <c r="O80" i="74" s="1"/>
  <c r="O81" i="74" s="1"/>
  <c r="O82" i="74" s="1"/>
  <c r="O83" i="74" s="1"/>
  <c r="O84" i="74" s="1"/>
  <c r="O85" i="74" s="1"/>
  <c r="O86" i="74" s="1"/>
  <c r="O87" i="74" s="1"/>
  <c r="O88" i="74" s="1"/>
  <c r="O89" i="74" s="1"/>
  <c r="O90" i="74" s="1"/>
  <c r="O91" i="74" s="1"/>
  <c r="O92" i="74" s="1"/>
  <c r="O93" i="74" s="1"/>
  <c r="O94" i="74" s="1"/>
  <c r="O95" i="74" s="1"/>
  <c r="O96" i="74" s="1"/>
  <c r="O97" i="74" s="1"/>
  <c r="C99" i="74" s="1"/>
  <c r="M11" i="74"/>
  <c r="M12" i="74" s="1"/>
  <c r="M13" i="74" s="1"/>
  <c r="M14" i="74" s="1"/>
  <c r="H18" i="75" l="1"/>
  <c r="I98" i="74"/>
  <c r="F6" i="79" s="1"/>
  <c r="F10" i="79" s="1"/>
  <c r="F21" i="79" s="1"/>
  <c r="I63" i="74"/>
  <c r="E6" i="79" s="1"/>
  <c r="E10" i="79" s="1"/>
  <c r="E21" i="79" s="1"/>
  <c r="K63" i="74"/>
  <c r="E6" i="78" s="1"/>
  <c r="E9" i="78" s="1"/>
  <c r="E20" i="78" s="1"/>
  <c r="H34" i="75"/>
  <c r="F6" i="78"/>
  <c r="F9" i="78" s="1"/>
  <c r="F20" i="78" s="1"/>
  <c r="D9" i="78"/>
  <c r="D20" i="78" s="1"/>
  <c r="D6" i="79"/>
  <c r="D10" i="79" s="1"/>
  <c r="D21" i="79" s="1"/>
  <c r="H35" i="76"/>
  <c r="H19" i="76"/>
  <c r="E9" i="81"/>
  <c r="E22" i="81" s="1"/>
  <c r="H6" i="81"/>
  <c r="H9" i="81" s="1"/>
  <c r="H22" i="82"/>
  <c r="J22" i="82" s="1"/>
  <c r="J9" i="82"/>
  <c r="M34" i="74"/>
  <c r="M15" i="74"/>
  <c r="M16" i="74" s="1"/>
  <c r="M17" i="74" s="1"/>
  <c r="M18" i="74" s="1"/>
  <c r="M19" i="74" s="1"/>
  <c r="M20" i="74" s="1"/>
  <c r="M21" i="74" s="1"/>
  <c r="M22" i="74" s="1"/>
  <c r="M23" i="74" s="1"/>
  <c r="I99" i="74" l="1"/>
  <c r="I107" i="74" s="1"/>
  <c r="K99" i="74"/>
  <c r="K107" i="74" s="1"/>
  <c r="H6" i="78"/>
  <c r="H9" i="78" s="1"/>
  <c r="J9" i="81"/>
  <c r="H22" i="81"/>
  <c r="J22" i="81" s="1"/>
  <c r="H6" i="79"/>
  <c r="H10" i="79" s="1"/>
  <c r="H8" i="73"/>
  <c r="H8" i="72"/>
  <c r="H29" i="73"/>
  <c r="H27" i="73"/>
  <c r="F20" i="73"/>
  <c r="E20" i="73"/>
  <c r="D20" i="73"/>
  <c r="H19" i="73"/>
  <c r="H18" i="73"/>
  <c r="H16" i="73"/>
  <c r="G11" i="73"/>
  <c r="H29" i="72"/>
  <c r="H27" i="72"/>
  <c r="F20" i="72"/>
  <c r="E20" i="72"/>
  <c r="D20" i="72"/>
  <c r="H19" i="72"/>
  <c r="H18" i="72"/>
  <c r="H16" i="72"/>
  <c r="G11" i="72"/>
  <c r="M103" i="71"/>
  <c r="M87" i="71"/>
  <c r="M88" i="71" s="1"/>
  <c r="M89" i="71" s="1"/>
  <c r="M90" i="71" s="1"/>
  <c r="M91" i="71" s="1"/>
  <c r="M92" i="71" s="1"/>
  <c r="M93" i="71" s="1"/>
  <c r="M94" i="71" s="1"/>
  <c r="M95" i="71" s="1"/>
  <c r="M96" i="71" s="1"/>
  <c r="M97" i="71" s="1"/>
  <c r="M98" i="71" s="1"/>
  <c r="M86" i="71"/>
  <c r="M85" i="71"/>
  <c r="M82" i="71"/>
  <c r="M81" i="71"/>
  <c r="M83" i="71" s="1"/>
  <c r="M84" i="71" s="1"/>
  <c r="M80" i="71"/>
  <c r="M79" i="71"/>
  <c r="M76" i="71"/>
  <c r="M77" i="71" s="1"/>
  <c r="K73" i="71"/>
  <c r="K98" i="71" s="1"/>
  <c r="I73" i="71"/>
  <c r="M72" i="71"/>
  <c r="M74" i="71" s="1"/>
  <c r="M75" i="71" s="1"/>
  <c r="M71" i="71"/>
  <c r="M66" i="71"/>
  <c r="M69" i="71" s="1"/>
  <c r="I66" i="71"/>
  <c r="I65" i="71"/>
  <c r="K57" i="71"/>
  <c r="I57" i="71"/>
  <c r="K56" i="71"/>
  <c r="I56" i="71"/>
  <c r="K52" i="71"/>
  <c r="I52" i="71"/>
  <c r="K49" i="71"/>
  <c r="I49" i="71"/>
  <c r="M38" i="71"/>
  <c r="M39" i="71" s="1"/>
  <c r="M40" i="71" s="1"/>
  <c r="M41" i="71" s="1"/>
  <c r="M42" i="71" s="1"/>
  <c r="M43" i="71" s="1"/>
  <c r="M44" i="71" s="1"/>
  <c r="M45" i="71" s="1"/>
  <c r="M46" i="71" s="1"/>
  <c r="M47" i="71" s="1"/>
  <c r="M28" i="71" s="1"/>
  <c r="M51" i="71" s="1"/>
  <c r="M53" i="71" s="1"/>
  <c r="M55" i="71" s="1"/>
  <c r="M56" i="71" s="1"/>
  <c r="M52" i="71" s="1"/>
  <c r="M57" i="71" s="1"/>
  <c r="M58" i="71" s="1"/>
  <c r="M59" i="71" s="1"/>
  <c r="M60" i="71" s="1"/>
  <c r="M61" i="71" s="1"/>
  <c r="M62" i="71" s="1"/>
  <c r="M63" i="71" s="1"/>
  <c r="M67" i="71" s="1"/>
  <c r="M35" i="71"/>
  <c r="M36" i="71" s="1"/>
  <c r="M37" i="71" s="1"/>
  <c r="M27" i="71"/>
  <c r="M29" i="71" s="1"/>
  <c r="M30" i="71" s="1"/>
  <c r="M31" i="71" s="1"/>
  <c r="M32" i="71" s="1"/>
  <c r="K26" i="71"/>
  <c r="K47" i="71" s="1"/>
  <c r="D6" i="75" s="1"/>
  <c r="I26" i="71"/>
  <c r="I47" i="71" s="1"/>
  <c r="D6" i="76" s="1"/>
  <c r="M25" i="71"/>
  <c r="M26" i="71" s="1"/>
  <c r="O11" i="71"/>
  <c r="O12" i="71" s="1"/>
  <c r="O13" i="71" s="1"/>
  <c r="O14" i="71" s="1"/>
  <c r="O15" i="71" s="1"/>
  <c r="O16" i="71" s="1"/>
  <c r="O17" i="71" s="1"/>
  <c r="O18" i="71" s="1"/>
  <c r="O19" i="71" s="1"/>
  <c r="O20" i="71" s="1"/>
  <c r="O21" i="71" s="1"/>
  <c r="O22" i="71" s="1"/>
  <c r="O23" i="71" s="1"/>
  <c r="O25" i="71" s="1"/>
  <c r="O26" i="71" s="1"/>
  <c r="O27" i="71" s="1"/>
  <c r="O28" i="71" s="1"/>
  <c r="O29" i="71" s="1"/>
  <c r="O30" i="71" s="1"/>
  <c r="O31" i="71" s="1"/>
  <c r="O32" i="71" s="1"/>
  <c r="O33" i="71" s="1"/>
  <c r="O34" i="71" s="1"/>
  <c r="O35" i="71" s="1"/>
  <c r="O36" i="71" s="1"/>
  <c r="O37" i="71" s="1"/>
  <c r="O38" i="71" s="1"/>
  <c r="O39" i="71" s="1"/>
  <c r="O40" i="71" s="1"/>
  <c r="O41" i="71" s="1"/>
  <c r="O42" i="71" s="1"/>
  <c r="O43" i="71" s="1"/>
  <c r="O44" i="71" s="1"/>
  <c r="O45" i="71" s="1"/>
  <c r="O46" i="71" s="1"/>
  <c r="O49" i="71" s="1"/>
  <c r="O50" i="71" s="1"/>
  <c r="O51" i="71" s="1"/>
  <c r="O52" i="71" s="1"/>
  <c r="O53" i="71" s="1"/>
  <c r="O54" i="71" s="1"/>
  <c r="O55" i="71" s="1"/>
  <c r="O56" i="71" s="1"/>
  <c r="O57" i="71" s="1"/>
  <c r="O58" i="71" s="1"/>
  <c r="O59" i="71" s="1"/>
  <c r="O60" i="71" s="1"/>
  <c r="O61" i="71" s="1"/>
  <c r="O62" i="71" s="1"/>
  <c r="O65" i="71" s="1"/>
  <c r="O66" i="71" s="1"/>
  <c r="O67" i="71" s="1"/>
  <c r="O68" i="71" s="1"/>
  <c r="O69" i="71" s="1"/>
  <c r="O70" i="71" s="1"/>
  <c r="O71" i="71" s="1"/>
  <c r="M11" i="71"/>
  <c r="M12" i="71" s="1"/>
  <c r="M13" i="71" s="1"/>
  <c r="M14" i="71" s="1"/>
  <c r="H36" i="72" l="1"/>
  <c r="K63" i="71"/>
  <c r="E6" i="75" s="1"/>
  <c r="E9" i="75" s="1"/>
  <c r="E20" i="75" s="1"/>
  <c r="H20" i="73"/>
  <c r="I63" i="71"/>
  <c r="E6" i="76" s="1"/>
  <c r="E10" i="76" s="1"/>
  <c r="E21" i="76" s="1"/>
  <c r="H20" i="72"/>
  <c r="I98" i="71"/>
  <c r="F6" i="76" s="1"/>
  <c r="F10" i="76" s="1"/>
  <c r="F21" i="76" s="1"/>
  <c r="H36" i="73"/>
  <c r="F6" i="75"/>
  <c r="F9" i="75" s="1"/>
  <c r="F20" i="75" s="1"/>
  <c r="D9" i="75"/>
  <c r="D20" i="75" s="1"/>
  <c r="H21" i="79"/>
  <c r="J21" i="79" s="1"/>
  <c r="J10" i="79"/>
  <c r="D10" i="76"/>
  <c r="D21" i="76" s="1"/>
  <c r="H20" i="78"/>
  <c r="J20" i="78" s="1"/>
  <c r="J9" i="78"/>
  <c r="O72" i="71"/>
  <c r="O73" i="71" s="1"/>
  <c r="O74" i="71" s="1"/>
  <c r="O75" i="71" s="1"/>
  <c r="O76" i="71" s="1"/>
  <c r="O77" i="71" s="1"/>
  <c r="O78" i="71" s="1"/>
  <c r="O79" i="71" s="1"/>
  <c r="O80" i="71" s="1"/>
  <c r="O81" i="71" s="1"/>
  <c r="O82" i="71" s="1"/>
  <c r="O83" i="71" s="1"/>
  <c r="O84" i="71" s="1"/>
  <c r="O85" i="71" s="1"/>
  <c r="O86" i="71" s="1"/>
  <c r="O87" i="71" s="1"/>
  <c r="O88" i="71" s="1"/>
  <c r="O89" i="71" s="1"/>
  <c r="O90" i="71" s="1"/>
  <c r="O91" i="71" s="1"/>
  <c r="O92" i="71" s="1"/>
  <c r="O93" i="71" s="1"/>
  <c r="O94" i="71" s="1"/>
  <c r="O95" i="71" s="1"/>
  <c r="O96" i="71" s="1"/>
  <c r="O97" i="71" s="1"/>
  <c r="C99" i="71" s="1"/>
  <c r="M34" i="71"/>
  <c r="M15" i="71"/>
  <c r="M16" i="71" s="1"/>
  <c r="M17" i="71" s="1"/>
  <c r="M18" i="71" s="1"/>
  <c r="M19" i="71" s="1"/>
  <c r="M20" i="71" s="1"/>
  <c r="M21" i="71" s="1"/>
  <c r="M22" i="71" s="1"/>
  <c r="M23" i="71" s="1"/>
  <c r="M102" i="70"/>
  <c r="M86" i="70"/>
  <c r="M87" i="70" s="1"/>
  <c r="M88" i="70" s="1"/>
  <c r="M89" i="70" s="1"/>
  <c r="M90" i="70" s="1"/>
  <c r="M91" i="70" s="1"/>
  <c r="M92" i="70" s="1"/>
  <c r="M93" i="70" s="1"/>
  <c r="M94" i="70" s="1"/>
  <c r="M95" i="70" s="1"/>
  <c r="M96" i="70" s="1"/>
  <c r="M97" i="70" s="1"/>
  <c r="M85" i="70"/>
  <c r="M84" i="70"/>
  <c r="M81" i="70"/>
  <c r="M80" i="70"/>
  <c r="M82" i="70" s="1"/>
  <c r="M83" i="70" s="1"/>
  <c r="M79" i="70"/>
  <c r="M78" i="70"/>
  <c r="M75" i="70"/>
  <c r="M76" i="70" s="1"/>
  <c r="K72" i="70"/>
  <c r="K97" i="70" s="1"/>
  <c r="I72" i="70"/>
  <c r="M71" i="70"/>
  <c r="M73" i="70" s="1"/>
  <c r="M74" i="70" s="1"/>
  <c r="M70" i="70"/>
  <c r="M66" i="70"/>
  <c r="M69" i="70" s="1"/>
  <c r="I66" i="70"/>
  <c r="I65" i="70"/>
  <c r="K57" i="70"/>
  <c r="I57" i="70"/>
  <c r="K56" i="70"/>
  <c r="I56" i="70"/>
  <c r="K52" i="70"/>
  <c r="I52" i="70"/>
  <c r="K49" i="70"/>
  <c r="I49" i="70"/>
  <c r="M38" i="70"/>
  <c r="M39" i="70" s="1"/>
  <c r="M40" i="70" s="1"/>
  <c r="M41" i="70" s="1"/>
  <c r="M42" i="70" s="1"/>
  <c r="M43" i="70" s="1"/>
  <c r="M44" i="70" s="1"/>
  <c r="M45" i="70" s="1"/>
  <c r="M46" i="70" s="1"/>
  <c r="M47" i="70" s="1"/>
  <c r="M28" i="70" s="1"/>
  <c r="M51" i="70" s="1"/>
  <c r="M53" i="70" s="1"/>
  <c r="M55" i="70" s="1"/>
  <c r="M56" i="70" s="1"/>
  <c r="M52" i="70" s="1"/>
  <c r="M57" i="70" s="1"/>
  <c r="M58" i="70" s="1"/>
  <c r="M59" i="70" s="1"/>
  <c r="M60" i="70" s="1"/>
  <c r="M61" i="70" s="1"/>
  <c r="M62" i="70" s="1"/>
  <c r="M63" i="70" s="1"/>
  <c r="M67" i="70" s="1"/>
  <c r="M35" i="70"/>
  <c r="M36" i="70" s="1"/>
  <c r="M37" i="70" s="1"/>
  <c r="M27" i="70"/>
  <c r="M29" i="70" s="1"/>
  <c r="M30" i="70" s="1"/>
  <c r="M31" i="70" s="1"/>
  <c r="M32" i="70" s="1"/>
  <c r="K26" i="70"/>
  <c r="K47" i="70" s="1"/>
  <c r="I26" i="70"/>
  <c r="I47" i="70" s="1"/>
  <c r="M25" i="70"/>
  <c r="M26" i="70" s="1"/>
  <c r="O11" i="70"/>
  <c r="O12" i="70" s="1"/>
  <c r="O13" i="70" s="1"/>
  <c r="O14" i="70" s="1"/>
  <c r="O15" i="70" s="1"/>
  <c r="O16" i="70" s="1"/>
  <c r="O17" i="70" s="1"/>
  <c r="O18" i="70" s="1"/>
  <c r="O19" i="70" s="1"/>
  <c r="O20" i="70" s="1"/>
  <c r="O21" i="70" s="1"/>
  <c r="O22" i="70" s="1"/>
  <c r="O23" i="70" s="1"/>
  <c r="O25" i="70" s="1"/>
  <c r="O26" i="70" s="1"/>
  <c r="O27" i="70" s="1"/>
  <c r="O28" i="70" s="1"/>
  <c r="O29" i="70" s="1"/>
  <c r="O30" i="70" s="1"/>
  <c r="O31" i="70" s="1"/>
  <c r="O32" i="70" s="1"/>
  <c r="O33" i="70" s="1"/>
  <c r="O34" i="70" s="1"/>
  <c r="O35" i="70" s="1"/>
  <c r="O36" i="70" s="1"/>
  <c r="O37" i="70" s="1"/>
  <c r="O38" i="70" s="1"/>
  <c r="O39" i="70" s="1"/>
  <c r="O40" i="70" s="1"/>
  <c r="O41" i="70" s="1"/>
  <c r="O42" i="70" s="1"/>
  <c r="O43" i="70" s="1"/>
  <c r="O44" i="70" s="1"/>
  <c r="O45" i="70" s="1"/>
  <c r="O46" i="70" s="1"/>
  <c r="O49" i="70" s="1"/>
  <c r="O50" i="70" s="1"/>
  <c r="O51" i="70" s="1"/>
  <c r="O52" i="70" s="1"/>
  <c r="O53" i="70" s="1"/>
  <c r="O54" i="70" s="1"/>
  <c r="O55" i="70" s="1"/>
  <c r="O56" i="70" s="1"/>
  <c r="O57" i="70" s="1"/>
  <c r="O58" i="70" s="1"/>
  <c r="O59" i="70" s="1"/>
  <c r="O60" i="70" s="1"/>
  <c r="O61" i="70" s="1"/>
  <c r="O62" i="70" s="1"/>
  <c r="O65" i="70" s="1"/>
  <c r="O66" i="70" s="1"/>
  <c r="O67" i="70" s="1"/>
  <c r="O68" i="70" s="1"/>
  <c r="O69" i="70" s="1"/>
  <c r="O70" i="70" s="1"/>
  <c r="O71" i="70" s="1"/>
  <c r="O72" i="70" s="1"/>
  <c r="O73" i="70" s="1"/>
  <c r="O74" i="70" s="1"/>
  <c r="O75" i="70" s="1"/>
  <c r="O76" i="70" s="1"/>
  <c r="O77" i="70" s="1"/>
  <c r="O78" i="70" s="1"/>
  <c r="O79" i="70" s="1"/>
  <c r="O80" i="70" s="1"/>
  <c r="O81" i="70" s="1"/>
  <c r="O82" i="70" s="1"/>
  <c r="O83" i="70" s="1"/>
  <c r="O84" i="70" s="1"/>
  <c r="O85" i="70" s="1"/>
  <c r="O86" i="70" s="1"/>
  <c r="O87" i="70" s="1"/>
  <c r="O88" i="70" s="1"/>
  <c r="O89" i="70" s="1"/>
  <c r="O90" i="70" s="1"/>
  <c r="O91" i="70" s="1"/>
  <c r="O92" i="70" s="1"/>
  <c r="O93" i="70" s="1"/>
  <c r="O94" i="70" s="1"/>
  <c r="O95" i="70" s="1"/>
  <c r="O96" i="70" s="1"/>
  <c r="C98" i="70" s="1"/>
  <c r="M11" i="70"/>
  <c r="M12" i="70" s="1"/>
  <c r="M13" i="70" s="1"/>
  <c r="M14" i="70" s="1"/>
  <c r="H29" i="69"/>
  <c r="H27" i="69"/>
  <c r="F20" i="69"/>
  <c r="E20" i="69"/>
  <c r="D20" i="69"/>
  <c r="H19" i="69"/>
  <c r="H18" i="69"/>
  <c r="H16" i="69"/>
  <c r="G11" i="69"/>
  <c r="H29" i="68"/>
  <c r="H27" i="68"/>
  <c r="F20" i="68"/>
  <c r="E20" i="68"/>
  <c r="D20" i="68"/>
  <c r="H19" i="68"/>
  <c r="H18" i="68"/>
  <c r="H16" i="68"/>
  <c r="G11" i="68"/>
  <c r="K99" i="71" l="1"/>
  <c r="K107" i="71" s="1"/>
  <c r="I97" i="70"/>
  <c r="F6" i="73" s="1"/>
  <c r="F11" i="73" s="1"/>
  <c r="F22" i="73" s="1"/>
  <c r="H6" i="76"/>
  <c r="H10" i="76" s="1"/>
  <c r="J10" i="76" s="1"/>
  <c r="H36" i="68"/>
  <c r="H6" i="75"/>
  <c r="H9" i="75" s="1"/>
  <c r="J9" i="75" s="1"/>
  <c r="I99" i="71"/>
  <c r="I107" i="71" s="1"/>
  <c r="I63" i="70"/>
  <c r="E6" i="73" s="1"/>
  <c r="E11" i="73" s="1"/>
  <c r="E22" i="73" s="1"/>
  <c r="K63" i="70"/>
  <c r="K98" i="70" s="1"/>
  <c r="K106" i="70" s="1"/>
  <c r="D6" i="73"/>
  <c r="H20" i="68"/>
  <c r="H20" i="69"/>
  <c r="H36" i="69"/>
  <c r="M34" i="70"/>
  <c r="M15" i="70"/>
  <c r="M16" i="70" s="1"/>
  <c r="M17" i="70" s="1"/>
  <c r="M18" i="70" s="1"/>
  <c r="M19" i="70" s="1"/>
  <c r="M20" i="70" s="1"/>
  <c r="M21" i="70" s="1"/>
  <c r="M22" i="70" s="1"/>
  <c r="M23" i="70" s="1"/>
  <c r="H19" i="67"/>
  <c r="H18" i="67"/>
  <c r="H16" i="67"/>
  <c r="H29" i="67"/>
  <c r="H27" i="67"/>
  <c r="F20" i="67"/>
  <c r="E20" i="67"/>
  <c r="D20" i="67"/>
  <c r="G11" i="67"/>
  <c r="H29" i="66"/>
  <c r="H27" i="66"/>
  <c r="F20" i="66"/>
  <c r="E20" i="66"/>
  <c r="D20" i="66"/>
  <c r="H19" i="66"/>
  <c r="H18" i="66"/>
  <c r="H16" i="66"/>
  <c r="G11" i="66"/>
  <c r="M102" i="65"/>
  <c r="M86" i="65"/>
  <c r="M87" i="65" s="1"/>
  <c r="M88" i="65" s="1"/>
  <c r="M89" i="65" s="1"/>
  <c r="M90" i="65" s="1"/>
  <c r="M91" i="65" s="1"/>
  <c r="M92" i="65" s="1"/>
  <c r="M93" i="65" s="1"/>
  <c r="M94" i="65" s="1"/>
  <c r="M95" i="65" s="1"/>
  <c r="M96" i="65" s="1"/>
  <c r="M97" i="65" s="1"/>
  <c r="M85" i="65"/>
  <c r="M84" i="65"/>
  <c r="M81" i="65"/>
  <c r="M80" i="65"/>
  <c r="M82" i="65" s="1"/>
  <c r="M83" i="65" s="1"/>
  <c r="M79" i="65"/>
  <c r="M78" i="65"/>
  <c r="M75" i="65"/>
  <c r="M76" i="65" s="1"/>
  <c r="K72" i="65"/>
  <c r="K97" i="65" s="1"/>
  <c r="I72" i="65"/>
  <c r="M71" i="65"/>
  <c r="M73" i="65" s="1"/>
  <c r="M74" i="65" s="1"/>
  <c r="M70" i="65"/>
  <c r="M66" i="65"/>
  <c r="M69" i="65" s="1"/>
  <c r="I66" i="65"/>
  <c r="I65" i="65"/>
  <c r="K57" i="65"/>
  <c r="I57" i="65"/>
  <c r="K56" i="65"/>
  <c r="I56" i="65"/>
  <c r="K52" i="65"/>
  <c r="I52" i="65"/>
  <c r="K49" i="65"/>
  <c r="I49" i="65"/>
  <c r="M38" i="65"/>
  <c r="M39" i="65" s="1"/>
  <c r="M40" i="65" s="1"/>
  <c r="M41" i="65" s="1"/>
  <c r="M42" i="65" s="1"/>
  <c r="M43" i="65" s="1"/>
  <c r="M44" i="65" s="1"/>
  <c r="M45" i="65" s="1"/>
  <c r="M46" i="65" s="1"/>
  <c r="M47" i="65" s="1"/>
  <c r="M28" i="65" s="1"/>
  <c r="M51" i="65" s="1"/>
  <c r="M53" i="65" s="1"/>
  <c r="M55" i="65" s="1"/>
  <c r="M56" i="65" s="1"/>
  <c r="M52" i="65" s="1"/>
  <c r="M57" i="65" s="1"/>
  <c r="M58" i="65" s="1"/>
  <c r="M59" i="65" s="1"/>
  <c r="M60" i="65" s="1"/>
  <c r="M61" i="65" s="1"/>
  <c r="M62" i="65" s="1"/>
  <c r="M63" i="65" s="1"/>
  <c r="M67" i="65" s="1"/>
  <c r="M35" i="65"/>
  <c r="M36" i="65" s="1"/>
  <c r="M37" i="65" s="1"/>
  <c r="M27" i="65"/>
  <c r="M29" i="65" s="1"/>
  <c r="M30" i="65" s="1"/>
  <c r="M31" i="65" s="1"/>
  <c r="M32" i="65" s="1"/>
  <c r="K26" i="65"/>
  <c r="K47" i="65" s="1"/>
  <c r="I26" i="65"/>
  <c r="I47" i="65" s="1"/>
  <c r="M25" i="65"/>
  <c r="M26" i="65" s="1"/>
  <c r="O11" i="65"/>
  <c r="O12" i="65" s="1"/>
  <c r="O13" i="65" s="1"/>
  <c r="O14" i="65" s="1"/>
  <c r="O15" i="65" s="1"/>
  <c r="O16" i="65" s="1"/>
  <c r="O17" i="65" s="1"/>
  <c r="O18" i="65" s="1"/>
  <c r="O19" i="65" s="1"/>
  <c r="O20" i="65" s="1"/>
  <c r="O21" i="65" s="1"/>
  <c r="O22" i="65" s="1"/>
  <c r="O23" i="65" s="1"/>
  <c r="O25" i="65" s="1"/>
  <c r="O26" i="65" s="1"/>
  <c r="O27" i="65" s="1"/>
  <c r="O28" i="65" s="1"/>
  <c r="O29" i="65" s="1"/>
  <c r="O30" i="65" s="1"/>
  <c r="O31" i="65" s="1"/>
  <c r="O32" i="65" s="1"/>
  <c r="O33" i="65" s="1"/>
  <c r="O34" i="65" s="1"/>
  <c r="O35" i="65" s="1"/>
  <c r="O36" i="65" s="1"/>
  <c r="O37" i="65" s="1"/>
  <c r="O38" i="65" s="1"/>
  <c r="O39" i="65" s="1"/>
  <c r="O40" i="65" s="1"/>
  <c r="O41" i="65" s="1"/>
  <c r="O42" i="65" s="1"/>
  <c r="O43" i="65" s="1"/>
  <c r="O44" i="65" s="1"/>
  <c r="O45" i="65" s="1"/>
  <c r="O46" i="65" s="1"/>
  <c r="O49" i="65" s="1"/>
  <c r="O50" i="65" s="1"/>
  <c r="O51" i="65" s="1"/>
  <c r="O52" i="65" s="1"/>
  <c r="O53" i="65" s="1"/>
  <c r="O54" i="65" s="1"/>
  <c r="O55" i="65" s="1"/>
  <c r="O56" i="65" s="1"/>
  <c r="O57" i="65" s="1"/>
  <c r="O58" i="65" s="1"/>
  <c r="O59" i="65" s="1"/>
  <c r="O60" i="65" s="1"/>
  <c r="O61" i="65" s="1"/>
  <c r="O62" i="65" s="1"/>
  <c r="O65" i="65" s="1"/>
  <c r="O66" i="65" s="1"/>
  <c r="O67" i="65" s="1"/>
  <c r="O68" i="65" s="1"/>
  <c r="O69" i="65" s="1"/>
  <c r="O70" i="65" s="1"/>
  <c r="O71" i="65" s="1"/>
  <c r="O72" i="65" s="1"/>
  <c r="O73" i="65" s="1"/>
  <c r="O74" i="65" s="1"/>
  <c r="O75" i="65" s="1"/>
  <c r="O76" i="65" s="1"/>
  <c r="O77" i="65" s="1"/>
  <c r="O78" i="65" s="1"/>
  <c r="O79" i="65" s="1"/>
  <c r="O80" i="65" s="1"/>
  <c r="O81" i="65" s="1"/>
  <c r="O82" i="65" s="1"/>
  <c r="O83" i="65" s="1"/>
  <c r="O84" i="65" s="1"/>
  <c r="O85" i="65" s="1"/>
  <c r="O86" i="65" s="1"/>
  <c r="O87" i="65" s="1"/>
  <c r="O88" i="65" s="1"/>
  <c r="O89" i="65" s="1"/>
  <c r="O90" i="65" s="1"/>
  <c r="O91" i="65" s="1"/>
  <c r="O92" i="65" s="1"/>
  <c r="O93" i="65" s="1"/>
  <c r="O94" i="65" s="1"/>
  <c r="O95" i="65" s="1"/>
  <c r="O96" i="65" s="1"/>
  <c r="C98" i="65" s="1"/>
  <c r="M11" i="65"/>
  <c r="M12" i="65" s="1"/>
  <c r="M13" i="65" s="1"/>
  <c r="M14" i="65" s="1"/>
  <c r="M15" i="65" s="1"/>
  <c r="M16" i="65" s="1"/>
  <c r="M17" i="65" s="1"/>
  <c r="M18" i="65" s="1"/>
  <c r="M19" i="65" s="1"/>
  <c r="M20" i="65" s="1"/>
  <c r="M21" i="65" s="1"/>
  <c r="M22" i="65" s="1"/>
  <c r="M23" i="65" s="1"/>
  <c r="H21" i="76" l="1"/>
  <c r="J21" i="76" s="1"/>
  <c r="H20" i="75"/>
  <c r="J20" i="75" s="1"/>
  <c r="I98" i="70"/>
  <c r="I106" i="70" s="1"/>
  <c r="H36" i="66"/>
  <c r="H36" i="67"/>
  <c r="K63" i="65"/>
  <c r="K98" i="65" s="1"/>
  <c r="K106" i="65" s="1"/>
  <c r="I63" i="65"/>
  <c r="I97" i="65"/>
  <c r="H20" i="66"/>
  <c r="H20" i="67"/>
  <c r="F6" i="72"/>
  <c r="F11" i="72" s="1"/>
  <c r="F22" i="72" s="1"/>
  <c r="F6" i="68"/>
  <c r="F11" i="68" s="1"/>
  <c r="F22" i="68" s="1"/>
  <c r="F6" i="66"/>
  <c r="F11" i="66" s="1"/>
  <c r="F22" i="66" s="1"/>
  <c r="D6" i="72"/>
  <c r="D6" i="68"/>
  <c r="D6" i="66"/>
  <c r="D11" i="73"/>
  <c r="D22" i="73" s="1"/>
  <c r="H6" i="73"/>
  <c r="H11" i="73" s="1"/>
  <c r="M34" i="65"/>
  <c r="E6" i="66" l="1"/>
  <c r="E11" i="66" s="1"/>
  <c r="E22" i="66" s="1"/>
  <c r="E6" i="68"/>
  <c r="E11" i="68" s="1"/>
  <c r="E22" i="68" s="1"/>
  <c r="E6" i="72"/>
  <c r="E11" i="72" s="1"/>
  <c r="E22" i="72" s="1"/>
  <c r="I98" i="65"/>
  <c r="I106" i="65" s="1"/>
  <c r="D11" i="72"/>
  <c r="D22" i="72" s="1"/>
  <c r="J11" i="73"/>
  <c r="H22" i="73"/>
  <c r="J22" i="73" s="1"/>
  <c r="D11" i="66"/>
  <c r="D22" i="66" s="1"/>
  <c r="D11" i="68"/>
  <c r="D22" i="68" s="1"/>
  <c r="H9" i="64"/>
  <c r="H10" i="64"/>
  <c r="H8" i="64"/>
  <c r="H29" i="64"/>
  <c r="H27" i="64"/>
  <c r="F20" i="64"/>
  <c r="E20" i="64"/>
  <c r="D20" i="64"/>
  <c r="H19" i="64"/>
  <c r="H18" i="64"/>
  <c r="H16" i="64"/>
  <c r="G11" i="64"/>
  <c r="H6" i="68" l="1"/>
  <c r="H11" i="68" s="1"/>
  <c r="H22" i="68" s="1"/>
  <c r="J22" i="68" s="1"/>
  <c r="H6" i="66"/>
  <c r="H11" i="66" s="1"/>
  <c r="J11" i="66" s="1"/>
  <c r="H6" i="72"/>
  <c r="H11" i="72" s="1"/>
  <c r="H22" i="72" s="1"/>
  <c r="J22" i="72" s="1"/>
  <c r="H36" i="64"/>
  <c r="J11" i="68"/>
  <c r="H20" i="64"/>
  <c r="J11" i="72" l="1"/>
  <c r="H22" i="66"/>
  <c r="J22" i="66" s="1"/>
  <c r="I65" i="62"/>
  <c r="E20" i="63" l="1"/>
  <c r="F20" i="63"/>
  <c r="D20" i="63"/>
  <c r="H29" i="63"/>
  <c r="H27" i="63"/>
  <c r="H19" i="63"/>
  <c r="H18" i="63"/>
  <c r="H16" i="63"/>
  <c r="G11" i="63"/>
  <c r="H9" i="63"/>
  <c r="H8" i="63"/>
  <c r="M102" i="62"/>
  <c r="M86" i="62"/>
  <c r="M87" i="62" s="1"/>
  <c r="M88" i="62" s="1"/>
  <c r="M89" i="62" s="1"/>
  <c r="M90" i="62" s="1"/>
  <c r="M91" i="62" s="1"/>
  <c r="M92" i="62" s="1"/>
  <c r="M93" i="62" s="1"/>
  <c r="M94" i="62" s="1"/>
  <c r="M95" i="62" s="1"/>
  <c r="M96" i="62" s="1"/>
  <c r="M97" i="62" s="1"/>
  <c r="M85" i="62"/>
  <c r="M84" i="62"/>
  <c r="M81" i="62"/>
  <c r="M80" i="62"/>
  <c r="M82" i="62" s="1"/>
  <c r="M83" i="62" s="1"/>
  <c r="M79" i="62"/>
  <c r="M78" i="62"/>
  <c r="M75" i="62"/>
  <c r="M76" i="62" s="1"/>
  <c r="K72" i="62"/>
  <c r="K97" i="62" s="1"/>
  <c r="I72" i="62"/>
  <c r="M71" i="62"/>
  <c r="M73" i="62" s="1"/>
  <c r="M74" i="62" s="1"/>
  <c r="M70" i="62"/>
  <c r="M66" i="62"/>
  <c r="M69" i="62" s="1"/>
  <c r="I66" i="62"/>
  <c r="K57" i="62"/>
  <c r="I57" i="62"/>
  <c r="K56" i="62"/>
  <c r="I56" i="62"/>
  <c r="K52" i="62"/>
  <c r="I52" i="62"/>
  <c r="K49" i="62"/>
  <c r="I49" i="62"/>
  <c r="M38" i="62"/>
  <c r="M39" i="62" s="1"/>
  <c r="M40" i="62" s="1"/>
  <c r="M41" i="62" s="1"/>
  <c r="M42" i="62" s="1"/>
  <c r="M43" i="62" s="1"/>
  <c r="M44" i="62" s="1"/>
  <c r="M45" i="62" s="1"/>
  <c r="M46" i="62" s="1"/>
  <c r="M47" i="62" s="1"/>
  <c r="M28" i="62" s="1"/>
  <c r="M51" i="62" s="1"/>
  <c r="M53" i="62" s="1"/>
  <c r="M55" i="62" s="1"/>
  <c r="M56" i="62" s="1"/>
  <c r="M52" i="62" s="1"/>
  <c r="M57" i="62" s="1"/>
  <c r="M58" i="62" s="1"/>
  <c r="M59" i="62" s="1"/>
  <c r="M60" i="62" s="1"/>
  <c r="M61" i="62" s="1"/>
  <c r="M62" i="62" s="1"/>
  <c r="M63" i="62" s="1"/>
  <c r="M67" i="62" s="1"/>
  <c r="M35" i="62"/>
  <c r="M36" i="62" s="1"/>
  <c r="M37" i="62" s="1"/>
  <c r="M27" i="62"/>
  <c r="M29" i="62" s="1"/>
  <c r="M30" i="62" s="1"/>
  <c r="M31" i="62" s="1"/>
  <c r="M32" i="62" s="1"/>
  <c r="K26" i="62"/>
  <c r="K47" i="62" s="1"/>
  <c r="I26" i="62"/>
  <c r="I47" i="62" s="1"/>
  <c r="M25" i="62"/>
  <c r="M26" i="62" s="1"/>
  <c r="O11" i="62"/>
  <c r="O12" i="62" s="1"/>
  <c r="O13" i="62" s="1"/>
  <c r="O14" i="62" s="1"/>
  <c r="O15" i="62" s="1"/>
  <c r="O16" i="62" s="1"/>
  <c r="O17" i="62" s="1"/>
  <c r="O18" i="62" s="1"/>
  <c r="O19" i="62" s="1"/>
  <c r="O20" i="62" s="1"/>
  <c r="O21" i="62" s="1"/>
  <c r="O22" i="62" s="1"/>
  <c r="O23" i="62" s="1"/>
  <c r="O25" i="62" s="1"/>
  <c r="O26" i="62" s="1"/>
  <c r="O27" i="62" s="1"/>
  <c r="O28" i="62" s="1"/>
  <c r="O29" i="62" s="1"/>
  <c r="O30" i="62" s="1"/>
  <c r="O31" i="62" s="1"/>
  <c r="O32" i="62" s="1"/>
  <c r="O33" i="62" s="1"/>
  <c r="O34" i="62" s="1"/>
  <c r="O35" i="62" s="1"/>
  <c r="O36" i="62" s="1"/>
  <c r="O37" i="62" s="1"/>
  <c r="O38" i="62" s="1"/>
  <c r="O39" i="62" s="1"/>
  <c r="O40" i="62" s="1"/>
  <c r="O41" i="62" s="1"/>
  <c r="O42" i="62" s="1"/>
  <c r="O43" i="62" s="1"/>
  <c r="O44" i="62" s="1"/>
  <c r="O45" i="62" s="1"/>
  <c r="O46" i="62" s="1"/>
  <c r="M11" i="62"/>
  <c r="M12" i="62" s="1"/>
  <c r="M13" i="62" s="1"/>
  <c r="M14" i="62" s="1"/>
  <c r="I97" i="62" l="1"/>
  <c r="H20" i="63"/>
  <c r="D6" i="69"/>
  <c r="D6" i="67"/>
  <c r="F6" i="69"/>
  <c r="F11" i="69" s="1"/>
  <c r="F22" i="69" s="1"/>
  <c r="F6" i="67"/>
  <c r="F11" i="67" s="1"/>
  <c r="F22" i="67" s="1"/>
  <c r="K63" i="62"/>
  <c r="K98" i="62" s="1"/>
  <c r="K106" i="62" s="1"/>
  <c r="H36" i="63"/>
  <c r="O49" i="62"/>
  <c r="O50" i="62" s="1"/>
  <c r="O51" i="62" s="1"/>
  <c r="O52" i="62" s="1"/>
  <c r="O53" i="62" s="1"/>
  <c r="O54" i="62" s="1"/>
  <c r="O55" i="62" s="1"/>
  <c r="O56" i="62" s="1"/>
  <c r="O57" i="62" s="1"/>
  <c r="O58" i="62" s="1"/>
  <c r="O59" i="62" s="1"/>
  <c r="O60" i="62" s="1"/>
  <c r="O61" i="62" s="1"/>
  <c r="O62" i="62" s="1"/>
  <c r="O65" i="62" s="1"/>
  <c r="O66" i="62" s="1"/>
  <c r="O67" i="62" s="1"/>
  <c r="O68" i="62" s="1"/>
  <c r="O69" i="62" s="1"/>
  <c r="O70" i="62" s="1"/>
  <c r="O71" i="62" s="1"/>
  <c r="O72" i="62" s="1"/>
  <c r="O73" i="62" s="1"/>
  <c r="O74" i="62" s="1"/>
  <c r="O75" i="62" s="1"/>
  <c r="O76" i="62" s="1"/>
  <c r="O77" i="62" s="1"/>
  <c r="O78" i="62" s="1"/>
  <c r="O79" i="62" s="1"/>
  <c r="O80" i="62" s="1"/>
  <c r="O81" i="62" s="1"/>
  <c r="O82" i="62" s="1"/>
  <c r="O83" i="62" s="1"/>
  <c r="O84" i="62" s="1"/>
  <c r="O85" i="62" s="1"/>
  <c r="O86" i="62" s="1"/>
  <c r="O87" i="62" s="1"/>
  <c r="O88" i="62" s="1"/>
  <c r="O89" i="62" s="1"/>
  <c r="O90" i="62" s="1"/>
  <c r="O91" i="62" s="1"/>
  <c r="O92" i="62" s="1"/>
  <c r="O93" i="62" s="1"/>
  <c r="O94" i="62" s="1"/>
  <c r="O95" i="62" s="1"/>
  <c r="O96" i="62" s="1"/>
  <c r="C98" i="62" s="1"/>
  <c r="I63" i="62"/>
  <c r="M34" i="62"/>
  <c r="M15" i="62"/>
  <c r="M16" i="62" s="1"/>
  <c r="M17" i="62" s="1"/>
  <c r="M18" i="62" s="1"/>
  <c r="M19" i="62" s="1"/>
  <c r="M20" i="62" s="1"/>
  <c r="M21" i="62" s="1"/>
  <c r="M22" i="62" s="1"/>
  <c r="M23" i="62" s="1"/>
  <c r="H11" i="60"/>
  <c r="H10" i="60"/>
  <c r="H9" i="60"/>
  <c r="H8" i="60"/>
  <c r="I98" i="62" l="1"/>
  <c r="I106" i="62" s="1"/>
  <c r="E6" i="69"/>
  <c r="E11" i="69" s="1"/>
  <c r="E22" i="69" s="1"/>
  <c r="E6" i="67"/>
  <c r="E11" i="67" s="1"/>
  <c r="E22" i="67" s="1"/>
  <c r="D11" i="67"/>
  <c r="D22" i="67" s="1"/>
  <c r="D11" i="69"/>
  <c r="D22" i="69" s="1"/>
  <c r="H6" i="69"/>
  <c r="H11" i="69" s="1"/>
  <c r="M103" i="61"/>
  <c r="M88" i="61"/>
  <c r="M89" i="61" s="1"/>
  <c r="M90" i="61" s="1"/>
  <c r="M91" i="61" s="1"/>
  <c r="M92" i="61" s="1"/>
  <c r="M93" i="61" s="1"/>
  <c r="M94" i="61" s="1"/>
  <c r="M95" i="61" s="1"/>
  <c r="M96" i="61" s="1"/>
  <c r="M97" i="61" s="1"/>
  <c r="M98" i="61" s="1"/>
  <c r="M99" i="61" s="1"/>
  <c r="M87" i="61"/>
  <c r="M83" i="61"/>
  <c r="M82" i="61"/>
  <c r="M84" i="61" s="1"/>
  <c r="M85" i="61" s="1"/>
  <c r="M86" i="61" s="1"/>
  <c r="M81" i="61"/>
  <c r="M80" i="61"/>
  <c r="M77" i="61"/>
  <c r="M78" i="61" s="1"/>
  <c r="K74" i="61"/>
  <c r="K99" i="61" s="1"/>
  <c r="F6" i="63" s="1"/>
  <c r="F11" i="63" s="1"/>
  <c r="F22" i="63" s="1"/>
  <c r="I74" i="61"/>
  <c r="M73" i="61"/>
  <c r="M75" i="61" s="1"/>
  <c r="M76" i="61" s="1"/>
  <c r="M72" i="61"/>
  <c r="M68" i="61"/>
  <c r="M71" i="61" s="1"/>
  <c r="I68" i="61"/>
  <c r="K59" i="61"/>
  <c r="I59" i="61"/>
  <c r="K58" i="61"/>
  <c r="I58" i="61"/>
  <c r="K54" i="61"/>
  <c r="I54" i="61"/>
  <c r="K51" i="61"/>
  <c r="I51" i="61"/>
  <c r="M35" i="61"/>
  <c r="M36" i="61" s="1"/>
  <c r="M37" i="61" s="1"/>
  <c r="M38" i="61" s="1"/>
  <c r="M39" i="61" s="1"/>
  <c r="M40" i="61" s="1"/>
  <c r="M41" i="61" s="1"/>
  <c r="M42" i="61" s="1"/>
  <c r="M43" i="61" s="1"/>
  <c r="M44" i="61" s="1"/>
  <c r="M45" i="61" s="1"/>
  <c r="M46" i="61" s="1"/>
  <c r="M47" i="61" s="1"/>
  <c r="M48" i="61" s="1"/>
  <c r="M49" i="61" s="1"/>
  <c r="M28" i="61" s="1"/>
  <c r="M53" i="61" s="1"/>
  <c r="M55" i="61" s="1"/>
  <c r="M57" i="61" s="1"/>
  <c r="M58" i="61" s="1"/>
  <c r="M54" i="61" s="1"/>
  <c r="M59" i="61" s="1"/>
  <c r="M60" i="61" s="1"/>
  <c r="M61" i="61" s="1"/>
  <c r="M62" i="61" s="1"/>
  <c r="M63" i="61" s="1"/>
  <c r="M64" i="61" s="1"/>
  <c r="M65" i="61" s="1"/>
  <c r="M69" i="61" s="1"/>
  <c r="M27" i="61"/>
  <c r="M29" i="61" s="1"/>
  <c r="M30" i="61" s="1"/>
  <c r="M31" i="61" s="1"/>
  <c r="M32" i="61" s="1"/>
  <c r="K26" i="61"/>
  <c r="K49" i="61" s="1"/>
  <c r="D6" i="63" s="1"/>
  <c r="I26" i="61"/>
  <c r="I49" i="61" s="1"/>
  <c r="D6" i="64" s="1"/>
  <c r="M25" i="61"/>
  <c r="M26" i="61" s="1"/>
  <c r="O11" i="61"/>
  <c r="O12" i="61" s="1"/>
  <c r="O13" i="61" s="1"/>
  <c r="O14" i="61" s="1"/>
  <c r="O15" i="61" s="1"/>
  <c r="O16" i="61" s="1"/>
  <c r="O17" i="61" s="1"/>
  <c r="O18" i="61" s="1"/>
  <c r="O19" i="61" s="1"/>
  <c r="O20" i="61" s="1"/>
  <c r="O21" i="61" s="1"/>
  <c r="O22" i="61" s="1"/>
  <c r="O23" i="61" s="1"/>
  <c r="O25" i="61" s="1"/>
  <c r="O26" i="61" s="1"/>
  <c r="O27" i="61" s="1"/>
  <c r="O28" i="61" s="1"/>
  <c r="O29" i="61" s="1"/>
  <c r="O30" i="61" s="1"/>
  <c r="O31" i="61" s="1"/>
  <c r="O32" i="61" s="1"/>
  <c r="O33" i="61" s="1"/>
  <c r="O34" i="61" s="1"/>
  <c r="O35" i="61" s="1"/>
  <c r="O36" i="61" s="1"/>
  <c r="O37" i="61" s="1"/>
  <c r="O38" i="61" s="1"/>
  <c r="O39" i="61" s="1"/>
  <c r="O40" i="61" s="1"/>
  <c r="O41" i="61" s="1"/>
  <c r="O42" i="61" s="1"/>
  <c r="O43" i="61" s="1"/>
  <c r="O44" i="61" s="1"/>
  <c r="O45" i="61" s="1"/>
  <c r="O46" i="61" s="1"/>
  <c r="O47" i="61" s="1"/>
  <c r="O48" i="61" s="1"/>
  <c r="O51" i="61" s="1"/>
  <c r="O52" i="61" s="1"/>
  <c r="O53" i="61" s="1"/>
  <c r="O54" i="61" s="1"/>
  <c r="O55" i="61" s="1"/>
  <c r="O56" i="61" s="1"/>
  <c r="O57" i="61" s="1"/>
  <c r="O58" i="61" s="1"/>
  <c r="O59" i="61" s="1"/>
  <c r="O60" i="61" s="1"/>
  <c r="O61" i="61" s="1"/>
  <c r="O62" i="61" s="1"/>
  <c r="O63" i="61" s="1"/>
  <c r="O64" i="61" s="1"/>
  <c r="O67" i="61" s="1"/>
  <c r="O68" i="61" s="1"/>
  <c r="O69" i="61" s="1"/>
  <c r="O70" i="61" s="1"/>
  <c r="O71" i="61" s="1"/>
  <c r="O72" i="61" s="1"/>
  <c r="O73" i="61" s="1"/>
  <c r="O74" i="61" s="1"/>
  <c r="O75" i="61" s="1"/>
  <c r="O76" i="61" s="1"/>
  <c r="O77" i="61" s="1"/>
  <c r="O78" i="61" s="1"/>
  <c r="M11" i="61"/>
  <c r="M12" i="61" s="1"/>
  <c r="M13" i="61" s="1"/>
  <c r="M14" i="61" s="1"/>
  <c r="H33" i="60"/>
  <c r="H31" i="60"/>
  <c r="H23" i="60"/>
  <c r="H22" i="60"/>
  <c r="H21" i="60"/>
  <c r="G16" i="60"/>
  <c r="I99" i="61" l="1"/>
  <c r="F6" i="64" s="1"/>
  <c r="F11" i="64" s="1"/>
  <c r="F22" i="64" s="1"/>
  <c r="H40" i="60"/>
  <c r="D11" i="64"/>
  <c r="D22" i="64" s="1"/>
  <c r="J11" i="69"/>
  <c r="H22" i="69"/>
  <c r="J22" i="69" s="1"/>
  <c r="D11" i="63"/>
  <c r="D22" i="63" s="1"/>
  <c r="H6" i="67"/>
  <c r="H11" i="67" s="1"/>
  <c r="O79" i="61"/>
  <c r="O80" i="61" s="1"/>
  <c r="O81" i="61" s="1"/>
  <c r="O82" i="61" s="1"/>
  <c r="O83" i="61" s="1"/>
  <c r="O84" i="61" s="1"/>
  <c r="O85" i="61" s="1"/>
  <c r="O86" i="61" s="1"/>
  <c r="O87" i="61" s="1"/>
  <c r="K65" i="61"/>
  <c r="I65" i="61"/>
  <c r="H24" i="60"/>
  <c r="M34" i="61"/>
  <c r="M15" i="61"/>
  <c r="M16" i="61" s="1"/>
  <c r="M17" i="61" s="1"/>
  <c r="M18" i="61" s="1"/>
  <c r="M19" i="61" s="1"/>
  <c r="M20" i="61" s="1"/>
  <c r="M21" i="61" s="1"/>
  <c r="M22" i="61" s="1"/>
  <c r="M23" i="61" s="1"/>
  <c r="F24" i="60"/>
  <c r="I68" i="59"/>
  <c r="K100" i="61" l="1"/>
  <c r="K106" i="61" s="1"/>
  <c r="E6" i="63"/>
  <c r="H22" i="67"/>
  <c r="J22" i="67" s="1"/>
  <c r="J11" i="67"/>
  <c r="I100" i="61"/>
  <c r="I106" i="61" s="1"/>
  <c r="E6" i="64"/>
  <c r="O88" i="61"/>
  <c r="O89" i="61" s="1"/>
  <c r="O90" i="61" s="1"/>
  <c r="O91" i="61" s="1"/>
  <c r="O92" i="61" s="1"/>
  <c r="O93" i="61" s="1"/>
  <c r="O94" i="61" s="1"/>
  <c r="O95" i="61" s="1"/>
  <c r="O96" i="61" s="1"/>
  <c r="O97" i="61" s="1"/>
  <c r="O98" i="61" s="1"/>
  <c r="C100" i="61" s="1"/>
  <c r="H29" i="58"/>
  <c r="E11" i="64" l="1"/>
  <c r="E22" i="64" s="1"/>
  <c r="H6" i="64"/>
  <c r="H11" i="64" s="1"/>
  <c r="E11" i="63"/>
  <c r="E22" i="63" s="1"/>
  <c r="H6" i="63"/>
  <c r="H11" i="63" s="1"/>
  <c r="H28" i="58"/>
  <c r="H27" i="58"/>
  <c r="H22" i="64" l="1"/>
  <c r="J22" i="64" s="1"/>
  <c r="J11" i="64"/>
  <c r="H22" i="63"/>
  <c r="J22" i="63" s="1"/>
  <c r="J11" i="63"/>
  <c r="M108" i="59"/>
  <c r="M87" i="59"/>
  <c r="M88" i="59" s="1"/>
  <c r="M89" i="59" s="1"/>
  <c r="M90" i="59" s="1"/>
  <c r="M91" i="59" s="1"/>
  <c r="M92" i="59" s="1"/>
  <c r="M94" i="59" s="1"/>
  <c r="M95" i="59" s="1"/>
  <c r="M96" i="59" s="1"/>
  <c r="M97" i="59" s="1"/>
  <c r="M98" i="59" s="1"/>
  <c r="M99" i="59" s="1"/>
  <c r="M100" i="59" s="1"/>
  <c r="M101" i="59" s="1"/>
  <c r="M82" i="59"/>
  <c r="M81" i="59"/>
  <c r="M83" i="59" s="1"/>
  <c r="M84" i="59" s="1"/>
  <c r="M85" i="59" s="1"/>
  <c r="M86" i="59" s="1"/>
  <c r="M80" i="59"/>
  <c r="M79" i="59"/>
  <c r="M77" i="59"/>
  <c r="M78" i="59" s="1"/>
  <c r="K74" i="59"/>
  <c r="K101" i="59" s="1"/>
  <c r="F6" i="60" s="1"/>
  <c r="F16" i="60" s="1"/>
  <c r="F26" i="60" s="1"/>
  <c r="I74" i="59"/>
  <c r="I101" i="59" s="1"/>
  <c r="M73" i="59"/>
  <c r="M75" i="59" s="1"/>
  <c r="M76" i="59" s="1"/>
  <c r="M72" i="59"/>
  <c r="M68" i="59"/>
  <c r="M71" i="59" s="1"/>
  <c r="K59" i="59"/>
  <c r="I59" i="59"/>
  <c r="K58" i="59"/>
  <c r="I58" i="59"/>
  <c r="K54" i="59"/>
  <c r="I54" i="59"/>
  <c r="K51" i="59"/>
  <c r="I51" i="59"/>
  <c r="M35" i="59"/>
  <c r="M36" i="59" s="1"/>
  <c r="M37" i="59" s="1"/>
  <c r="M38" i="59" s="1"/>
  <c r="M39" i="59" s="1"/>
  <c r="M40" i="59" s="1"/>
  <c r="M41" i="59" s="1"/>
  <c r="M42" i="59" s="1"/>
  <c r="M43" i="59" s="1"/>
  <c r="M44" i="59" s="1"/>
  <c r="M45" i="59" s="1"/>
  <c r="M46" i="59" s="1"/>
  <c r="M47" i="59" s="1"/>
  <c r="M48" i="59" s="1"/>
  <c r="M49" i="59" s="1"/>
  <c r="M28" i="59" s="1"/>
  <c r="M53" i="59" s="1"/>
  <c r="M55" i="59" s="1"/>
  <c r="M57" i="59" s="1"/>
  <c r="M58" i="59" s="1"/>
  <c r="M54" i="59" s="1"/>
  <c r="M59" i="59" s="1"/>
  <c r="M60" i="59" s="1"/>
  <c r="M61" i="59" s="1"/>
  <c r="M62" i="59" s="1"/>
  <c r="M63" i="59" s="1"/>
  <c r="M64" i="59" s="1"/>
  <c r="M65" i="59" s="1"/>
  <c r="M69" i="59" s="1"/>
  <c r="M27" i="59"/>
  <c r="M29" i="59" s="1"/>
  <c r="M30" i="59" s="1"/>
  <c r="M31" i="59" s="1"/>
  <c r="M32" i="59" s="1"/>
  <c r="K26" i="59"/>
  <c r="K49" i="59" s="1"/>
  <c r="D6" i="60" s="1"/>
  <c r="D16" i="60" s="1"/>
  <c r="I26" i="59"/>
  <c r="I49" i="59" s="1"/>
  <c r="M25" i="59"/>
  <c r="M26" i="59" s="1"/>
  <c r="O11" i="59"/>
  <c r="O12" i="59" s="1"/>
  <c r="O13" i="59" s="1"/>
  <c r="O14" i="59" s="1"/>
  <c r="O15" i="59" s="1"/>
  <c r="O16" i="59" s="1"/>
  <c r="O17" i="59" s="1"/>
  <c r="O18" i="59" s="1"/>
  <c r="O19" i="59" s="1"/>
  <c r="O20" i="59" s="1"/>
  <c r="O21" i="59" s="1"/>
  <c r="O22" i="59" s="1"/>
  <c r="O23" i="59" s="1"/>
  <c r="O25" i="59" s="1"/>
  <c r="M11" i="59"/>
  <c r="M12" i="59" s="1"/>
  <c r="M13" i="59" s="1"/>
  <c r="M14" i="59" s="1"/>
  <c r="H41" i="58"/>
  <c r="H39" i="58"/>
  <c r="E32" i="58"/>
  <c r="D32" i="58"/>
  <c r="F31" i="58"/>
  <c r="H30" i="58"/>
  <c r="G22" i="58"/>
  <c r="H21" i="58"/>
  <c r="D24" i="60" l="1"/>
  <c r="D26" i="60" s="1"/>
  <c r="H48" i="58"/>
  <c r="F32" i="58"/>
  <c r="H31" i="58"/>
  <c r="H32" i="58" s="1"/>
  <c r="I65" i="59"/>
  <c r="I102" i="59" s="1"/>
  <c r="I111" i="59" s="1"/>
  <c r="K65" i="59"/>
  <c r="O26" i="59"/>
  <c r="O27" i="59" s="1"/>
  <c r="O28" i="59" s="1"/>
  <c r="O29" i="59" s="1"/>
  <c r="O30" i="59" s="1"/>
  <c r="O31" i="59" s="1"/>
  <c r="O32" i="59" s="1"/>
  <c r="O33" i="59" s="1"/>
  <c r="O34" i="59" s="1"/>
  <c r="O35" i="59" s="1"/>
  <c r="O36" i="59" s="1"/>
  <c r="O37" i="59" s="1"/>
  <c r="O38" i="59" s="1"/>
  <c r="O39" i="59" s="1"/>
  <c r="O40" i="59" s="1"/>
  <c r="O41" i="59" s="1"/>
  <c r="O42" i="59" s="1"/>
  <c r="O43" i="59" s="1"/>
  <c r="O44" i="59" s="1"/>
  <c r="O45" i="59" s="1"/>
  <c r="O46" i="59" s="1"/>
  <c r="O47" i="59" s="1"/>
  <c r="O48" i="59" s="1"/>
  <c r="O51" i="59" s="1"/>
  <c r="O52" i="59" s="1"/>
  <c r="O53" i="59" s="1"/>
  <c r="O54" i="59" s="1"/>
  <c r="O55" i="59" s="1"/>
  <c r="O56" i="59" s="1"/>
  <c r="O57" i="59" s="1"/>
  <c r="O58" i="59" s="1"/>
  <c r="O59" i="59" s="1"/>
  <c r="O60" i="59" s="1"/>
  <c r="O61" i="59" s="1"/>
  <c r="O62" i="59" s="1"/>
  <c r="O63" i="59" s="1"/>
  <c r="O64" i="59" s="1"/>
  <c r="O67" i="59" s="1"/>
  <c r="O68" i="59" s="1"/>
  <c r="O69" i="59" s="1"/>
  <c r="O70" i="59" s="1"/>
  <c r="O71" i="59" s="1"/>
  <c r="O72" i="59" s="1"/>
  <c r="O73" i="59" s="1"/>
  <c r="O74" i="59" s="1"/>
  <c r="O75" i="59" s="1"/>
  <c r="O76" i="59" s="1"/>
  <c r="O77" i="59" s="1"/>
  <c r="O78" i="59" s="1"/>
  <c r="O79" i="59" s="1"/>
  <c r="O80" i="59" s="1"/>
  <c r="O81" i="59" s="1"/>
  <c r="O82" i="59" s="1"/>
  <c r="O83" i="59" s="1"/>
  <c r="O84" i="59" s="1"/>
  <c r="O85" i="59" s="1"/>
  <c r="O86" i="59" s="1"/>
  <c r="O87" i="59" s="1"/>
  <c r="O88" i="59" s="1"/>
  <c r="O89" i="59" s="1"/>
  <c r="O90" i="59" s="1"/>
  <c r="O91" i="59" s="1"/>
  <c r="O92" i="59" s="1"/>
  <c r="O93" i="59" s="1"/>
  <c r="O94" i="59" s="1"/>
  <c r="O95" i="59" s="1"/>
  <c r="O96" i="59" s="1"/>
  <c r="O97" i="59" s="1"/>
  <c r="O98" i="59" s="1"/>
  <c r="O99" i="59" s="1"/>
  <c r="O100" i="59" s="1"/>
  <c r="C102" i="59" s="1"/>
  <c r="M15" i="59"/>
  <c r="M16" i="59" s="1"/>
  <c r="M17" i="59" s="1"/>
  <c r="M18" i="59" s="1"/>
  <c r="M19" i="59" s="1"/>
  <c r="M20" i="59" s="1"/>
  <c r="M21" i="59" s="1"/>
  <c r="M22" i="59" s="1"/>
  <c r="M23" i="59" s="1"/>
  <c r="M34" i="59"/>
  <c r="O11" i="56"/>
  <c r="O12" i="56" s="1"/>
  <c r="O13" i="56" s="1"/>
  <c r="O14" i="56" s="1"/>
  <c r="O15" i="56" s="1"/>
  <c r="O16" i="56" s="1"/>
  <c r="O17" i="56" s="1"/>
  <c r="O18" i="56" s="1"/>
  <c r="O19" i="56" s="1"/>
  <c r="O20" i="56" s="1"/>
  <c r="O21" i="56" s="1"/>
  <c r="O22" i="56" s="1"/>
  <c r="O23" i="56" s="1"/>
  <c r="O24" i="56" s="1"/>
  <c r="M11" i="56"/>
  <c r="M12" i="56" s="1"/>
  <c r="M13" i="56" s="1"/>
  <c r="M14" i="56" s="1"/>
  <c r="M15" i="56" s="1"/>
  <c r="M16" i="56" s="1"/>
  <c r="M17" i="56" s="1"/>
  <c r="M18" i="56" s="1"/>
  <c r="M19" i="56" s="1"/>
  <c r="M20" i="56" s="1"/>
  <c r="M21" i="56" s="1"/>
  <c r="M22" i="56" s="1"/>
  <c r="M23" i="56" s="1"/>
  <c r="M24" i="56" s="1"/>
  <c r="K102" i="59" l="1"/>
  <c r="K111" i="59" s="1"/>
  <c r="E6" i="60"/>
  <c r="H6" i="60" l="1"/>
  <c r="H16" i="60" s="1"/>
  <c r="E16" i="60"/>
  <c r="O26" i="56"/>
  <c r="E24" i="60" l="1"/>
  <c r="E26" i="60" s="1"/>
  <c r="J16" i="60"/>
  <c r="H26" i="60"/>
  <c r="J26" i="60" s="1"/>
  <c r="H8" i="57"/>
  <c r="G9" i="57" l="1"/>
  <c r="H25" i="57"/>
  <c r="H23" i="57"/>
  <c r="E16" i="57"/>
  <c r="D16" i="57"/>
  <c r="F15" i="57"/>
  <c r="F16" i="57" s="1"/>
  <c r="H13" i="57"/>
  <c r="M110" i="56"/>
  <c r="M83" i="56"/>
  <c r="M82" i="56"/>
  <c r="M84" i="56" s="1"/>
  <c r="M85" i="56" s="1"/>
  <c r="M86" i="56" s="1"/>
  <c r="M87" i="56" s="1"/>
  <c r="M88" i="56" s="1"/>
  <c r="M89" i="56" s="1"/>
  <c r="M90" i="56" s="1"/>
  <c r="M91" i="56" s="1"/>
  <c r="M92" i="56" s="1"/>
  <c r="M93" i="56" s="1"/>
  <c r="M95" i="56" s="1"/>
  <c r="M96" i="56" s="1"/>
  <c r="M97" i="56" s="1"/>
  <c r="M98" i="56" s="1"/>
  <c r="M99" i="56" s="1"/>
  <c r="M100" i="56" s="1"/>
  <c r="M101" i="56" s="1"/>
  <c r="M102" i="56" s="1"/>
  <c r="M81" i="56"/>
  <c r="M80" i="56"/>
  <c r="M78" i="56"/>
  <c r="M79" i="56" s="1"/>
  <c r="K75" i="56"/>
  <c r="K102" i="56" s="1"/>
  <c r="F6" i="58" s="1"/>
  <c r="F22" i="58" s="1"/>
  <c r="F34" i="58" s="1"/>
  <c r="I75" i="56"/>
  <c r="M74" i="56"/>
  <c r="M76" i="56" s="1"/>
  <c r="M77" i="56" s="1"/>
  <c r="M73" i="56"/>
  <c r="M69" i="56"/>
  <c r="M72" i="56" s="1"/>
  <c r="I69" i="56"/>
  <c r="K60" i="56"/>
  <c r="I60" i="56"/>
  <c r="K59" i="56"/>
  <c r="I59" i="56"/>
  <c r="K55" i="56"/>
  <c r="I55" i="56"/>
  <c r="K52" i="56"/>
  <c r="I52" i="56"/>
  <c r="M36" i="56"/>
  <c r="M37" i="56" s="1"/>
  <c r="M38" i="56" s="1"/>
  <c r="M39" i="56" s="1"/>
  <c r="M40" i="56" s="1"/>
  <c r="M41" i="56" s="1"/>
  <c r="M42" i="56" s="1"/>
  <c r="M43" i="56" s="1"/>
  <c r="M44" i="56" s="1"/>
  <c r="M45" i="56" s="1"/>
  <c r="M46" i="56" s="1"/>
  <c r="M47" i="56" s="1"/>
  <c r="M48" i="56" s="1"/>
  <c r="M49" i="56" s="1"/>
  <c r="M50" i="56" s="1"/>
  <c r="M29" i="56" s="1"/>
  <c r="M54" i="56" s="1"/>
  <c r="M56" i="56" s="1"/>
  <c r="M58" i="56" s="1"/>
  <c r="M59" i="56" s="1"/>
  <c r="M55" i="56" s="1"/>
  <c r="M60" i="56" s="1"/>
  <c r="M61" i="56" s="1"/>
  <c r="M62" i="56" s="1"/>
  <c r="M63" i="56" s="1"/>
  <c r="M64" i="56" s="1"/>
  <c r="M65" i="56" s="1"/>
  <c r="M66" i="56" s="1"/>
  <c r="M70" i="56" s="1"/>
  <c r="M28" i="56"/>
  <c r="M30" i="56" s="1"/>
  <c r="M31" i="56" s="1"/>
  <c r="M32" i="56" s="1"/>
  <c r="M33" i="56" s="1"/>
  <c r="K27" i="56"/>
  <c r="K50" i="56" s="1"/>
  <c r="D6" i="58" s="1"/>
  <c r="I27" i="56"/>
  <c r="I50" i="56" s="1"/>
  <c r="I102" i="56" l="1"/>
  <c r="D22" i="58"/>
  <c r="D34" i="58" s="1"/>
  <c r="O27" i="56"/>
  <c r="O28" i="56" s="1"/>
  <c r="O29" i="56" s="1"/>
  <c r="O30" i="56" s="1"/>
  <c r="O31" i="56" s="1"/>
  <c r="O32" i="56" s="1"/>
  <c r="O33" i="56" s="1"/>
  <c r="O34" i="56" s="1"/>
  <c r="O35" i="56" s="1"/>
  <c r="O36" i="56" s="1"/>
  <c r="O37" i="56" s="1"/>
  <c r="O38" i="56" s="1"/>
  <c r="O39" i="56" s="1"/>
  <c r="O40" i="56" s="1"/>
  <c r="O41" i="56" s="1"/>
  <c r="O42" i="56" s="1"/>
  <c r="O43" i="56" s="1"/>
  <c r="O44" i="56" s="1"/>
  <c r="O45" i="56" s="1"/>
  <c r="O46" i="56" s="1"/>
  <c r="O47" i="56" s="1"/>
  <c r="O48" i="56" s="1"/>
  <c r="O49" i="56" s="1"/>
  <c r="O52" i="56" s="1"/>
  <c r="O53" i="56" s="1"/>
  <c r="O54" i="56" s="1"/>
  <c r="O55" i="56" s="1"/>
  <c r="O56" i="56" s="1"/>
  <c r="O57" i="56" s="1"/>
  <c r="O58" i="56" s="1"/>
  <c r="O59" i="56" s="1"/>
  <c r="O60" i="56" s="1"/>
  <c r="O61" i="56" s="1"/>
  <c r="O62" i="56" s="1"/>
  <c r="O63" i="56" s="1"/>
  <c r="O64" i="56" s="1"/>
  <c r="O65" i="56" s="1"/>
  <c r="O68" i="56" s="1"/>
  <c r="O69" i="56" s="1"/>
  <c r="O70" i="56" s="1"/>
  <c r="O71" i="56" s="1"/>
  <c r="O72" i="56" s="1"/>
  <c r="O73" i="56" s="1"/>
  <c r="O74" i="56" s="1"/>
  <c r="O75" i="56" s="1"/>
  <c r="O76" i="56" s="1"/>
  <c r="O77" i="56" s="1"/>
  <c r="O78" i="56" s="1"/>
  <c r="O79" i="56" s="1"/>
  <c r="O80" i="56" s="1"/>
  <c r="O81" i="56" s="1"/>
  <c r="O82" i="56" s="1"/>
  <c r="O83" i="56" s="1"/>
  <c r="O84" i="56" s="1"/>
  <c r="O85" i="56" s="1"/>
  <c r="O86" i="56" s="1"/>
  <c r="O87" i="56" s="1"/>
  <c r="I66" i="56"/>
  <c r="I103" i="56" s="1"/>
  <c r="I110" i="56" s="1"/>
  <c r="K66" i="56"/>
  <c r="H32" i="57"/>
  <c r="H15" i="57"/>
  <c r="H16" i="57" s="1"/>
  <c r="M35" i="56"/>
  <c r="M26" i="56"/>
  <c r="M27" i="56" s="1"/>
  <c r="M110" i="55"/>
  <c r="M83" i="55"/>
  <c r="M82" i="55"/>
  <c r="M84" i="55" s="1"/>
  <c r="M85" i="55" s="1"/>
  <c r="M86" i="55" s="1"/>
  <c r="M87" i="55" s="1"/>
  <c r="M88" i="55" s="1"/>
  <c r="M89" i="55" s="1"/>
  <c r="M90" i="55" s="1"/>
  <c r="M91" i="55" s="1"/>
  <c r="M92" i="55" s="1"/>
  <c r="M93" i="55" s="1"/>
  <c r="M94" i="55" s="1"/>
  <c r="M95" i="55" s="1"/>
  <c r="M96" i="55" s="1"/>
  <c r="M97" i="55" s="1"/>
  <c r="M98" i="55" s="1"/>
  <c r="M99" i="55" s="1"/>
  <c r="M100" i="55" s="1"/>
  <c r="M101" i="55" s="1"/>
  <c r="M102" i="55" s="1"/>
  <c r="M81" i="55"/>
  <c r="M80" i="55"/>
  <c r="M78" i="55"/>
  <c r="M79" i="55" s="1"/>
  <c r="K75" i="55"/>
  <c r="K102" i="55" s="1"/>
  <c r="F6" i="57" s="1"/>
  <c r="F9" i="57" s="1"/>
  <c r="F18" i="57" s="1"/>
  <c r="I75" i="55"/>
  <c r="M74" i="55"/>
  <c r="M76" i="55" s="1"/>
  <c r="M77" i="55" s="1"/>
  <c r="M73" i="55"/>
  <c r="M69" i="55"/>
  <c r="M72" i="55" s="1"/>
  <c r="I69" i="55"/>
  <c r="I102" i="55" s="1"/>
  <c r="K60" i="55"/>
  <c r="I60" i="55"/>
  <c r="K59" i="55"/>
  <c r="I59" i="55"/>
  <c r="K55" i="55"/>
  <c r="I55" i="55"/>
  <c r="K52" i="55"/>
  <c r="I52" i="55"/>
  <c r="M36" i="55"/>
  <c r="M37" i="55" s="1"/>
  <c r="M38" i="55" s="1"/>
  <c r="M39" i="55" s="1"/>
  <c r="M40" i="55" s="1"/>
  <c r="M41" i="55" s="1"/>
  <c r="M42" i="55" s="1"/>
  <c r="M43" i="55" s="1"/>
  <c r="M44" i="55" s="1"/>
  <c r="M45" i="55" s="1"/>
  <c r="M46" i="55" s="1"/>
  <c r="M47" i="55" s="1"/>
  <c r="M48" i="55" s="1"/>
  <c r="M49" i="55" s="1"/>
  <c r="M50" i="55" s="1"/>
  <c r="M29" i="55" s="1"/>
  <c r="M54" i="55" s="1"/>
  <c r="M56" i="55" s="1"/>
  <c r="M58" i="55" s="1"/>
  <c r="M59" i="55" s="1"/>
  <c r="M55" i="55" s="1"/>
  <c r="M60" i="55" s="1"/>
  <c r="M61" i="55" s="1"/>
  <c r="M62" i="55" s="1"/>
  <c r="M63" i="55" s="1"/>
  <c r="M64" i="55" s="1"/>
  <c r="M65" i="55" s="1"/>
  <c r="M66" i="55" s="1"/>
  <c r="M70" i="55" s="1"/>
  <c r="M28" i="55"/>
  <c r="M30" i="55" s="1"/>
  <c r="M31" i="55" s="1"/>
  <c r="M32" i="55" s="1"/>
  <c r="M33" i="55" s="1"/>
  <c r="K27" i="55"/>
  <c r="K50" i="55" s="1"/>
  <c r="D6" i="57" s="1"/>
  <c r="D9" i="57" s="1"/>
  <c r="D18" i="57" s="1"/>
  <c r="I27" i="55"/>
  <c r="I50" i="55" s="1"/>
  <c r="O11" i="55"/>
  <c r="O12" i="55" s="1"/>
  <c r="O13" i="55" s="1"/>
  <c r="O14" i="55" s="1"/>
  <c r="O15" i="55" s="1"/>
  <c r="O16" i="55" s="1"/>
  <c r="O17" i="55" s="1"/>
  <c r="O18" i="55" s="1"/>
  <c r="O19" i="55" s="1"/>
  <c r="O20" i="55" s="1"/>
  <c r="O21" i="55" s="1"/>
  <c r="O22" i="55" s="1"/>
  <c r="O23" i="55" s="1"/>
  <c r="O24" i="55" s="1"/>
  <c r="O26" i="55" s="1"/>
  <c r="O27" i="55" s="1"/>
  <c r="O28" i="55" s="1"/>
  <c r="O29" i="55" s="1"/>
  <c r="O30" i="55" s="1"/>
  <c r="O31" i="55" s="1"/>
  <c r="O32" i="55" s="1"/>
  <c r="O33" i="55" s="1"/>
  <c r="O34" i="55" s="1"/>
  <c r="O35" i="55" s="1"/>
  <c r="O36" i="55" s="1"/>
  <c r="O37" i="55" s="1"/>
  <c r="O38" i="55" s="1"/>
  <c r="O39" i="55" s="1"/>
  <c r="O40" i="55" s="1"/>
  <c r="O41" i="55" s="1"/>
  <c r="O42" i="55" s="1"/>
  <c r="O43" i="55" s="1"/>
  <c r="O44" i="55" s="1"/>
  <c r="O45" i="55" s="1"/>
  <c r="O46" i="55" s="1"/>
  <c r="O47" i="55" s="1"/>
  <c r="O48" i="55" s="1"/>
  <c r="O49" i="55" s="1"/>
  <c r="O52" i="55" s="1"/>
  <c r="O53" i="55" s="1"/>
  <c r="O54" i="55" s="1"/>
  <c r="O55" i="55" s="1"/>
  <c r="O56" i="55" s="1"/>
  <c r="O57" i="55" s="1"/>
  <c r="O58" i="55" s="1"/>
  <c r="O59" i="55" s="1"/>
  <c r="O60" i="55" s="1"/>
  <c r="O61" i="55" s="1"/>
  <c r="O62" i="55" s="1"/>
  <c r="O63" i="55" s="1"/>
  <c r="O64" i="55" s="1"/>
  <c r="O65" i="55" s="1"/>
  <c r="O68" i="55" s="1"/>
  <c r="O69" i="55" s="1"/>
  <c r="O70" i="55" s="1"/>
  <c r="O71" i="55" s="1"/>
  <c r="O72" i="55" s="1"/>
  <c r="O73" i="55" s="1"/>
  <c r="O74" i="55" s="1"/>
  <c r="O75" i="55" s="1"/>
  <c r="O76" i="55" s="1"/>
  <c r="O77" i="55" s="1"/>
  <c r="O78" i="55" s="1"/>
  <c r="O79" i="55" s="1"/>
  <c r="O80" i="55" s="1"/>
  <c r="O81" i="55" s="1"/>
  <c r="O82" i="55" s="1"/>
  <c r="O83" i="55" s="1"/>
  <c r="O84" i="55" s="1"/>
  <c r="O85" i="55" s="1"/>
  <c r="O86" i="55" s="1"/>
  <c r="O87" i="55" s="1"/>
  <c r="O88" i="55" s="1"/>
  <c r="O89" i="55" s="1"/>
  <c r="O90" i="55" s="1"/>
  <c r="O91" i="55" s="1"/>
  <c r="O92" i="55" s="1"/>
  <c r="O93" i="55" s="1"/>
  <c r="O94" i="55" s="1"/>
  <c r="O95" i="55" s="1"/>
  <c r="O96" i="55" s="1"/>
  <c r="O97" i="55" s="1"/>
  <c r="O98" i="55" s="1"/>
  <c r="O99" i="55" s="1"/>
  <c r="O100" i="55" s="1"/>
  <c r="O101" i="55" s="1"/>
  <c r="C103" i="55" s="1"/>
  <c r="M11" i="55"/>
  <c r="M12" i="55" s="1"/>
  <c r="M13" i="55" s="1"/>
  <c r="M14" i="55" s="1"/>
  <c r="M15" i="55" s="1"/>
  <c r="M16" i="55" s="1"/>
  <c r="M17" i="55" s="1"/>
  <c r="M18" i="55" s="1"/>
  <c r="M19" i="55" s="1"/>
  <c r="H8" i="54"/>
  <c r="H7" i="54"/>
  <c r="H26" i="54"/>
  <c r="H24" i="54"/>
  <c r="E17" i="54"/>
  <c r="D17" i="54"/>
  <c r="F16" i="54"/>
  <c r="F17" i="54" s="1"/>
  <c r="H14" i="54"/>
  <c r="G10" i="54"/>
  <c r="H9" i="54"/>
  <c r="K66" i="55" l="1"/>
  <c r="K103" i="55" s="1"/>
  <c r="K110" i="55" s="1"/>
  <c r="H33" i="54"/>
  <c r="I66" i="55"/>
  <c r="I103" i="55" s="1"/>
  <c r="I110" i="55" s="1"/>
  <c r="K103" i="56"/>
  <c r="K110" i="56" s="1"/>
  <c r="E6" i="58"/>
  <c r="O88" i="56"/>
  <c r="O89" i="56" s="1"/>
  <c r="O90" i="56" s="1"/>
  <c r="O91" i="56" s="1"/>
  <c r="O92" i="56" s="1"/>
  <c r="O93" i="56" s="1"/>
  <c r="O94" i="56" s="1"/>
  <c r="O95" i="56" s="1"/>
  <c r="O96" i="56" s="1"/>
  <c r="O97" i="56" s="1"/>
  <c r="O98" i="56" s="1"/>
  <c r="O99" i="56" s="1"/>
  <c r="O100" i="56" s="1"/>
  <c r="O101" i="56" s="1"/>
  <c r="C103" i="56" s="1"/>
  <c r="M35" i="55"/>
  <c r="M20" i="55"/>
  <c r="M21" i="55" s="1"/>
  <c r="M22" i="55" s="1"/>
  <c r="M23" i="55" s="1"/>
  <c r="M24" i="55" s="1"/>
  <c r="M26" i="55" s="1"/>
  <c r="M27" i="55" s="1"/>
  <c r="H16" i="54"/>
  <c r="H17" i="54" s="1"/>
  <c r="F14" i="53"/>
  <c r="H14" i="53" s="1"/>
  <c r="H24" i="53"/>
  <c r="H22" i="53"/>
  <c r="E15" i="53"/>
  <c r="D15" i="53"/>
  <c r="H12" i="53"/>
  <c r="G8" i="53"/>
  <c r="H7" i="53"/>
  <c r="M109" i="52"/>
  <c r="M82" i="52"/>
  <c r="M81" i="52"/>
  <c r="M83" i="52" s="1"/>
  <c r="M84" i="52" s="1"/>
  <c r="M85" i="52" s="1"/>
  <c r="M86" i="52" s="1"/>
  <c r="M87" i="52" s="1"/>
  <c r="M88" i="52" s="1"/>
  <c r="M89" i="52" s="1"/>
  <c r="M90" i="52" s="1"/>
  <c r="M91" i="52" s="1"/>
  <c r="M92" i="52" s="1"/>
  <c r="M93" i="52" s="1"/>
  <c r="M94" i="52" s="1"/>
  <c r="M95" i="52" s="1"/>
  <c r="M96" i="52" s="1"/>
  <c r="M97" i="52" s="1"/>
  <c r="M98" i="52" s="1"/>
  <c r="M99" i="52" s="1"/>
  <c r="M100" i="52" s="1"/>
  <c r="M101" i="52" s="1"/>
  <c r="M80" i="52"/>
  <c r="M79" i="52"/>
  <c r="M77" i="52"/>
  <c r="M78" i="52" s="1"/>
  <c r="K74" i="52"/>
  <c r="K101" i="52" s="1"/>
  <c r="I74" i="52"/>
  <c r="M73" i="52"/>
  <c r="M75" i="52" s="1"/>
  <c r="M76" i="52" s="1"/>
  <c r="M72" i="52"/>
  <c r="M69" i="52"/>
  <c r="M71" i="52" s="1"/>
  <c r="I69" i="52"/>
  <c r="K60" i="52"/>
  <c r="I60" i="52"/>
  <c r="K59" i="52"/>
  <c r="I59" i="52"/>
  <c r="K55" i="52"/>
  <c r="I55" i="52"/>
  <c r="K52" i="52"/>
  <c r="I52" i="52"/>
  <c r="M36" i="52"/>
  <c r="M37" i="52" s="1"/>
  <c r="M38" i="52" s="1"/>
  <c r="M39" i="52" s="1"/>
  <c r="M40" i="52" s="1"/>
  <c r="M41" i="52" s="1"/>
  <c r="M42" i="52" s="1"/>
  <c r="M43" i="52" s="1"/>
  <c r="M44" i="52" s="1"/>
  <c r="M45" i="52" s="1"/>
  <c r="M46" i="52" s="1"/>
  <c r="M47" i="52" s="1"/>
  <c r="M48" i="52" s="1"/>
  <c r="M49" i="52" s="1"/>
  <c r="M50" i="52" s="1"/>
  <c r="M29" i="52" s="1"/>
  <c r="M54" i="52" s="1"/>
  <c r="M56" i="52" s="1"/>
  <c r="M58" i="52" s="1"/>
  <c r="M59" i="52" s="1"/>
  <c r="M55" i="52" s="1"/>
  <c r="M60" i="52" s="1"/>
  <c r="M61" i="52" s="1"/>
  <c r="M62" i="52" s="1"/>
  <c r="M63" i="52" s="1"/>
  <c r="M64" i="52" s="1"/>
  <c r="M65" i="52" s="1"/>
  <c r="M66" i="52" s="1"/>
  <c r="M70" i="52" s="1"/>
  <c r="M28" i="52"/>
  <c r="M30" i="52" s="1"/>
  <c r="M31" i="52" s="1"/>
  <c r="M32" i="52" s="1"/>
  <c r="M33" i="52" s="1"/>
  <c r="K27" i="52"/>
  <c r="K50" i="52" s="1"/>
  <c r="I27" i="52"/>
  <c r="I50" i="52" s="1"/>
  <c r="O11" i="52"/>
  <c r="O12" i="52" s="1"/>
  <c r="O13" i="52" s="1"/>
  <c r="O14" i="52" s="1"/>
  <c r="O15" i="52" s="1"/>
  <c r="O16" i="52" s="1"/>
  <c r="O17" i="52" s="1"/>
  <c r="O18" i="52" s="1"/>
  <c r="O19" i="52" s="1"/>
  <c r="O20" i="52" s="1"/>
  <c r="O21" i="52" s="1"/>
  <c r="O22" i="52" s="1"/>
  <c r="O23" i="52" s="1"/>
  <c r="O24" i="52" s="1"/>
  <c r="O26" i="52" s="1"/>
  <c r="O27" i="52" s="1"/>
  <c r="O28" i="52" s="1"/>
  <c r="O29" i="52" s="1"/>
  <c r="O30" i="52" s="1"/>
  <c r="O31" i="52" s="1"/>
  <c r="O32" i="52" s="1"/>
  <c r="O33" i="52" s="1"/>
  <c r="O34" i="52" s="1"/>
  <c r="O35" i="52" s="1"/>
  <c r="O36" i="52" s="1"/>
  <c r="O37" i="52" s="1"/>
  <c r="O38" i="52" s="1"/>
  <c r="O39" i="52" s="1"/>
  <c r="O40" i="52" s="1"/>
  <c r="O41" i="52" s="1"/>
  <c r="O42" i="52" s="1"/>
  <c r="O43" i="52" s="1"/>
  <c r="O44" i="52" s="1"/>
  <c r="O45" i="52" s="1"/>
  <c r="O46" i="52" s="1"/>
  <c r="O47" i="52" s="1"/>
  <c r="O48" i="52" s="1"/>
  <c r="O49" i="52" s="1"/>
  <c r="O52" i="52" s="1"/>
  <c r="O53" i="52" s="1"/>
  <c r="O54" i="52" s="1"/>
  <c r="O55" i="52" s="1"/>
  <c r="O56" i="52" s="1"/>
  <c r="O57" i="52" s="1"/>
  <c r="O58" i="52" s="1"/>
  <c r="O59" i="52" s="1"/>
  <c r="O60" i="52" s="1"/>
  <c r="O61" i="52" s="1"/>
  <c r="O62" i="52" s="1"/>
  <c r="O63" i="52" s="1"/>
  <c r="O64" i="52" s="1"/>
  <c r="O65" i="52" s="1"/>
  <c r="O68" i="52" s="1"/>
  <c r="O69" i="52" s="1"/>
  <c r="O70" i="52" s="1"/>
  <c r="M11" i="52"/>
  <c r="M12" i="52" s="1"/>
  <c r="M13" i="52" s="1"/>
  <c r="M14" i="52" s="1"/>
  <c r="M15" i="52" s="1"/>
  <c r="M16" i="52" s="1"/>
  <c r="M17" i="52" s="1"/>
  <c r="M18" i="52" s="1"/>
  <c r="M19" i="52" s="1"/>
  <c r="I101" i="52" l="1"/>
  <c r="E6" i="57"/>
  <c r="E9" i="57" s="1"/>
  <c r="E18" i="57" s="1"/>
  <c r="K66" i="52"/>
  <c r="K102" i="52" s="1"/>
  <c r="K109" i="52" s="1"/>
  <c r="H31" i="53"/>
  <c r="O71" i="52"/>
  <c r="O72" i="52" s="1"/>
  <c r="O73" i="52" s="1"/>
  <c r="O74" i="52" s="1"/>
  <c r="O75" i="52" s="1"/>
  <c r="O76" i="52" s="1"/>
  <c r="O77" i="52" s="1"/>
  <c r="O78" i="52" s="1"/>
  <c r="O79" i="52" s="1"/>
  <c r="O80" i="52" s="1"/>
  <c r="O81" i="52" s="1"/>
  <c r="O82" i="52" s="1"/>
  <c r="O83" i="52" s="1"/>
  <c r="O84" i="52" s="1"/>
  <c r="O85" i="52" s="1"/>
  <c r="O86" i="52" s="1"/>
  <c r="O87" i="52" s="1"/>
  <c r="O88" i="52" s="1"/>
  <c r="O89" i="52" s="1"/>
  <c r="O90" i="52" s="1"/>
  <c r="O91" i="52" s="1"/>
  <c r="O92" i="52" s="1"/>
  <c r="O93" i="52" s="1"/>
  <c r="O94" i="52" s="1"/>
  <c r="O95" i="52" s="1"/>
  <c r="O96" i="52" s="1"/>
  <c r="O97" i="52" s="1"/>
  <c r="O98" i="52" s="1"/>
  <c r="O99" i="52" s="1"/>
  <c r="O100" i="52" s="1"/>
  <c r="C102" i="52" s="1"/>
  <c r="I66" i="52"/>
  <c r="E22" i="58"/>
  <c r="E34" i="58" s="1"/>
  <c r="H6" i="58"/>
  <c r="H22" i="58" s="1"/>
  <c r="H15" i="53"/>
  <c r="F15" i="53"/>
  <c r="M20" i="52"/>
  <c r="M21" i="52" s="1"/>
  <c r="M22" i="52" s="1"/>
  <c r="M23" i="52" s="1"/>
  <c r="M24" i="52" s="1"/>
  <c r="M26" i="52" s="1"/>
  <c r="M27" i="52" s="1"/>
  <c r="M35" i="52"/>
  <c r="I12" i="51"/>
  <c r="G15" i="51"/>
  <c r="E15" i="51"/>
  <c r="D15" i="51"/>
  <c r="I24" i="51"/>
  <c r="I22" i="51"/>
  <c r="F14" i="51"/>
  <c r="I14" i="51" s="1"/>
  <c r="H8" i="51"/>
  <c r="G8" i="51"/>
  <c r="E8" i="51"/>
  <c r="D8" i="51"/>
  <c r="F8" i="51"/>
  <c r="I7" i="51"/>
  <c r="I6" i="51"/>
  <c r="M109" i="50"/>
  <c r="M82" i="50"/>
  <c r="M81" i="50"/>
  <c r="M83" i="50" s="1"/>
  <c r="M84" i="50" s="1"/>
  <c r="M85" i="50" s="1"/>
  <c r="M86" i="50" s="1"/>
  <c r="M87" i="50" s="1"/>
  <c r="M88" i="50" s="1"/>
  <c r="M89" i="50" s="1"/>
  <c r="M90" i="50" s="1"/>
  <c r="M91" i="50" s="1"/>
  <c r="M92" i="50" s="1"/>
  <c r="M93" i="50" s="1"/>
  <c r="M94" i="50" s="1"/>
  <c r="M95" i="50" s="1"/>
  <c r="M96" i="50" s="1"/>
  <c r="M97" i="50" s="1"/>
  <c r="M98" i="50" s="1"/>
  <c r="M99" i="50" s="1"/>
  <c r="M100" i="50" s="1"/>
  <c r="M101" i="50" s="1"/>
  <c r="M80" i="50"/>
  <c r="M79" i="50"/>
  <c r="M77" i="50"/>
  <c r="M78" i="50" s="1"/>
  <c r="K74" i="50"/>
  <c r="K101" i="50" s="1"/>
  <c r="I74" i="50"/>
  <c r="M73" i="50"/>
  <c r="M75" i="50" s="1"/>
  <c r="M76" i="50" s="1"/>
  <c r="M72" i="50"/>
  <c r="M69" i="50"/>
  <c r="M71" i="50" s="1"/>
  <c r="I69" i="50"/>
  <c r="K60" i="50"/>
  <c r="I60" i="50"/>
  <c r="K59" i="50"/>
  <c r="I59" i="50"/>
  <c r="K55" i="50"/>
  <c r="I55" i="50"/>
  <c r="K52" i="50"/>
  <c r="I52" i="50"/>
  <c r="M36" i="50"/>
  <c r="M37" i="50" s="1"/>
  <c r="M38" i="50" s="1"/>
  <c r="M39" i="50" s="1"/>
  <c r="M40" i="50" s="1"/>
  <c r="M41" i="50" s="1"/>
  <c r="M42" i="50" s="1"/>
  <c r="M43" i="50" s="1"/>
  <c r="M44" i="50" s="1"/>
  <c r="M45" i="50" s="1"/>
  <c r="M46" i="50" s="1"/>
  <c r="M47" i="50" s="1"/>
  <c r="M48" i="50" s="1"/>
  <c r="M49" i="50" s="1"/>
  <c r="M50" i="50" s="1"/>
  <c r="M29" i="50" s="1"/>
  <c r="M54" i="50" s="1"/>
  <c r="M56" i="50" s="1"/>
  <c r="M58" i="50" s="1"/>
  <c r="M59" i="50" s="1"/>
  <c r="M55" i="50" s="1"/>
  <c r="M60" i="50" s="1"/>
  <c r="M61" i="50" s="1"/>
  <c r="M62" i="50" s="1"/>
  <c r="M63" i="50" s="1"/>
  <c r="M64" i="50" s="1"/>
  <c r="M65" i="50" s="1"/>
  <c r="M66" i="50" s="1"/>
  <c r="M70" i="50" s="1"/>
  <c r="M28" i="50"/>
  <c r="M30" i="50" s="1"/>
  <c r="M31" i="50" s="1"/>
  <c r="M32" i="50" s="1"/>
  <c r="M33" i="50" s="1"/>
  <c r="K27" i="50"/>
  <c r="K50" i="50" s="1"/>
  <c r="I27" i="50"/>
  <c r="I50" i="50" s="1"/>
  <c r="O11" i="50"/>
  <c r="O12" i="50" s="1"/>
  <c r="O13" i="50" s="1"/>
  <c r="O14" i="50" s="1"/>
  <c r="O15" i="50" s="1"/>
  <c r="O16" i="50" s="1"/>
  <c r="O17" i="50" s="1"/>
  <c r="O18" i="50" s="1"/>
  <c r="O19" i="50" s="1"/>
  <c r="O20" i="50" s="1"/>
  <c r="O21" i="50" s="1"/>
  <c r="O22" i="50" s="1"/>
  <c r="O23" i="50" s="1"/>
  <c r="O24" i="50" s="1"/>
  <c r="O26" i="50" s="1"/>
  <c r="O27" i="50" s="1"/>
  <c r="O28" i="50" s="1"/>
  <c r="O29" i="50" s="1"/>
  <c r="O30" i="50" s="1"/>
  <c r="O31" i="50" s="1"/>
  <c r="O32" i="50" s="1"/>
  <c r="O33" i="50" s="1"/>
  <c r="O34" i="50" s="1"/>
  <c r="O35" i="50" s="1"/>
  <c r="O36" i="50" s="1"/>
  <c r="O37" i="50" s="1"/>
  <c r="O38" i="50" s="1"/>
  <c r="O39" i="50" s="1"/>
  <c r="O40" i="50" s="1"/>
  <c r="O41" i="50" s="1"/>
  <c r="O42" i="50" s="1"/>
  <c r="O43" i="50" s="1"/>
  <c r="O44" i="50" s="1"/>
  <c r="O45" i="50" s="1"/>
  <c r="O46" i="50" s="1"/>
  <c r="O47" i="50" s="1"/>
  <c r="O48" i="50" s="1"/>
  <c r="O49" i="50" s="1"/>
  <c r="O52" i="50" s="1"/>
  <c r="O53" i="50" s="1"/>
  <c r="O54" i="50" s="1"/>
  <c r="O55" i="50" s="1"/>
  <c r="O56" i="50" s="1"/>
  <c r="O57" i="50" s="1"/>
  <c r="O58" i="50" s="1"/>
  <c r="O59" i="50" s="1"/>
  <c r="O60" i="50" s="1"/>
  <c r="O61" i="50" s="1"/>
  <c r="O62" i="50" s="1"/>
  <c r="O63" i="50" s="1"/>
  <c r="O64" i="50" s="1"/>
  <c r="O65" i="50" s="1"/>
  <c r="O68" i="50" s="1"/>
  <c r="O69" i="50" s="1"/>
  <c r="O70" i="50" s="1"/>
  <c r="O71" i="50" s="1"/>
  <c r="O72" i="50" s="1"/>
  <c r="O73" i="50" s="1"/>
  <c r="O74" i="50" s="1"/>
  <c r="O75" i="50" s="1"/>
  <c r="O76" i="50" s="1"/>
  <c r="O77" i="50" s="1"/>
  <c r="O78" i="50" s="1"/>
  <c r="O79" i="50" s="1"/>
  <c r="O80" i="50" s="1"/>
  <c r="O81" i="50" s="1"/>
  <c r="O82" i="50" s="1"/>
  <c r="O83" i="50" s="1"/>
  <c r="O84" i="50" s="1"/>
  <c r="O85" i="50" s="1"/>
  <c r="O86" i="50" s="1"/>
  <c r="O87" i="50" s="1"/>
  <c r="O88" i="50" s="1"/>
  <c r="O89" i="50" s="1"/>
  <c r="O90" i="50" s="1"/>
  <c r="O91" i="50" s="1"/>
  <c r="O92" i="50" s="1"/>
  <c r="O93" i="50" s="1"/>
  <c r="O94" i="50" s="1"/>
  <c r="O95" i="50" s="1"/>
  <c r="O96" i="50" s="1"/>
  <c r="O97" i="50" s="1"/>
  <c r="O98" i="50" s="1"/>
  <c r="O99" i="50" s="1"/>
  <c r="O100" i="50" s="1"/>
  <c r="C102" i="50" s="1"/>
  <c r="M11" i="50"/>
  <c r="M12" i="50" s="1"/>
  <c r="M13" i="50" s="1"/>
  <c r="M14" i="50" s="1"/>
  <c r="M15" i="50" s="1"/>
  <c r="M16" i="50" s="1"/>
  <c r="M17" i="50" s="1"/>
  <c r="M18" i="50" s="1"/>
  <c r="M19" i="50" s="1"/>
  <c r="I101" i="50" l="1"/>
  <c r="I102" i="52"/>
  <c r="I109" i="52" s="1"/>
  <c r="H6" i="57"/>
  <c r="H9" i="57" s="1"/>
  <c r="I31" i="51"/>
  <c r="I15" i="51"/>
  <c r="K66" i="50"/>
  <c r="K102" i="50" s="1"/>
  <c r="K109" i="50" s="1"/>
  <c r="F6" i="54"/>
  <c r="F10" i="54" s="1"/>
  <c r="F19" i="54" s="1"/>
  <c r="F6" i="53"/>
  <c r="F8" i="53" s="1"/>
  <c r="F17" i="53" s="1"/>
  <c r="J22" i="58"/>
  <c r="H34" i="58"/>
  <c r="D17" i="51"/>
  <c r="D6" i="54"/>
  <c r="D6" i="53"/>
  <c r="E6" i="54"/>
  <c r="E10" i="54" s="1"/>
  <c r="E19" i="54" s="1"/>
  <c r="E6" i="53"/>
  <c r="E8" i="53" s="1"/>
  <c r="E17" i="53" s="1"/>
  <c r="F15" i="51"/>
  <c r="F17" i="51" s="1"/>
  <c r="G17" i="51"/>
  <c r="E17" i="51"/>
  <c r="I8" i="51"/>
  <c r="I66" i="50"/>
  <c r="I102" i="50" s="1"/>
  <c r="I109" i="50" s="1"/>
  <c r="M35" i="50"/>
  <c r="M20" i="50"/>
  <c r="M21" i="50" s="1"/>
  <c r="M22" i="50" s="1"/>
  <c r="M23" i="50" s="1"/>
  <c r="M24" i="50" s="1"/>
  <c r="M26" i="50" s="1"/>
  <c r="M27" i="50" s="1"/>
  <c r="I10" i="47"/>
  <c r="K60" i="46"/>
  <c r="I60" i="46"/>
  <c r="J6" i="57" l="1"/>
  <c r="K8" i="51"/>
  <c r="H6" i="53"/>
  <c r="D8" i="53"/>
  <c r="D17" i="53" s="1"/>
  <c r="H6" i="54"/>
  <c r="D10" i="54"/>
  <c r="D19" i="54" s="1"/>
  <c r="J9" i="57"/>
  <c r="H18" i="57"/>
  <c r="J18" i="57" s="1"/>
  <c r="I17" i="51"/>
  <c r="K17" i="51" s="1"/>
  <c r="H10" i="54" l="1"/>
  <c r="H8" i="53"/>
  <c r="K59" i="46"/>
  <c r="K55" i="46"/>
  <c r="J8" i="53" l="1"/>
  <c r="H17" i="53"/>
  <c r="J17" i="53" s="1"/>
  <c r="J10" i="54"/>
  <c r="H19" i="54"/>
  <c r="J19" i="54" s="1"/>
  <c r="I8" i="47"/>
  <c r="I9" i="47"/>
  <c r="I11" i="47"/>
  <c r="I12" i="47"/>
  <c r="I13" i="47"/>
  <c r="I14" i="47"/>
  <c r="I15" i="47"/>
  <c r="I16" i="47"/>
  <c r="I17" i="47"/>
  <c r="I18" i="47"/>
  <c r="F19" i="47"/>
  <c r="I19" i="47" s="1"/>
  <c r="I69" i="46"/>
  <c r="I59" i="46"/>
  <c r="I25" i="49"/>
  <c r="I23" i="49"/>
  <c r="G16" i="49"/>
  <c r="D16" i="49"/>
  <c r="F16" i="49"/>
  <c r="I14" i="49"/>
  <c r="H10" i="49"/>
  <c r="G10" i="49"/>
  <c r="F10" i="49"/>
  <c r="E10" i="49"/>
  <c r="D10" i="49"/>
  <c r="I9" i="49"/>
  <c r="I8" i="49"/>
  <c r="I7" i="49"/>
  <c r="I6" i="49"/>
  <c r="M116" i="48"/>
  <c r="K109" i="48"/>
  <c r="I109" i="48"/>
  <c r="M104" i="48"/>
  <c r="M109" i="48" s="1"/>
  <c r="M69" i="48" s="1"/>
  <c r="M70" i="48" s="1"/>
  <c r="M78" i="48"/>
  <c r="M79" i="48" s="1"/>
  <c r="M80" i="48" s="1"/>
  <c r="M81" i="48" s="1"/>
  <c r="M82" i="48" s="1"/>
  <c r="M83" i="48" s="1"/>
  <c r="M84" i="48" s="1"/>
  <c r="M85" i="48" s="1"/>
  <c r="M86" i="48" s="1"/>
  <c r="M87" i="48" s="1"/>
  <c r="M88" i="48" s="1"/>
  <c r="M89" i="48" s="1"/>
  <c r="M90" i="48" s="1"/>
  <c r="M91" i="48" s="1"/>
  <c r="M92" i="48" s="1"/>
  <c r="M93" i="48" s="1"/>
  <c r="M94" i="48" s="1"/>
  <c r="M95" i="48" s="1"/>
  <c r="M96" i="48" s="1"/>
  <c r="M97" i="48" s="1"/>
  <c r="M77" i="48"/>
  <c r="M75" i="48"/>
  <c r="M76" i="48" s="1"/>
  <c r="K72" i="48"/>
  <c r="K97" i="48" s="1"/>
  <c r="I72" i="48"/>
  <c r="I97" i="48" s="1"/>
  <c r="M71" i="48"/>
  <c r="M73" i="48" s="1"/>
  <c r="M74" i="48" s="1"/>
  <c r="K58" i="48"/>
  <c r="I58" i="48"/>
  <c r="K52" i="48"/>
  <c r="I52" i="48"/>
  <c r="M36" i="48"/>
  <c r="M37" i="48" s="1"/>
  <c r="M38" i="48" s="1"/>
  <c r="M39" i="48" s="1"/>
  <c r="M40" i="48" s="1"/>
  <c r="M41" i="48" s="1"/>
  <c r="M42" i="48" s="1"/>
  <c r="M43" i="48" s="1"/>
  <c r="M44" i="48" s="1"/>
  <c r="M45" i="48" s="1"/>
  <c r="M46" i="48" s="1"/>
  <c r="M47" i="48" s="1"/>
  <c r="M48" i="48" s="1"/>
  <c r="M49" i="48" s="1"/>
  <c r="M50" i="48" s="1"/>
  <c r="M29" i="48" s="1"/>
  <c r="M54" i="48" s="1"/>
  <c r="M55" i="48" s="1"/>
  <c r="M57" i="48" s="1"/>
  <c r="M58" i="48" s="1"/>
  <c r="M59" i="48" s="1"/>
  <c r="M60" i="48" s="1"/>
  <c r="M61" i="48" s="1"/>
  <c r="M62" i="48" s="1"/>
  <c r="M63" i="48" s="1"/>
  <c r="M64" i="48" s="1"/>
  <c r="M65" i="48" s="1"/>
  <c r="M66" i="48" s="1"/>
  <c r="M100" i="48" s="1"/>
  <c r="M101" i="48" s="1"/>
  <c r="M102" i="48" s="1"/>
  <c r="M103" i="48" s="1"/>
  <c r="M105" i="48" s="1"/>
  <c r="M107" i="48" s="1"/>
  <c r="M106" i="48" s="1"/>
  <c r="M108" i="48" s="1"/>
  <c r="M28" i="48"/>
  <c r="M30" i="48" s="1"/>
  <c r="M31" i="48" s="1"/>
  <c r="M32" i="48" s="1"/>
  <c r="M33" i="48" s="1"/>
  <c r="K27" i="48"/>
  <c r="K50" i="48" s="1"/>
  <c r="I27" i="48"/>
  <c r="I50" i="48" s="1"/>
  <c r="O11" i="48"/>
  <c r="O12" i="48" s="1"/>
  <c r="O13" i="48" s="1"/>
  <c r="O14" i="48" s="1"/>
  <c r="O15" i="48" s="1"/>
  <c r="O16" i="48" s="1"/>
  <c r="O17" i="48" s="1"/>
  <c r="O18" i="48" s="1"/>
  <c r="O19" i="48" s="1"/>
  <c r="O20" i="48" s="1"/>
  <c r="O21" i="48" s="1"/>
  <c r="O22" i="48" s="1"/>
  <c r="O23" i="48" s="1"/>
  <c r="O24" i="48" s="1"/>
  <c r="O26" i="48" s="1"/>
  <c r="O27" i="48" s="1"/>
  <c r="O28" i="48" s="1"/>
  <c r="O29" i="48" s="1"/>
  <c r="O30" i="48" s="1"/>
  <c r="O31" i="48" s="1"/>
  <c r="O32" i="48" s="1"/>
  <c r="O33" i="48" s="1"/>
  <c r="O34" i="48" s="1"/>
  <c r="O35" i="48" s="1"/>
  <c r="O36" i="48" s="1"/>
  <c r="O37" i="48" s="1"/>
  <c r="O38" i="48" s="1"/>
  <c r="O39" i="48" s="1"/>
  <c r="O40" i="48" s="1"/>
  <c r="O41" i="48" s="1"/>
  <c r="O42" i="48" s="1"/>
  <c r="O43" i="48" s="1"/>
  <c r="O44" i="48" s="1"/>
  <c r="O45" i="48" s="1"/>
  <c r="O46" i="48" s="1"/>
  <c r="O47" i="48" s="1"/>
  <c r="O48" i="48" s="1"/>
  <c r="O49" i="48" s="1"/>
  <c r="O52" i="48" s="1"/>
  <c r="O53" i="48" s="1"/>
  <c r="O54" i="48" s="1"/>
  <c r="O55" i="48" s="1"/>
  <c r="O56" i="48" s="1"/>
  <c r="O57" i="48" s="1"/>
  <c r="O58" i="48" s="1"/>
  <c r="O59" i="48" s="1"/>
  <c r="O60" i="48" s="1"/>
  <c r="O61" i="48" s="1"/>
  <c r="O62" i="48" s="1"/>
  <c r="O63" i="48" s="1"/>
  <c r="O64" i="48" s="1"/>
  <c r="O65" i="48" s="1"/>
  <c r="O68" i="48" s="1"/>
  <c r="O69" i="48" s="1"/>
  <c r="O70" i="48" s="1"/>
  <c r="O71" i="48" s="1"/>
  <c r="O72" i="48" s="1"/>
  <c r="O73" i="48" s="1"/>
  <c r="O74" i="48" s="1"/>
  <c r="O75" i="48" s="1"/>
  <c r="O76" i="48" s="1"/>
  <c r="O77" i="48" s="1"/>
  <c r="O78" i="48" s="1"/>
  <c r="O79" i="48" s="1"/>
  <c r="O80" i="48" s="1"/>
  <c r="O81" i="48" s="1"/>
  <c r="O82" i="48" s="1"/>
  <c r="O83" i="48" s="1"/>
  <c r="O84" i="48" s="1"/>
  <c r="O85" i="48" s="1"/>
  <c r="O86" i="48" s="1"/>
  <c r="O87" i="48" s="1"/>
  <c r="O88" i="48" s="1"/>
  <c r="O89" i="48" s="1"/>
  <c r="O90" i="48" s="1"/>
  <c r="O91" i="48" s="1"/>
  <c r="O92" i="48" s="1"/>
  <c r="O93" i="48" s="1"/>
  <c r="O94" i="48" s="1"/>
  <c r="O95" i="48" s="1"/>
  <c r="O96" i="48" s="1"/>
  <c r="O99" i="48" s="1"/>
  <c r="O100" i="48" s="1"/>
  <c r="O101" i="48" s="1"/>
  <c r="O102" i="48" s="1"/>
  <c r="O103" i="48" s="1"/>
  <c r="O104" i="48" s="1"/>
  <c r="O105" i="48" s="1"/>
  <c r="O106" i="48" s="1"/>
  <c r="O107" i="48" s="1"/>
  <c r="O108" i="48" s="1"/>
  <c r="C110" i="48" s="1"/>
  <c r="M11" i="48"/>
  <c r="M12" i="48" s="1"/>
  <c r="M13" i="48" s="1"/>
  <c r="M14" i="48" s="1"/>
  <c r="M15" i="48" s="1"/>
  <c r="M16" i="48" s="1"/>
  <c r="M17" i="48" s="1"/>
  <c r="M18" i="48" s="1"/>
  <c r="M19" i="48" s="1"/>
  <c r="D18" i="49" l="1"/>
  <c r="I31" i="49"/>
  <c r="G18" i="49"/>
  <c r="I66" i="48"/>
  <c r="I110" i="48" s="1"/>
  <c r="I116" i="48" s="1"/>
  <c r="I10" i="49"/>
  <c r="K66" i="48"/>
  <c r="K110" i="48" s="1"/>
  <c r="F18" i="49"/>
  <c r="E16" i="49"/>
  <c r="E18" i="49" s="1"/>
  <c r="I15" i="49"/>
  <c r="I13" i="49"/>
  <c r="M35" i="48"/>
  <c r="M20" i="48"/>
  <c r="M21" i="48" s="1"/>
  <c r="M22" i="48" s="1"/>
  <c r="M23" i="48" s="1"/>
  <c r="M24" i="48" s="1"/>
  <c r="M26" i="48" s="1"/>
  <c r="M27" i="48" s="1"/>
  <c r="K116" i="48" l="1"/>
  <c r="K10" i="49"/>
  <c r="I16" i="49"/>
  <c r="I18" i="49" s="1"/>
  <c r="K52" i="46"/>
  <c r="I52" i="46"/>
  <c r="I55" i="46"/>
  <c r="I34" i="47" l="1"/>
  <c r="I32" i="47"/>
  <c r="G25" i="47"/>
  <c r="D25" i="47"/>
  <c r="F24" i="47"/>
  <c r="F25" i="47" s="1"/>
  <c r="H21" i="47"/>
  <c r="G21" i="47"/>
  <c r="F21" i="47"/>
  <c r="E21" i="47"/>
  <c r="D21" i="47"/>
  <c r="I7" i="47"/>
  <c r="I6" i="47"/>
  <c r="K6" i="47" s="1"/>
  <c r="M106" i="46"/>
  <c r="M69" i="46"/>
  <c r="M71" i="46" s="1"/>
  <c r="M80" i="46"/>
  <c r="M81" i="46" s="1"/>
  <c r="M83" i="46" s="1"/>
  <c r="M84" i="46" s="1"/>
  <c r="M85" i="46" s="1"/>
  <c r="M86" i="46" s="1"/>
  <c r="M87" i="46" s="1"/>
  <c r="M88" i="46" s="1"/>
  <c r="M89" i="46" s="1"/>
  <c r="M90" i="46" s="1"/>
  <c r="M91" i="46" s="1"/>
  <c r="M92" i="46" s="1"/>
  <c r="M93" i="46" s="1"/>
  <c r="M94" i="46" s="1"/>
  <c r="M95" i="46" s="1"/>
  <c r="M96" i="46" s="1"/>
  <c r="M97" i="46" s="1"/>
  <c r="M98" i="46" s="1"/>
  <c r="M99" i="46" s="1"/>
  <c r="M100" i="46" s="1"/>
  <c r="M101" i="46" s="1"/>
  <c r="M77" i="46"/>
  <c r="M78" i="46" s="1"/>
  <c r="K74" i="46"/>
  <c r="K101" i="46" s="1"/>
  <c r="I74" i="46"/>
  <c r="M73" i="46"/>
  <c r="M75" i="46" s="1"/>
  <c r="M76" i="46" s="1"/>
  <c r="K66" i="46"/>
  <c r="M36" i="46"/>
  <c r="M37" i="46" s="1"/>
  <c r="M38" i="46" s="1"/>
  <c r="M39" i="46" s="1"/>
  <c r="M40" i="46" s="1"/>
  <c r="M41" i="46" s="1"/>
  <c r="M42" i="46" s="1"/>
  <c r="M43" i="46" s="1"/>
  <c r="M44" i="46" s="1"/>
  <c r="M45" i="46" s="1"/>
  <c r="M46" i="46" s="1"/>
  <c r="M47" i="46" s="1"/>
  <c r="M48" i="46" s="1"/>
  <c r="M49" i="46" s="1"/>
  <c r="M50" i="46" s="1"/>
  <c r="M29" i="46" s="1"/>
  <c r="M54" i="46" s="1"/>
  <c r="M56" i="46" s="1"/>
  <c r="M58" i="46" s="1"/>
  <c r="M59" i="46" s="1"/>
  <c r="M55" i="46" s="1"/>
  <c r="M60" i="46" s="1"/>
  <c r="M61" i="46" s="1"/>
  <c r="M62" i="46" s="1"/>
  <c r="M63" i="46" s="1"/>
  <c r="M64" i="46" s="1"/>
  <c r="M65" i="46" s="1"/>
  <c r="M66" i="46" s="1"/>
  <c r="M70" i="46" s="1"/>
  <c r="M72" i="46" s="1"/>
  <c r="M79" i="46" s="1"/>
  <c r="M82" i="46" s="1"/>
  <c r="M28" i="46"/>
  <c r="M30" i="46" s="1"/>
  <c r="M31" i="46" s="1"/>
  <c r="M32" i="46" s="1"/>
  <c r="M33" i="46" s="1"/>
  <c r="K27" i="46"/>
  <c r="K50" i="46" s="1"/>
  <c r="I27" i="46"/>
  <c r="I50" i="46" s="1"/>
  <c r="O11" i="46"/>
  <c r="O12" i="46" s="1"/>
  <c r="O13" i="46" s="1"/>
  <c r="O14" i="46" s="1"/>
  <c r="O15" i="46" s="1"/>
  <c r="O16" i="46" s="1"/>
  <c r="O17" i="46" s="1"/>
  <c r="O18" i="46" s="1"/>
  <c r="O19" i="46" s="1"/>
  <c r="O20" i="46" s="1"/>
  <c r="O21" i="46" s="1"/>
  <c r="O22" i="46" s="1"/>
  <c r="O23" i="46" s="1"/>
  <c r="O24" i="46" s="1"/>
  <c r="O26" i="46" s="1"/>
  <c r="O27" i="46" s="1"/>
  <c r="O28" i="46" s="1"/>
  <c r="O29" i="46" s="1"/>
  <c r="O30" i="46" s="1"/>
  <c r="O31" i="46" s="1"/>
  <c r="O32" i="46" s="1"/>
  <c r="O33" i="46" s="1"/>
  <c r="O34" i="46" s="1"/>
  <c r="O35" i="46" s="1"/>
  <c r="O36" i="46" s="1"/>
  <c r="O37" i="46" s="1"/>
  <c r="O38" i="46" s="1"/>
  <c r="O39" i="46" s="1"/>
  <c r="O40" i="46" s="1"/>
  <c r="O41" i="46" s="1"/>
  <c r="O42" i="46" s="1"/>
  <c r="O43" i="46" s="1"/>
  <c r="O44" i="46" s="1"/>
  <c r="O45" i="46" s="1"/>
  <c r="O46" i="46" s="1"/>
  <c r="O47" i="46" s="1"/>
  <c r="O48" i="46" s="1"/>
  <c r="O49" i="46" s="1"/>
  <c r="O52" i="46" s="1"/>
  <c r="O53" i="46" s="1"/>
  <c r="O54" i="46" s="1"/>
  <c r="M11" i="46"/>
  <c r="M12" i="46" s="1"/>
  <c r="M13" i="46" s="1"/>
  <c r="M14" i="46" s="1"/>
  <c r="M15" i="46" s="1"/>
  <c r="M16" i="46" s="1"/>
  <c r="M17" i="46" s="1"/>
  <c r="M18" i="46" s="1"/>
  <c r="M19" i="46" s="1"/>
  <c r="D27" i="47" l="1"/>
  <c r="O55" i="46"/>
  <c r="O56" i="46" s="1"/>
  <c r="O57" i="46" s="1"/>
  <c r="O58" i="46" s="1"/>
  <c r="O59" i="46" s="1"/>
  <c r="K102" i="46"/>
  <c r="I41" i="47"/>
  <c r="G27" i="47"/>
  <c r="I24" i="47"/>
  <c r="E25" i="47"/>
  <c r="E27" i="47" s="1"/>
  <c r="I21" i="47"/>
  <c r="I101" i="46"/>
  <c r="F27" i="47"/>
  <c r="I66" i="46"/>
  <c r="M20" i="46"/>
  <c r="M21" i="46" s="1"/>
  <c r="M22" i="46" s="1"/>
  <c r="M23" i="46" s="1"/>
  <c r="M24" i="46" s="1"/>
  <c r="M26" i="46" s="1"/>
  <c r="M27" i="46" s="1"/>
  <c r="M35" i="46"/>
  <c r="I7" i="44"/>
  <c r="O60" i="46" l="1"/>
  <c r="O61" i="46" s="1"/>
  <c r="O62" i="46" s="1"/>
  <c r="O63" i="46" s="1"/>
  <c r="O64" i="46" s="1"/>
  <c r="O65" i="46" s="1"/>
  <c r="O68" i="46" s="1"/>
  <c r="O69" i="46" s="1"/>
  <c r="O70" i="46" s="1"/>
  <c r="O71" i="46" s="1"/>
  <c r="O72" i="46" s="1"/>
  <c r="O73" i="46" s="1"/>
  <c r="O74" i="46" s="1"/>
  <c r="O75" i="46" s="1"/>
  <c r="O76" i="46" s="1"/>
  <c r="O77" i="46" s="1"/>
  <c r="O78" i="46" s="1"/>
  <c r="O79" i="46" s="1"/>
  <c r="O80" i="46" s="1"/>
  <c r="O81" i="46" s="1"/>
  <c r="K6" i="51"/>
  <c r="J6" i="54"/>
  <c r="J6" i="53"/>
  <c r="I25" i="47"/>
  <c r="I27" i="47" s="1"/>
  <c r="I102" i="46"/>
  <c r="I106" i="46" s="1"/>
  <c r="K106" i="46"/>
  <c r="K21" i="47"/>
  <c r="K110" i="42"/>
  <c r="I110" i="42"/>
  <c r="K27" i="47" l="1"/>
  <c r="K29" i="47"/>
  <c r="O82" i="46"/>
  <c r="O83" i="46" s="1"/>
  <c r="O84" i="46" s="1"/>
  <c r="O85" i="46" s="1"/>
  <c r="O86" i="46" s="1"/>
  <c r="O87" i="46" s="1"/>
  <c r="O88" i="46" s="1"/>
  <c r="O89" i="46" s="1"/>
  <c r="O90" i="46" s="1"/>
  <c r="O91" i="46" s="1"/>
  <c r="O92" i="46" s="1"/>
  <c r="O93" i="46" s="1"/>
  <c r="O94" i="46" s="1"/>
  <c r="O95" i="46" s="1"/>
  <c r="O96" i="46" s="1"/>
  <c r="O97" i="46" s="1"/>
  <c r="O98" i="46" s="1"/>
  <c r="O99" i="46" s="1"/>
  <c r="O100" i="46" s="1"/>
  <c r="C102" i="46" s="1"/>
  <c r="M116" i="45"/>
  <c r="K109" i="45"/>
  <c r="I109" i="45"/>
  <c r="M104" i="45"/>
  <c r="M109" i="45" s="1"/>
  <c r="M68" i="45" s="1"/>
  <c r="M69" i="45" s="1"/>
  <c r="K71" i="45"/>
  <c r="K97" i="45" s="1"/>
  <c r="I71" i="45"/>
  <c r="I97" i="45" s="1"/>
  <c r="M70" i="45"/>
  <c r="M72" i="45" s="1"/>
  <c r="M73" i="45" s="1"/>
  <c r="M74" i="45" s="1"/>
  <c r="M75" i="45" s="1"/>
  <c r="M76" i="45" s="1"/>
  <c r="M77" i="45" s="1"/>
  <c r="M78" i="45" s="1"/>
  <c r="M79" i="45" s="1"/>
  <c r="M80" i="45" s="1"/>
  <c r="M81" i="45" s="1"/>
  <c r="M82" i="45" s="1"/>
  <c r="M83" i="45" s="1"/>
  <c r="M84" i="45" s="1"/>
  <c r="M85" i="45" s="1"/>
  <c r="M86" i="45" s="1"/>
  <c r="M87" i="45" s="1"/>
  <c r="M88" i="45" s="1"/>
  <c r="M89" i="45" s="1"/>
  <c r="M90" i="45" s="1"/>
  <c r="M91" i="45" s="1"/>
  <c r="M92" i="45" s="1"/>
  <c r="M93" i="45" s="1"/>
  <c r="M94" i="45" s="1"/>
  <c r="M95" i="45" s="1"/>
  <c r="M96" i="45" s="1"/>
  <c r="M97" i="45" s="1"/>
  <c r="K57" i="45"/>
  <c r="I57" i="45"/>
  <c r="K52" i="45"/>
  <c r="I52" i="45"/>
  <c r="M36" i="45"/>
  <c r="M37" i="45" s="1"/>
  <c r="M38" i="45" s="1"/>
  <c r="M39" i="45" s="1"/>
  <c r="M40" i="45" s="1"/>
  <c r="M41" i="45" s="1"/>
  <c r="M42" i="45" s="1"/>
  <c r="M43" i="45" s="1"/>
  <c r="M44" i="45" s="1"/>
  <c r="M45" i="45" s="1"/>
  <c r="M46" i="45" s="1"/>
  <c r="M47" i="45" s="1"/>
  <c r="M48" i="45" s="1"/>
  <c r="M49" i="45" s="1"/>
  <c r="M50" i="45" s="1"/>
  <c r="M29" i="45" s="1"/>
  <c r="M53" i="45" s="1"/>
  <c r="M54" i="45" s="1"/>
  <c r="M56" i="45" s="1"/>
  <c r="M57" i="45" s="1"/>
  <c r="M58" i="45" s="1"/>
  <c r="M59" i="45" s="1"/>
  <c r="M60" i="45" s="1"/>
  <c r="M61" i="45" s="1"/>
  <c r="M62" i="45" s="1"/>
  <c r="M63" i="45" s="1"/>
  <c r="M64" i="45" s="1"/>
  <c r="M65" i="45" s="1"/>
  <c r="M100" i="45" s="1"/>
  <c r="M101" i="45" s="1"/>
  <c r="M102" i="45" s="1"/>
  <c r="M103" i="45" s="1"/>
  <c r="M105" i="45" s="1"/>
  <c r="M107" i="45" s="1"/>
  <c r="M106" i="45" s="1"/>
  <c r="M108" i="45" s="1"/>
  <c r="M28" i="45"/>
  <c r="M30" i="45" s="1"/>
  <c r="M31" i="45" s="1"/>
  <c r="M32" i="45" s="1"/>
  <c r="M33" i="45" s="1"/>
  <c r="K27" i="45"/>
  <c r="K50" i="45" s="1"/>
  <c r="I27" i="45"/>
  <c r="I50" i="45" s="1"/>
  <c r="O11" i="45"/>
  <c r="O12" i="45" s="1"/>
  <c r="O13" i="45" s="1"/>
  <c r="O14" i="45" s="1"/>
  <c r="O15" i="45" s="1"/>
  <c r="O16" i="45" s="1"/>
  <c r="O17" i="45" s="1"/>
  <c r="O18" i="45" s="1"/>
  <c r="O19" i="45" s="1"/>
  <c r="O20" i="45" s="1"/>
  <c r="O21" i="45" s="1"/>
  <c r="O22" i="45" s="1"/>
  <c r="O23" i="45" s="1"/>
  <c r="O24" i="45" s="1"/>
  <c r="O26" i="45" s="1"/>
  <c r="O27" i="45" s="1"/>
  <c r="O28" i="45" s="1"/>
  <c r="O29" i="45" s="1"/>
  <c r="O30" i="45" s="1"/>
  <c r="O31" i="45" s="1"/>
  <c r="O32" i="45" s="1"/>
  <c r="O33" i="45" s="1"/>
  <c r="O34" i="45" s="1"/>
  <c r="O35" i="45" s="1"/>
  <c r="O36" i="45" s="1"/>
  <c r="O37" i="45" s="1"/>
  <c r="O38" i="45" s="1"/>
  <c r="O39" i="45" s="1"/>
  <c r="O40" i="45" s="1"/>
  <c r="O41" i="45" s="1"/>
  <c r="O42" i="45" s="1"/>
  <c r="O43" i="45" s="1"/>
  <c r="O44" i="45" s="1"/>
  <c r="O45" i="45" s="1"/>
  <c r="O46" i="45" s="1"/>
  <c r="O47" i="45" s="1"/>
  <c r="O48" i="45" s="1"/>
  <c r="O49" i="45" s="1"/>
  <c r="O52" i="45" s="1"/>
  <c r="O53" i="45" s="1"/>
  <c r="M11" i="45"/>
  <c r="M12" i="45" s="1"/>
  <c r="M13" i="45" s="1"/>
  <c r="M14" i="45" s="1"/>
  <c r="M15" i="45" s="1"/>
  <c r="M16" i="45" s="1"/>
  <c r="M17" i="45" s="1"/>
  <c r="M18" i="45" s="1"/>
  <c r="M19" i="45" s="1"/>
  <c r="I65" i="45" l="1"/>
  <c r="I110" i="45" s="1"/>
  <c r="I116" i="45" s="1"/>
  <c r="K65" i="45"/>
  <c r="K110" i="45" s="1"/>
  <c r="K116" i="45" s="1"/>
  <c r="O54" i="45"/>
  <c r="O55" i="45" s="1"/>
  <c r="O56" i="45" s="1"/>
  <c r="O57" i="45" s="1"/>
  <c r="O58" i="45" s="1"/>
  <c r="O59" i="45" s="1"/>
  <c r="O60" i="45" s="1"/>
  <c r="O61" i="45" s="1"/>
  <c r="O62" i="45" s="1"/>
  <c r="O63" i="45" s="1"/>
  <c r="O64" i="45" s="1"/>
  <c r="O67" i="45" s="1"/>
  <c r="O68" i="45" s="1"/>
  <c r="O69" i="45" s="1"/>
  <c r="O70" i="45" s="1"/>
  <c r="O71" i="45" s="1"/>
  <c r="O72" i="45" s="1"/>
  <c r="O73" i="45" s="1"/>
  <c r="O74" i="45" s="1"/>
  <c r="O75" i="45" s="1"/>
  <c r="O76" i="45" s="1"/>
  <c r="O77" i="45" s="1"/>
  <c r="O78" i="45" s="1"/>
  <c r="O79" i="45" s="1"/>
  <c r="O80" i="45" s="1"/>
  <c r="O81" i="45" s="1"/>
  <c r="O82" i="45" s="1"/>
  <c r="O83" i="45" s="1"/>
  <c r="O84" i="45" s="1"/>
  <c r="O85" i="45" s="1"/>
  <c r="O86" i="45" s="1"/>
  <c r="O87" i="45" s="1"/>
  <c r="O88" i="45" s="1"/>
  <c r="O89" i="45" s="1"/>
  <c r="O90" i="45" s="1"/>
  <c r="O91" i="45" s="1"/>
  <c r="O92" i="45" s="1"/>
  <c r="O93" i="45" s="1"/>
  <c r="O94" i="45" s="1"/>
  <c r="O95" i="45" s="1"/>
  <c r="O96" i="45" s="1"/>
  <c r="O99" i="45" s="1"/>
  <c r="O100" i="45" s="1"/>
  <c r="O101" i="45" s="1"/>
  <c r="O102" i="45" s="1"/>
  <c r="O103" i="45" s="1"/>
  <c r="O104" i="45" s="1"/>
  <c r="O105" i="45" s="1"/>
  <c r="O106" i="45" s="1"/>
  <c r="O107" i="45" s="1"/>
  <c r="O108" i="45" s="1"/>
  <c r="C110" i="45" s="1"/>
  <c r="M20" i="45"/>
  <c r="M21" i="45" s="1"/>
  <c r="M22" i="45" s="1"/>
  <c r="M23" i="45" s="1"/>
  <c r="M24" i="45" s="1"/>
  <c r="M26" i="45" s="1"/>
  <c r="M27" i="45" s="1"/>
  <c r="M35" i="45"/>
  <c r="I25" i="44"/>
  <c r="I23" i="44"/>
  <c r="G16" i="44"/>
  <c r="D16" i="44"/>
  <c r="F15" i="44"/>
  <c r="I15" i="44" s="1"/>
  <c r="E14" i="44"/>
  <c r="I14" i="44" s="1"/>
  <c r="E13" i="44"/>
  <c r="H10" i="44"/>
  <c r="G10" i="44"/>
  <c r="F10" i="44"/>
  <c r="E10" i="44"/>
  <c r="D10" i="44"/>
  <c r="I9" i="44"/>
  <c r="I8" i="44"/>
  <c r="I6" i="44"/>
  <c r="D18" i="44" l="1"/>
  <c r="I31" i="44"/>
  <c r="G18" i="44"/>
  <c r="I10" i="44"/>
  <c r="E16" i="44"/>
  <c r="E18" i="44" s="1"/>
  <c r="F16" i="44"/>
  <c r="F18" i="44" s="1"/>
  <c r="I13" i="44"/>
  <c r="I16" i="44" s="1"/>
  <c r="I25" i="43"/>
  <c r="I23" i="43"/>
  <c r="G16" i="43"/>
  <c r="D16" i="43"/>
  <c r="F15" i="43"/>
  <c r="I15" i="43" s="1"/>
  <c r="E14" i="43"/>
  <c r="I14" i="43" s="1"/>
  <c r="E13" i="43"/>
  <c r="H10" i="43"/>
  <c r="G10" i="43"/>
  <c r="F10" i="43"/>
  <c r="E10" i="43"/>
  <c r="D10" i="43"/>
  <c r="I9" i="43"/>
  <c r="I8" i="43"/>
  <c r="I7" i="43"/>
  <c r="I6" i="43"/>
  <c r="M117" i="42"/>
  <c r="M105" i="42"/>
  <c r="K72" i="42"/>
  <c r="K98" i="42" s="1"/>
  <c r="I72" i="42"/>
  <c r="I98" i="42" s="1"/>
  <c r="M71" i="42"/>
  <c r="M73" i="42" s="1"/>
  <c r="K58" i="42"/>
  <c r="I58" i="42"/>
  <c r="K52" i="42"/>
  <c r="I52" i="42"/>
  <c r="M36" i="42"/>
  <c r="M37" i="42" s="1"/>
  <c r="M38" i="42" s="1"/>
  <c r="M39" i="42" s="1"/>
  <c r="M40" i="42" s="1"/>
  <c r="M41" i="42" s="1"/>
  <c r="M42" i="42" s="1"/>
  <c r="M43" i="42" s="1"/>
  <c r="M44" i="42" s="1"/>
  <c r="M45" i="42" s="1"/>
  <c r="M46" i="42" s="1"/>
  <c r="M47" i="42" s="1"/>
  <c r="M48" i="42" s="1"/>
  <c r="M49" i="42" s="1"/>
  <c r="M50" i="42" s="1"/>
  <c r="M29" i="42" s="1"/>
  <c r="M54" i="42" s="1"/>
  <c r="M55" i="42" s="1"/>
  <c r="M57" i="42" s="1"/>
  <c r="M58" i="42" s="1"/>
  <c r="M59" i="42" s="1"/>
  <c r="M60" i="42" s="1"/>
  <c r="M61" i="42" s="1"/>
  <c r="M62" i="42" s="1"/>
  <c r="M63" i="42" s="1"/>
  <c r="M64" i="42" s="1"/>
  <c r="M65" i="42" s="1"/>
  <c r="M66" i="42" s="1"/>
  <c r="M101" i="42" s="1"/>
  <c r="M102" i="42" s="1"/>
  <c r="M103" i="42" s="1"/>
  <c r="M104" i="42" s="1"/>
  <c r="M28" i="42"/>
  <c r="M30" i="42" s="1"/>
  <c r="M31" i="42" s="1"/>
  <c r="M32" i="42" s="1"/>
  <c r="M33" i="42" s="1"/>
  <c r="K27" i="42"/>
  <c r="K50" i="42" s="1"/>
  <c r="I27" i="42"/>
  <c r="I50" i="42" s="1"/>
  <c r="O11" i="42"/>
  <c r="O12" i="42" s="1"/>
  <c r="O13" i="42" s="1"/>
  <c r="O14" i="42" s="1"/>
  <c r="O15" i="42" s="1"/>
  <c r="O16" i="42" s="1"/>
  <c r="O17" i="42" s="1"/>
  <c r="O18" i="42" s="1"/>
  <c r="O19" i="42" s="1"/>
  <c r="O20" i="42" s="1"/>
  <c r="O21" i="42" s="1"/>
  <c r="O22" i="42" s="1"/>
  <c r="O23" i="42" s="1"/>
  <c r="O24" i="42" s="1"/>
  <c r="O26" i="42" s="1"/>
  <c r="O27" i="42" s="1"/>
  <c r="O28" i="42" s="1"/>
  <c r="O29" i="42" s="1"/>
  <c r="O30" i="42" s="1"/>
  <c r="O31" i="42" s="1"/>
  <c r="O32" i="42" s="1"/>
  <c r="O33" i="42" s="1"/>
  <c r="O34" i="42" s="1"/>
  <c r="O35" i="42" s="1"/>
  <c r="O36" i="42" s="1"/>
  <c r="O37" i="42" s="1"/>
  <c r="O38" i="42" s="1"/>
  <c r="O39" i="42" s="1"/>
  <c r="O40" i="42" s="1"/>
  <c r="O41" i="42" s="1"/>
  <c r="O42" i="42" s="1"/>
  <c r="O43" i="42" s="1"/>
  <c r="O44" i="42" s="1"/>
  <c r="O45" i="42" s="1"/>
  <c r="O46" i="42" s="1"/>
  <c r="O47" i="42" s="1"/>
  <c r="O48" i="42" s="1"/>
  <c r="O49" i="42" s="1"/>
  <c r="O52" i="42" s="1"/>
  <c r="M11" i="42"/>
  <c r="M12" i="42" s="1"/>
  <c r="M13" i="42" s="1"/>
  <c r="M14" i="42" s="1"/>
  <c r="M15" i="42" s="1"/>
  <c r="M16" i="42" s="1"/>
  <c r="M17" i="42" s="1"/>
  <c r="M18" i="42" s="1"/>
  <c r="M19" i="42" s="1"/>
  <c r="D18" i="43" l="1"/>
  <c r="I31" i="43"/>
  <c r="E16" i="43"/>
  <c r="E18" i="43" s="1"/>
  <c r="G18" i="43"/>
  <c r="I66" i="42"/>
  <c r="I111" i="42" s="1"/>
  <c r="I117" i="42" s="1"/>
  <c r="I10" i="43"/>
  <c r="K66" i="42"/>
  <c r="K111" i="42" s="1"/>
  <c r="K117" i="42" s="1"/>
  <c r="K20" i="44" s="1"/>
  <c r="M75" i="42"/>
  <c r="M74" i="42"/>
  <c r="I18" i="44"/>
  <c r="M110" i="42"/>
  <c r="M69" i="42" s="1"/>
  <c r="M70" i="42" s="1"/>
  <c r="M106" i="42"/>
  <c r="M108" i="42" s="1"/>
  <c r="M107" i="42" s="1"/>
  <c r="M109" i="42" s="1"/>
  <c r="O53" i="42"/>
  <c r="O54" i="42" s="1"/>
  <c r="O55" i="42" s="1"/>
  <c r="O56" i="42" s="1"/>
  <c r="O57" i="42" s="1"/>
  <c r="O58" i="42" s="1"/>
  <c r="O59" i="42" s="1"/>
  <c r="O60" i="42" s="1"/>
  <c r="O61" i="42" s="1"/>
  <c r="O62" i="42" s="1"/>
  <c r="O63" i="42" s="1"/>
  <c r="O64" i="42" s="1"/>
  <c r="O65" i="42" s="1"/>
  <c r="O68" i="42" s="1"/>
  <c r="O69" i="42" s="1"/>
  <c r="O70" i="42" s="1"/>
  <c r="O71" i="42" s="1"/>
  <c r="O72" i="42" s="1"/>
  <c r="O73" i="42" s="1"/>
  <c r="O74" i="42" s="1"/>
  <c r="O75" i="42" s="1"/>
  <c r="O76" i="42" s="1"/>
  <c r="O77" i="42" s="1"/>
  <c r="O78" i="42" s="1"/>
  <c r="O79" i="42" s="1"/>
  <c r="O80" i="42" s="1"/>
  <c r="O81" i="42" s="1"/>
  <c r="O82" i="42" s="1"/>
  <c r="O83" i="42" s="1"/>
  <c r="O84" i="42" s="1"/>
  <c r="O85" i="42" s="1"/>
  <c r="O86" i="42" s="1"/>
  <c r="O87" i="42" s="1"/>
  <c r="O88" i="42" s="1"/>
  <c r="O89" i="42" s="1"/>
  <c r="O90" i="42" s="1"/>
  <c r="O91" i="42" s="1"/>
  <c r="O92" i="42" s="1"/>
  <c r="O93" i="42" s="1"/>
  <c r="O94" i="42" s="1"/>
  <c r="O95" i="42" s="1"/>
  <c r="O96" i="42" s="1"/>
  <c r="O97" i="42" s="1"/>
  <c r="F16" i="43"/>
  <c r="F18" i="43" s="1"/>
  <c r="I13" i="43"/>
  <c r="I16" i="43" s="1"/>
  <c r="M35" i="42"/>
  <c r="M20" i="42"/>
  <c r="M21" i="42" s="1"/>
  <c r="M22" i="42" s="1"/>
  <c r="M23" i="42" s="1"/>
  <c r="M24" i="42" s="1"/>
  <c r="M26" i="42" s="1"/>
  <c r="M27" i="42" s="1"/>
  <c r="I25" i="41"/>
  <c r="I23" i="41"/>
  <c r="G16" i="41"/>
  <c r="D16" i="41"/>
  <c r="F15" i="41"/>
  <c r="F16" i="41" s="1"/>
  <c r="E14" i="41"/>
  <c r="I14" i="41" s="1"/>
  <c r="E13" i="41"/>
  <c r="H10" i="41"/>
  <c r="G10" i="41"/>
  <c r="E10" i="41"/>
  <c r="I9" i="41"/>
  <c r="I8" i="41"/>
  <c r="I7" i="41"/>
  <c r="F10" i="41"/>
  <c r="D10" i="41"/>
  <c r="M116" i="40"/>
  <c r="K109" i="40"/>
  <c r="I109" i="40"/>
  <c r="M104" i="40"/>
  <c r="M109" i="40" s="1"/>
  <c r="M68" i="40" s="1"/>
  <c r="M69" i="40" s="1"/>
  <c r="K71" i="40"/>
  <c r="K97" i="40" s="1"/>
  <c r="I71" i="40"/>
  <c r="I97" i="40" s="1"/>
  <c r="M70" i="40"/>
  <c r="M72" i="40" s="1"/>
  <c r="M73" i="40" s="1"/>
  <c r="M74" i="40" s="1"/>
  <c r="M75" i="40" s="1"/>
  <c r="M76" i="40" s="1"/>
  <c r="M77" i="40" s="1"/>
  <c r="M78" i="40" s="1"/>
  <c r="M79" i="40" s="1"/>
  <c r="M80" i="40" s="1"/>
  <c r="M81" i="40" s="1"/>
  <c r="M82" i="40" s="1"/>
  <c r="M83" i="40" s="1"/>
  <c r="M84" i="40" s="1"/>
  <c r="M85" i="40" s="1"/>
  <c r="M86" i="40" s="1"/>
  <c r="M87" i="40" s="1"/>
  <c r="M88" i="40" s="1"/>
  <c r="M89" i="40" s="1"/>
  <c r="M90" i="40" s="1"/>
  <c r="M91" i="40" s="1"/>
  <c r="M92" i="40" s="1"/>
  <c r="M93" i="40" s="1"/>
  <c r="M94" i="40" s="1"/>
  <c r="M95" i="40" s="1"/>
  <c r="M96" i="40" s="1"/>
  <c r="M97" i="40" s="1"/>
  <c r="K57" i="40"/>
  <c r="I57" i="40"/>
  <c r="K52" i="40"/>
  <c r="I52" i="40"/>
  <c r="M36" i="40"/>
  <c r="M37" i="40" s="1"/>
  <c r="M38" i="40" s="1"/>
  <c r="M39" i="40" s="1"/>
  <c r="M40" i="40" s="1"/>
  <c r="M41" i="40" s="1"/>
  <c r="M42" i="40" s="1"/>
  <c r="M43" i="40" s="1"/>
  <c r="M44" i="40" s="1"/>
  <c r="M45" i="40" s="1"/>
  <c r="M46" i="40" s="1"/>
  <c r="M47" i="40" s="1"/>
  <c r="M48" i="40" s="1"/>
  <c r="M49" i="40" s="1"/>
  <c r="M50" i="40" s="1"/>
  <c r="M29" i="40" s="1"/>
  <c r="M53" i="40" s="1"/>
  <c r="M54" i="40" s="1"/>
  <c r="M56" i="40" s="1"/>
  <c r="M57" i="40" s="1"/>
  <c r="M58" i="40" s="1"/>
  <c r="M59" i="40" s="1"/>
  <c r="M60" i="40" s="1"/>
  <c r="M61" i="40" s="1"/>
  <c r="M62" i="40" s="1"/>
  <c r="M63" i="40" s="1"/>
  <c r="M64" i="40" s="1"/>
  <c r="M65" i="40" s="1"/>
  <c r="M100" i="40" s="1"/>
  <c r="M101" i="40" s="1"/>
  <c r="M102" i="40" s="1"/>
  <c r="M103" i="40" s="1"/>
  <c r="M105" i="40" s="1"/>
  <c r="M107" i="40" s="1"/>
  <c r="M106" i="40" s="1"/>
  <c r="M108" i="40" s="1"/>
  <c r="M28" i="40"/>
  <c r="M30" i="40" s="1"/>
  <c r="M31" i="40" s="1"/>
  <c r="M32" i="40" s="1"/>
  <c r="M33" i="40" s="1"/>
  <c r="K27" i="40"/>
  <c r="K50" i="40" s="1"/>
  <c r="I27" i="40"/>
  <c r="I50" i="40" s="1"/>
  <c r="O11" i="40"/>
  <c r="O12" i="40" s="1"/>
  <c r="O13" i="40" s="1"/>
  <c r="O14" i="40" s="1"/>
  <c r="O15" i="40" s="1"/>
  <c r="O16" i="40" s="1"/>
  <c r="O17" i="40" s="1"/>
  <c r="O18" i="40" s="1"/>
  <c r="O19" i="40" s="1"/>
  <c r="O20" i="40" s="1"/>
  <c r="O21" i="40" s="1"/>
  <c r="O22" i="40" s="1"/>
  <c r="O23" i="40" s="1"/>
  <c r="O24" i="40" s="1"/>
  <c r="O26" i="40" s="1"/>
  <c r="O27" i="40" s="1"/>
  <c r="O28" i="40" s="1"/>
  <c r="O29" i="40" s="1"/>
  <c r="O30" i="40" s="1"/>
  <c r="O31" i="40" s="1"/>
  <c r="O32" i="40" s="1"/>
  <c r="O33" i="40" s="1"/>
  <c r="O34" i="40" s="1"/>
  <c r="O35" i="40" s="1"/>
  <c r="O36" i="40" s="1"/>
  <c r="O37" i="40" s="1"/>
  <c r="O38" i="40" s="1"/>
  <c r="O39" i="40" s="1"/>
  <c r="O40" i="40" s="1"/>
  <c r="O41" i="40" s="1"/>
  <c r="O42" i="40" s="1"/>
  <c r="O43" i="40" s="1"/>
  <c r="O44" i="40" s="1"/>
  <c r="O45" i="40" s="1"/>
  <c r="O46" i="40" s="1"/>
  <c r="O47" i="40" s="1"/>
  <c r="O48" i="40" s="1"/>
  <c r="O49" i="40" s="1"/>
  <c r="O52" i="40" s="1"/>
  <c r="O53" i="40" s="1"/>
  <c r="O54" i="40" s="1"/>
  <c r="O55" i="40" s="1"/>
  <c r="O56" i="40" s="1"/>
  <c r="O57" i="40" s="1"/>
  <c r="O58" i="40" s="1"/>
  <c r="O59" i="40" s="1"/>
  <c r="O60" i="40" s="1"/>
  <c r="O61" i="40" s="1"/>
  <c r="O62" i="40" s="1"/>
  <c r="O63" i="40" s="1"/>
  <c r="O64" i="40" s="1"/>
  <c r="O67" i="40" s="1"/>
  <c r="O68" i="40" s="1"/>
  <c r="O69" i="40" s="1"/>
  <c r="O70" i="40" s="1"/>
  <c r="O71" i="40" s="1"/>
  <c r="O72" i="40" s="1"/>
  <c r="O73" i="40" s="1"/>
  <c r="O74" i="40" s="1"/>
  <c r="O75" i="40" s="1"/>
  <c r="O76" i="40" s="1"/>
  <c r="O77" i="40" s="1"/>
  <c r="O78" i="40" s="1"/>
  <c r="O79" i="40" s="1"/>
  <c r="O80" i="40" s="1"/>
  <c r="O81" i="40" s="1"/>
  <c r="O82" i="40" s="1"/>
  <c r="O83" i="40" s="1"/>
  <c r="O84" i="40" s="1"/>
  <c r="O85" i="40" s="1"/>
  <c r="O86" i="40" s="1"/>
  <c r="O87" i="40" s="1"/>
  <c r="O88" i="40" s="1"/>
  <c r="O89" i="40" s="1"/>
  <c r="O90" i="40" s="1"/>
  <c r="O91" i="40" s="1"/>
  <c r="O92" i="40" s="1"/>
  <c r="O93" i="40" s="1"/>
  <c r="O94" i="40" s="1"/>
  <c r="O95" i="40" s="1"/>
  <c r="O96" i="40" s="1"/>
  <c r="O99" i="40" s="1"/>
  <c r="O100" i="40" s="1"/>
  <c r="O101" i="40" s="1"/>
  <c r="O102" i="40" s="1"/>
  <c r="O103" i="40" s="1"/>
  <c r="O104" i="40" s="1"/>
  <c r="O105" i="40" s="1"/>
  <c r="O106" i="40" s="1"/>
  <c r="O107" i="40" s="1"/>
  <c r="O108" i="40" s="1"/>
  <c r="C110" i="40" s="1"/>
  <c r="M11" i="40"/>
  <c r="M12" i="40" s="1"/>
  <c r="M13" i="40" s="1"/>
  <c r="M14" i="40" s="1"/>
  <c r="M15" i="40" s="1"/>
  <c r="M16" i="40" s="1"/>
  <c r="M17" i="40" s="1"/>
  <c r="M18" i="40" s="1"/>
  <c r="M19" i="40" s="1"/>
  <c r="F18" i="41" l="1"/>
  <c r="D18" i="41"/>
  <c r="E16" i="41"/>
  <c r="E18" i="41" s="1"/>
  <c r="I65" i="40"/>
  <c r="I110" i="40" s="1"/>
  <c r="I116" i="40" s="1"/>
  <c r="K65" i="40"/>
  <c r="K110" i="40" s="1"/>
  <c r="K116" i="40" s="1"/>
  <c r="I31" i="41"/>
  <c r="I18" i="43"/>
  <c r="G18" i="41"/>
  <c r="M77" i="42"/>
  <c r="M78" i="42" s="1"/>
  <c r="M79" i="42" s="1"/>
  <c r="M80" i="42" s="1"/>
  <c r="M81" i="42" s="1"/>
  <c r="M82" i="42" s="1"/>
  <c r="M83" i="42" s="1"/>
  <c r="M84" i="42" s="1"/>
  <c r="M85" i="42" s="1"/>
  <c r="M86" i="42" s="1"/>
  <c r="M87" i="42" s="1"/>
  <c r="M88" i="42" s="1"/>
  <c r="M89" i="42" s="1"/>
  <c r="M90" i="42" s="1"/>
  <c r="M91" i="42" s="1"/>
  <c r="M92" i="42" s="1"/>
  <c r="M93" i="42" s="1"/>
  <c r="M94" i="42" s="1"/>
  <c r="M95" i="42" s="1"/>
  <c r="M96" i="42" s="1"/>
  <c r="M97" i="42" s="1"/>
  <c r="M98" i="42" s="1"/>
  <c r="M76" i="42"/>
  <c r="K18" i="44"/>
  <c r="K10" i="44"/>
  <c r="I6" i="41"/>
  <c r="I13" i="41"/>
  <c r="I15" i="41"/>
  <c r="M35" i="40"/>
  <c r="M20" i="40"/>
  <c r="M21" i="40" s="1"/>
  <c r="M22" i="40" s="1"/>
  <c r="M23" i="40" s="1"/>
  <c r="M24" i="40" s="1"/>
  <c r="M26" i="40" s="1"/>
  <c r="M27" i="40" s="1"/>
  <c r="I16" i="41" l="1"/>
  <c r="K10" i="43"/>
  <c r="K18" i="43"/>
  <c r="O100" i="42"/>
  <c r="O101" i="42" s="1"/>
  <c r="O102" i="42" s="1"/>
  <c r="O103" i="42" s="1"/>
  <c r="O104" i="42" s="1"/>
  <c r="I10" i="41"/>
  <c r="K10" i="41" s="1"/>
  <c r="O105" i="42" l="1"/>
  <c r="O106" i="42" s="1"/>
  <c r="O107" i="42" s="1"/>
  <c r="O108" i="42" s="1"/>
  <c r="O109" i="42" s="1"/>
  <c r="C111" i="42" s="1"/>
  <c r="I18" i="41"/>
  <c r="K18" i="41" s="1"/>
  <c r="I25" i="39"/>
  <c r="I23" i="39"/>
  <c r="G16" i="39"/>
  <c r="F15" i="39"/>
  <c r="F16" i="39" s="1"/>
  <c r="E14" i="39"/>
  <c r="I14" i="39" s="1"/>
  <c r="E13" i="39"/>
  <c r="H10" i="39"/>
  <c r="I9" i="39"/>
  <c r="I8" i="39"/>
  <c r="I7" i="39"/>
  <c r="K109" i="38"/>
  <c r="I109" i="38"/>
  <c r="M104" i="38"/>
  <c r="M109" i="38" s="1"/>
  <c r="M68" i="38" s="1"/>
  <c r="M69" i="38" s="1"/>
  <c r="K71" i="38"/>
  <c r="K97" i="38" s="1"/>
  <c r="I71" i="38"/>
  <c r="I97" i="38" s="1"/>
  <c r="M70" i="38"/>
  <c r="M72" i="38" s="1"/>
  <c r="M73" i="38" s="1"/>
  <c r="M74" i="38" s="1"/>
  <c r="M75" i="38" s="1"/>
  <c r="M76" i="38" s="1"/>
  <c r="M77" i="38" s="1"/>
  <c r="M78" i="38" s="1"/>
  <c r="M79" i="38" s="1"/>
  <c r="M80" i="38" s="1"/>
  <c r="M81" i="38" s="1"/>
  <c r="M82" i="38" s="1"/>
  <c r="M83" i="38" s="1"/>
  <c r="M84" i="38" s="1"/>
  <c r="M85" i="38" s="1"/>
  <c r="M86" i="38" s="1"/>
  <c r="M87" i="38" s="1"/>
  <c r="M88" i="38" s="1"/>
  <c r="M89" i="38" s="1"/>
  <c r="M90" i="38" s="1"/>
  <c r="M91" i="38" s="1"/>
  <c r="M92" i="38" s="1"/>
  <c r="M93" i="38" s="1"/>
  <c r="M94" i="38" s="1"/>
  <c r="M95" i="38" s="1"/>
  <c r="M96" i="38" s="1"/>
  <c r="M97" i="38" s="1"/>
  <c r="M116" i="38" s="1"/>
  <c r="K57" i="38"/>
  <c r="I57" i="38"/>
  <c r="K52" i="38"/>
  <c r="I52" i="38"/>
  <c r="M36" i="38"/>
  <c r="M37" i="38" s="1"/>
  <c r="M38" i="38" s="1"/>
  <c r="M39" i="38" s="1"/>
  <c r="M40" i="38" s="1"/>
  <c r="M41" i="38" s="1"/>
  <c r="M42" i="38" s="1"/>
  <c r="M43" i="38" s="1"/>
  <c r="M44" i="38" s="1"/>
  <c r="M45" i="38" s="1"/>
  <c r="M46" i="38" s="1"/>
  <c r="M47" i="38" s="1"/>
  <c r="M48" i="38" s="1"/>
  <c r="M49" i="38" s="1"/>
  <c r="M50" i="38" s="1"/>
  <c r="M29" i="38" s="1"/>
  <c r="M53" i="38" s="1"/>
  <c r="M54" i="38" s="1"/>
  <c r="M56" i="38" s="1"/>
  <c r="M57" i="38" s="1"/>
  <c r="M58" i="38" s="1"/>
  <c r="M59" i="38" s="1"/>
  <c r="M60" i="38" s="1"/>
  <c r="M61" i="38" s="1"/>
  <c r="M62" i="38" s="1"/>
  <c r="M63" i="38" s="1"/>
  <c r="M64" i="38" s="1"/>
  <c r="M65" i="38" s="1"/>
  <c r="M100" i="38" s="1"/>
  <c r="M101" i="38" s="1"/>
  <c r="M102" i="38" s="1"/>
  <c r="M103" i="38" s="1"/>
  <c r="M105" i="38" s="1"/>
  <c r="M107" i="38" s="1"/>
  <c r="M106" i="38" s="1"/>
  <c r="M108" i="38" s="1"/>
  <c r="M28" i="38"/>
  <c r="M30" i="38" s="1"/>
  <c r="M31" i="38" s="1"/>
  <c r="M32" i="38" s="1"/>
  <c r="M33" i="38" s="1"/>
  <c r="K27" i="38"/>
  <c r="K50" i="38" s="1"/>
  <c r="I27" i="38"/>
  <c r="I50" i="38" s="1"/>
  <c r="O11" i="38"/>
  <c r="O12" i="38" s="1"/>
  <c r="O13" i="38" s="1"/>
  <c r="O14" i="38" s="1"/>
  <c r="O15" i="38" s="1"/>
  <c r="O16" i="38" s="1"/>
  <c r="O17" i="38" s="1"/>
  <c r="O18" i="38" s="1"/>
  <c r="O19" i="38" s="1"/>
  <c r="O20" i="38" s="1"/>
  <c r="O21" i="38" s="1"/>
  <c r="O22" i="38" s="1"/>
  <c r="O23" i="38" s="1"/>
  <c r="O24" i="38" s="1"/>
  <c r="O26" i="38" s="1"/>
  <c r="O27" i="38" s="1"/>
  <c r="O28" i="38" s="1"/>
  <c r="O29" i="38" s="1"/>
  <c r="O30" i="38" s="1"/>
  <c r="O31" i="38" s="1"/>
  <c r="O32" i="38" s="1"/>
  <c r="O33" i="38" s="1"/>
  <c r="O34" i="38" s="1"/>
  <c r="O35" i="38" s="1"/>
  <c r="O36" i="38" s="1"/>
  <c r="O37" i="38" s="1"/>
  <c r="O38" i="38" s="1"/>
  <c r="O39" i="38" s="1"/>
  <c r="O40" i="38" s="1"/>
  <c r="O41" i="38" s="1"/>
  <c r="O42" i="38" s="1"/>
  <c r="O43" i="38" s="1"/>
  <c r="O44" i="38" s="1"/>
  <c r="O45" i="38" s="1"/>
  <c r="O46" i="38" s="1"/>
  <c r="O47" i="38" s="1"/>
  <c r="O48" i="38" s="1"/>
  <c r="O49" i="38" s="1"/>
  <c r="M11" i="38"/>
  <c r="M12" i="38" s="1"/>
  <c r="M13" i="38" s="1"/>
  <c r="M14" i="38" s="1"/>
  <c r="M15" i="38" s="1"/>
  <c r="M16" i="38" s="1"/>
  <c r="M17" i="38" s="1"/>
  <c r="M18" i="38" s="1"/>
  <c r="M19" i="38" s="1"/>
  <c r="I65" i="38" l="1"/>
  <c r="I110" i="38" s="1"/>
  <c r="I116" i="38" s="1"/>
  <c r="E16" i="39"/>
  <c r="K65" i="38"/>
  <c r="K110" i="38" s="1"/>
  <c r="I31" i="39"/>
  <c r="M20" i="38"/>
  <c r="M21" i="38" s="1"/>
  <c r="M22" i="38" s="1"/>
  <c r="M23" i="38" s="1"/>
  <c r="M24" i="38" s="1"/>
  <c r="M26" i="38" s="1"/>
  <c r="M27" i="38" s="1"/>
  <c r="M35" i="38"/>
  <c r="O52" i="38"/>
  <c r="O53" i="38" s="1"/>
  <c r="O54" i="38" s="1"/>
  <c r="O55" i="38" s="1"/>
  <c r="O56" i="38" s="1"/>
  <c r="O57" i="38" s="1"/>
  <c r="O58" i="38" s="1"/>
  <c r="O59" i="38" s="1"/>
  <c r="O60" i="38" s="1"/>
  <c r="O61" i="38" s="1"/>
  <c r="O62" i="38" s="1"/>
  <c r="O63" i="38" s="1"/>
  <c r="O64" i="38" s="1"/>
  <c r="O67" i="38" s="1"/>
  <c r="O68" i="38" s="1"/>
  <c r="O69" i="38" s="1"/>
  <c r="O70" i="38" s="1"/>
  <c r="O71" i="38" s="1"/>
  <c r="O72" i="38" s="1"/>
  <c r="O73" i="38" s="1"/>
  <c r="O74" i="38" s="1"/>
  <c r="O75" i="38" s="1"/>
  <c r="O76" i="38" s="1"/>
  <c r="O77" i="38" s="1"/>
  <c r="O78" i="38" s="1"/>
  <c r="O79" i="38" s="1"/>
  <c r="O80" i="38" s="1"/>
  <c r="O81" i="38" s="1"/>
  <c r="O82" i="38" s="1"/>
  <c r="O83" i="38" s="1"/>
  <c r="O84" i="38" s="1"/>
  <c r="O85" i="38" s="1"/>
  <c r="O86" i="38" s="1"/>
  <c r="O87" i="38" s="1"/>
  <c r="O88" i="38" s="1"/>
  <c r="O89" i="38" s="1"/>
  <c r="O90" i="38" s="1"/>
  <c r="O91" i="38" s="1"/>
  <c r="O92" i="38" s="1"/>
  <c r="O93" i="38" s="1"/>
  <c r="O94" i="38" s="1"/>
  <c r="O95" i="38" s="1"/>
  <c r="O96" i="38" s="1"/>
  <c r="O99" i="38" s="1"/>
  <c r="O100" i="38" s="1"/>
  <c r="O101" i="38" s="1"/>
  <c r="O102" i="38" s="1"/>
  <c r="O103" i="38" s="1"/>
  <c r="O104" i="38" s="1"/>
  <c r="O105" i="38" s="1"/>
  <c r="O106" i="38" s="1"/>
  <c r="O107" i="38" s="1"/>
  <c r="O108" i="38" s="1"/>
  <c r="C110" i="38" s="1"/>
  <c r="I13" i="39"/>
  <c r="I15" i="39"/>
  <c r="D16" i="39"/>
  <c r="K116" i="38" l="1"/>
  <c r="K6" i="44"/>
  <c r="K6" i="43"/>
  <c r="K6" i="41"/>
  <c r="I16" i="39"/>
  <c r="K20" i="41" l="1"/>
  <c r="K20" i="43"/>
  <c r="G18" i="35"/>
  <c r="K55" i="34"/>
  <c r="I55" i="34"/>
  <c r="I27" i="35"/>
  <c r="I25" i="35"/>
  <c r="F17" i="35"/>
  <c r="I17" i="35" s="1"/>
  <c r="E16" i="35"/>
  <c r="E15" i="35"/>
  <c r="D14" i="35"/>
  <c r="I14" i="35" s="1"/>
  <c r="H10" i="35"/>
  <c r="I9" i="35"/>
  <c r="I8" i="35"/>
  <c r="I7" i="35"/>
  <c r="K111" i="34"/>
  <c r="I111" i="34"/>
  <c r="K107" i="34"/>
  <c r="I107" i="34"/>
  <c r="M102" i="34"/>
  <c r="M107" i="34" s="1"/>
  <c r="M66" i="34" s="1"/>
  <c r="M67" i="34" s="1"/>
  <c r="K69" i="34"/>
  <c r="K95" i="34" s="1"/>
  <c r="I69" i="34"/>
  <c r="I95" i="34" s="1"/>
  <c r="M68" i="34"/>
  <c r="M70" i="34" s="1"/>
  <c r="M71" i="34" s="1"/>
  <c r="M72" i="34" s="1"/>
  <c r="M73" i="34" s="1"/>
  <c r="M74" i="34" s="1"/>
  <c r="M75" i="34" s="1"/>
  <c r="M76" i="34" s="1"/>
  <c r="M77" i="34" s="1"/>
  <c r="M78" i="34" s="1"/>
  <c r="M79" i="34" s="1"/>
  <c r="M80" i="34" s="1"/>
  <c r="M81" i="34" s="1"/>
  <c r="M82" i="34" s="1"/>
  <c r="M83" i="34" s="1"/>
  <c r="M84" i="34" s="1"/>
  <c r="M85" i="34" s="1"/>
  <c r="M86" i="34" s="1"/>
  <c r="M87" i="34" s="1"/>
  <c r="M88" i="34" s="1"/>
  <c r="M89" i="34" s="1"/>
  <c r="M90" i="34" s="1"/>
  <c r="M91" i="34" s="1"/>
  <c r="M92" i="34" s="1"/>
  <c r="M93" i="34" s="1"/>
  <c r="M94" i="34" s="1"/>
  <c r="M95" i="34" s="1"/>
  <c r="M112" i="34" s="1"/>
  <c r="M116" i="34" s="1"/>
  <c r="K50" i="34"/>
  <c r="I50" i="34"/>
  <c r="M34" i="34"/>
  <c r="M35" i="34" s="1"/>
  <c r="M36" i="34" s="1"/>
  <c r="M37" i="34" s="1"/>
  <c r="M38" i="34" s="1"/>
  <c r="M39" i="34" s="1"/>
  <c r="M40" i="34" s="1"/>
  <c r="M41" i="34" s="1"/>
  <c r="M42" i="34" s="1"/>
  <c r="M43" i="34" s="1"/>
  <c r="M44" i="34" s="1"/>
  <c r="M45" i="34" s="1"/>
  <c r="M46" i="34" s="1"/>
  <c r="M47" i="34" s="1"/>
  <c r="M48" i="34" s="1"/>
  <c r="M29" i="34" s="1"/>
  <c r="M51" i="34" s="1"/>
  <c r="M52" i="34" s="1"/>
  <c r="M54" i="34" s="1"/>
  <c r="M55" i="34" s="1"/>
  <c r="M56" i="34" s="1"/>
  <c r="M57" i="34" s="1"/>
  <c r="M58" i="34" s="1"/>
  <c r="M59" i="34" s="1"/>
  <c r="M60" i="34" s="1"/>
  <c r="M61" i="34" s="1"/>
  <c r="M62" i="34" s="1"/>
  <c r="M63" i="34" s="1"/>
  <c r="M98" i="34" s="1"/>
  <c r="M99" i="34" s="1"/>
  <c r="M100" i="34" s="1"/>
  <c r="M101" i="34" s="1"/>
  <c r="M103" i="34" s="1"/>
  <c r="M105" i="34" s="1"/>
  <c r="M104" i="34" s="1"/>
  <c r="M106" i="34" s="1"/>
  <c r="M28" i="34"/>
  <c r="M30" i="34" s="1"/>
  <c r="M31" i="34" s="1"/>
  <c r="M32" i="34" s="1"/>
  <c r="M33" i="34" s="1"/>
  <c r="K27" i="34"/>
  <c r="K48" i="34" s="1"/>
  <c r="I27" i="34"/>
  <c r="I48" i="34" s="1"/>
  <c r="O11" i="34"/>
  <c r="O12" i="34" s="1"/>
  <c r="O13" i="34" s="1"/>
  <c r="O14" i="34" s="1"/>
  <c r="O15" i="34" s="1"/>
  <c r="O16" i="34" s="1"/>
  <c r="O17" i="34" s="1"/>
  <c r="O18" i="34" s="1"/>
  <c r="O19" i="34" s="1"/>
  <c r="O20" i="34" s="1"/>
  <c r="O21" i="34" s="1"/>
  <c r="O22" i="34" s="1"/>
  <c r="O23" i="34" s="1"/>
  <c r="O24" i="34" s="1"/>
  <c r="O26" i="34" s="1"/>
  <c r="O27" i="34" s="1"/>
  <c r="O28" i="34" s="1"/>
  <c r="O29" i="34" s="1"/>
  <c r="O30" i="34" s="1"/>
  <c r="O31" i="34" s="1"/>
  <c r="O32" i="34" s="1"/>
  <c r="O33" i="34" s="1"/>
  <c r="O34" i="34" s="1"/>
  <c r="O35" i="34" s="1"/>
  <c r="O36" i="34" s="1"/>
  <c r="O37" i="34" s="1"/>
  <c r="O38" i="34" s="1"/>
  <c r="O39" i="34" s="1"/>
  <c r="O40" i="34" s="1"/>
  <c r="O41" i="34" s="1"/>
  <c r="O42" i="34" s="1"/>
  <c r="O43" i="34" s="1"/>
  <c r="O44" i="34" s="1"/>
  <c r="O45" i="34" s="1"/>
  <c r="O46" i="34" s="1"/>
  <c r="O47" i="34" s="1"/>
  <c r="O50" i="34" s="1"/>
  <c r="O51" i="34" s="1"/>
  <c r="O52" i="34" s="1"/>
  <c r="O53" i="34" s="1"/>
  <c r="O54" i="34" s="1"/>
  <c r="O55" i="34" s="1"/>
  <c r="O56" i="34" s="1"/>
  <c r="O57" i="34" s="1"/>
  <c r="O58" i="34" s="1"/>
  <c r="O59" i="34" s="1"/>
  <c r="O60" i="34" s="1"/>
  <c r="O61" i="34" s="1"/>
  <c r="O62" i="34" s="1"/>
  <c r="O65" i="34" s="1"/>
  <c r="O66" i="34" s="1"/>
  <c r="O67" i="34" s="1"/>
  <c r="O68" i="34" s="1"/>
  <c r="O69" i="34" s="1"/>
  <c r="O70" i="34" s="1"/>
  <c r="O71" i="34" s="1"/>
  <c r="O72" i="34" s="1"/>
  <c r="O73" i="34" s="1"/>
  <c r="O74" i="34" s="1"/>
  <c r="O75" i="34" s="1"/>
  <c r="O76" i="34" s="1"/>
  <c r="O77" i="34" s="1"/>
  <c r="O78" i="34" s="1"/>
  <c r="O79" i="34" s="1"/>
  <c r="O80" i="34" s="1"/>
  <c r="O81" i="34" s="1"/>
  <c r="O82" i="34" s="1"/>
  <c r="O83" i="34" s="1"/>
  <c r="O84" i="34" s="1"/>
  <c r="O85" i="34" s="1"/>
  <c r="O86" i="34" s="1"/>
  <c r="O87" i="34" s="1"/>
  <c r="O88" i="34" s="1"/>
  <c r="O89" i="34" s="1"/>
  <c r="O90" i="34" s="1"/>
  <c r="O91" i="34" s="1"/>
  <c r="O92" i="34" s="1"/>
  <c r="O93" i="34" s="1"/>
  <c r="O94" i="34" s="1"/>
  <c r="O97" i="34" s="1"/>
  <c r="O98" i="34" s="1"/>
  <c r="O99" i="34" s="1"/>
  <c r="O100" i="34" s="1"/>
  <c r="O101" i="34" s="1"/>
  <c r="O102" i="34" s="1"/>
  <c r="O103" i="34" s="1"/>
  <c r="O104" i="34" s="1"/>
  <c r="O105" i="34" s="1"/>
  <c r="O106" i="34" s="1"/>
  <c r="C108" i="34" s="1"/>
  <c r="M11" i="34"/>
  <c r="M12" i="34" s="1"/>
  <c r="M13" i="34" s="1"/>
  <c r="M14" i="34" s="1"/>
  <c r="M15" i="34" s="1"/>
  <c r="M16" i="34" s="1"/>
  <c r="M17" i="34" s="1"/>
  <c r="M18" i="34" s="1"/>
  <c r="M19" i="34" s="1"/>
  <c r="M20" i="34" s="1"/>
  <c r="M21" i="34" s="1"/>
  <c r="M22" i="34" s="1"/>
  <c r="M23" i="34" s="1"/>
  <c r="M24" i="34" s="1"/>
  <c r="M26" i="34" s="1"/>
  <c r="M27" i="34" s="1"/>
  <c r="I63" i="34" l="1"/>
  <c r="E18" i="35"/>
  <c r="K63" i="34"/>
  <c r="K108" i="34" s="1"/>
  <c r="K116" i="34" s="1"/>
  <c r="I108" i="34"/>
  <c r="I116" i="34" s="1"/>
  <c r="I33" i="35"/>
  <c r="I15" i="35"/>
  <c r="F18" i="35"/>
  <c r="I16" i="35"/>
  <c r="G18" i="33"/>
  <c r="I27" i="33"/>
  <c r="I25" i="33"/>
  <c r="D14" i="33"/>
  <c r="I14" i="33" s="1"/>
  <c r="E16" i="33"/>
  <c r="I16" i="33" s="1"/>
  <c r="E15" i="33"/>
  <c r="F17" i="33"/>
  <c r="I17" i="33" s="1"/>
  <c r="H10" i="33"/>
  <c r="I9" i="33"/>
  <c r="I8" i="33"/>
  <c r="I7" i="33"/>
  <c r="K111" i="32"/>
  <c r="I111" i="32"/>
  <c r="K107" i="32"/>
  <c r="I107" i="32"/>
  <c r="M102" i="32"/>
  <c r="M107" i="32" s="1"/>
  <c r="M66" i="32" s="1"/>
  <c r="M67" i="32" s="1"/>
  <c r="K69" i="32"/>
  <c r="K95" i="32" s="1"/>
  <c r="I69" i="32"/>
  <c r="I95" i="32" s="1"/>
  <c r="M68" i="32"/>
  <c r="M70" i="32" s="1"/>
  <c r="M71" i="32" s="1"/>
  <c r="M72" i="32" s="1"/>
  <c r="M73" i="32" s="1"/>
  <c r="M74" i="32" s="1"/>
  <c r="M75" i="32" s="1"/>
  <c r="M76" i="32" s="1"/>
  <c r="M77" i="32" s="1"/>
  <c r="M78" i="32" s="1"/>
  <c r="M79" i="32" s="1"/>
  <c r="M80" i="32" s="1"/>
  <c r="M81" i="32" s="1"/>
  <c r="M82" i="32" s="1"/>
  <c r="M83" i="32" s="1"/>
  <c r="M84" i="32" s="1"/>
  <c r="M85" i="32" s="1"/>
  <c r="M86" i="32" s="1"/>
  <c r="M87" i="32" s="1"/>
  <c r="M88" i="32" s="1"/>
  <c r="M89" i="32" s="1"/>
  <c r="M90" i="32" s="1"/>
  <c r="M91" i="32" s="1"/>
  <c r="M92" i="32" s="1"/>
  <c r="M93" i="32" s="1"/>
  <c r="M94" i="32" s="1"/>
  <c r="M95" i="32" s="1"/>
  <c r="M112" i="32" s="1"/>
  <c r="M116" i="32" s="1"/>
  <c r="K50" i="32"/>
  <c r="K63" i="32" s="1"/>
  <c r="I50" i="32"/>
  <c r="I63" i="32" s="1"/>
  <c r="M34" i="32"/>
  <c r="M35" i="32" s="1"/>
  <c r="M36" i="32" s="1"/>
  <c r="M37" i="32" s="1"/>
  <c r="M38" i="32" s="1"/>
  <c r="M39" i="32" s="1"/>
  <c r="M40" i="32" s="1"/>
  <c r="M41" i="32" s="1"/>
  <c r="M42" i="32" s="1"/>
  <c r="M43" i="32" s="1"/>
  <c r="M44" i="32" s="1"/>
  <c r="M45" i="32" s="1"/>
  <c r="M46" i="32" s="1"/>
  <c r="M47" i="32" s="1"/>
  <c r="M48" i="32" s="1"/>
  <c r="M29" i="32" s="1"/>
  <c r="M51" i="32" s="1"/>
  <c r="M52" i="32" s="1"/>
  <c r="M54" i="32" s="1"/>
  <c r="M55" i="32" s="1"/>
  <c r="M56" i="32" s="1"/>
  <c r="M57" i="32" s="1"/>
  <c r="M58" i="32" s="1"/>
  <c r="M59" i="32" s="1"/>
  <c r="M60" i="32" s="1"/>
  <c r="M61" i="32" s="1"/>
  <c r="M62" i="32" s="1"/>
  <c r="M63" i="32" s="1"/>
  <c r="M98" i="32" s="1"/>
  <c r="M99" i="32" s="1"/>
  <c r="M100" i="32" s="1"/>
  <c r="M101" i="32" s="1"/>
  <c r="M103" i="32" s="1"/>
  <c r="M105" i="32" s="1"/>
  <c r="M104" i="32" s="1"/>
  <c r="M106" i="32" s="1"/>
  <c r="M28" i="32"/>
  <c r="M30" i="32" s="1"/>
  <c r="M31" i="32" s="1"/>
  <c r="M32" i="32" s="1"/>
  <c r="M33" i="32" s="1"/>
  <c r="K27" i="32"/>
  <c r="K48" i="32" s="1"/>
  <c r="I27" i="32"/>
  <c r="I48" i="32" s="1"/>
  <c r="O11" i="32"/>
  <c r="O12" i="32" s="1"/>
  <c r="O13" i="32" s="1"/>
  <c r="O14" i="32" s="1"/>
  <c r="O15" i="32" s="1"/>
  <c r="O16" i="32" s="1"/>
  <c r="O17" i="32" s="1"/>
  <c r="O18" i="32" s="1"/>
  <c r="O19" i="32" s="1"/>
  <c r="O20" i="32" s="1"/>
  <c r="O21" i="32" s="1"/>
  <c r="O22" i="32" s="1"/>
  <c r="O23" i="32" s="1"/>
  <c r="O24" i="32" s="1"/>
  <c r="O26" i="32" s="1"/>
  <c r="O27" i="32" s="1"/>
  <c r="O28" i="32" s="1"/>
  <c r="O29" i="32" s="1"/>
  <c r="O30" i="32" s="1"/>
  <c r="O31" i="32" s="1"/>
  <c r="O32" i="32" s="1"/>
  <c r="O33" i="32" s="1"/>
  <c r="O34" i="32" s="1"/>
  <c r="O35" i="32" s="1"/>
  <c r="O36" i="32" s="1"/>
  <c r="O37" i="32" s="1"/>
  <c r="O38" i="32" s="1"/>
  <c r="O39" i="32" s="1"/>
  <c r="O40" i="32" s="1"/>
  <c r="O41" i="32" s="1"/>
  <c r="O42" i="32" s="1"/>
  <c r="O43" i="32" s="1"/>
  <c r="O44" i="32" s="1"/>
  <c r="O45" i="32" s="1"/>
  <c r="O46" i="32" s="1"/>
  <c r="O47" i="32" s="1"/>
  <c r="O50" i="32" s="1"/>
  <c r="O51" i="32" s="1"/>
  <c r="O52" i="32" s="1"/>
  <c r="O53" i="32" s="1"/>
  <c r="O54" i="32" s="1"/>
  <c r="O55" i="32" s="1"/>
  <c r="O56" i="32" s="1"/>
  <c r="O57" i="32" s="1"/>
  <c r="O58" i="32" s="1"/>
  <c r="O59" i="32" s="1"/>
  <c r="O60" i="32" s="1"/>
  <c r="O61" i="32" s="1"/>
  <c r="O62" i="32" s="1"/>
  <c r="O65" i="32" s="1"/>
  <c r="O66" i="32" s="1"/>
  <c r="O67" i="32" s="1"/>
  <c r="O68" i="32" s="1"/>
  <c r="O69" i="32" s="1"/>
  <c r="O70" i="32" s="1"/>
  <c r="O71" i="32" s="1"/>
  <c r="O72" i="32" s="1"/>
  <c r="O73" i="32" s="1"/>
  <c r="O74" i="32" s="1"/>
  <c r="O75" i="32" s="1"/>
  <c r="O76" i="32" s="1"/>
  <c r="O77" i="32" s="1"/>
  <c r="O78" i="32" s="1"/>
  <c r="O79" i="32" s="1"/>
  <c r="O80" i="32" s="1"/>
  <c r="O81" i="32" s="1"/>
  <c r="O82" i="32" s="1"/>
  <c r="O83" i="32" s="1"/>
  <c r="O84" i="32" s="1"/>
  <c r="O85" i="32" s="1"/>
  <c r="O86" i="32" s="1"/>
  <c r="O87" i="32" s="1"/>
  <c r="O88" i="32" s="1"/>
  <c r="O89" i="32" s="1"/>
  <c r="O90" i="32" s="1"/>
  <c r="O91" i="32" s="1"/>
  <c r="O92" i="32" s="1"/>
  <c r="O93" i="32" s="1"/>
  <c r="O94" i="32" s="1"/>
  <c r="O97" i="32" s="1"/>
  <c r="O98" i="32" s="1"/>
  <c r="O99" i="32" s="1"/>
  <c r="O100" i="32" s="1"/>
  <c r="O101" i="32" s="1"/>
  <c r="O102" i="32" s="1"/>
  <c r="O103" i="32" s="1"/>
  <c r="O104" i="32" s="1"/>
  <c r="O105" i="32" s="1"/>
  <c r="O106" i="32" s="1"/>
  <c r="C108" i="32" s="1"/>
  <c r="M11" i="32"/>
  <c r="M12" i="32" s="1"/>
  <c r="M13" i="32" s="1"/>
  <c r="M14" i="32" s="1"/>
  <c r="M15" i="32" s="1"/>
  <c r="M16" i="32" s="1"/>
  <c r="M17" i="32" s="1"/>
  <c r="M18" i="32" s="1"/>
  <c r="M19" i="32" s="1"/>
  <c r="M20" i="32" s="1"/>
  <c r="M21" i="32" s="1"/>
  <c r="M22" i="32" s="1"/>
  <c r="M23" i="32" s="1"/>
  <c r="M24" i="32" s="1"/>
  <c r="M26" i="32" s="1"/>
  <c r="M27" i="32" s="1"/>
  <c r="I32" i="33" l="1"/>
  <c r="E18" i="33"/>
  <c r="I108" i="32"/>
  <c r="I116" i="32" s="1"/>
  <c r="F18" i="33"/>
  <c r="K20" i="39"/>
  <c r="I15" i="33"/>
  <c r="K108" i="32"/>
  <c r="K116" i="32" s="1"/>
  <c r="K22" i="35" s="1"/>
  <c r="I29" i="30" l="1"/>
  <c r="I27" i="30"/>
  <c r="I34" i="30" l="1"/>
  <c r="K112" i="31"/>
  <c r="I112" i="31"/>
  <c r="K107" i="31"/>
  <c r="I107" i="31"/>
  <c r="K69" i="31"/>
  <c r="K95" i="31" s="1"/>
  <c r="I69" i="31"/>
  <c r="I95" i="31" s="1"/>
  <c r="K50" i="31"/>
  <c r="K63" i="31" s="1"/>
  <c r="I50" i="31"/>
  <c r="I63" i="31" s="1"/>
  <c r="M34" i="31"/>
  <c r="M35" i="31" s="1"/>
  <c r="M36" i="31" s="1"/>
  <c r="M37" i="31" s="1"/>
  <c r="M38" i="31" s="1"/>
  <c r="M39" i="31" s="1"/>
  <c r="M40" i="31" s="1"/>
  <c r="M41" i="31" s="1"/>
  <c r="M42" i="31" s="1"/>
  <c r="M43" i="31" s="1"/>
  <c r="M44" i="31" s="1"/>
  <c r="M45" i="31" s="1"/>
  <c r="M46" i="31" s="1"/>
  <c r="M47" i="31" s="1"/>
  <c r="M48" i="31" s="1"/>
  <c r="M29" i="31" s="1"/>
  <c r="M51" i="31" s="1"/>
  <c r="M52" i="31" s="1"/>
  <c r="M54" i="31" s="1"/>
  <c r="M55" i="31" s="1"/>
  <c r="M56" i="31" s="1"/>
  <c r="M57" i="31" s="1"/>
  <c r="M58" i="31" s="1"/>
  <c r="M59" i="31" s="1"/>
  <c r="M60" i="31" s="1"/>
  <c r="M61" i="31" s="1"/>
  <c r="M62" i="31" s="1"/>
  <c r="M63" i="31" s="1"/>
  <c r="M98" i="31" s="1"/>
  <c r="M99" i="31" s="1"/>
  <c r="M100" i="31" s="1"/>
  <c r="M101" i="31" s="1"/>
  <c r="M103" i="31" s="1"/>
  <c r="M105" i="31" s="1"/>
  <c r="M104" i="31" s="1"/>
  <c r="M106" i="31" s="1"/>
  <c r="M102" i="31" s="1"/>
  <c r="M107" i="31" s="1"/>
  <c r="M66" i="31" s="1"/>
  <c r="M67" i="31" s="1"/>
  <c r="M68" i="31" s="1"/>
  <c r="M70" i="31" s="1"/>
  <c r="M71" i="31" s="1"/>
  <c r="M72" i="31" s="1"/>
  <c r="M73" i="31" s="1"/>
  <c r="M74" i="31" s="1"/>
  <c r="M75" i="31" s="1"/>
  <c r="M76" i="31" s="1"/>
  <c r="M77" i="31" s="1"/>
  <c r="M78" i="31" s="1"/>
  <c r="M79" i="31" s="1"/>
  <c r="M80" i="31" s="1"/>
  <c r="M81" i="31" s="1"/>
  <c r="M82" i="31" s="1"/>
  <c r="M83" i="31" s="1"/>
  <c r="M84" i="31" s="1"/>
  <c r="M85" i="31" s="1"/>
  <c r="M86" i="31" s="1"/>
  <c r="M87" i="31" s="1"/>
  <c r="M88" i="31" s="1"/>
  <c r="M89" i="31" s="1"/>
  <c r="M90" i="31" s="1"/>
  <c r="M91" i="31" s="1"/>
  <c r="M92" i="31" s="1"/>
  <c r="M93" i="31" s="1"/>
  <c r="M94" i="31" s="1"/>
  <c r="M95" i="31" s="1"/>
  <c r="M113" i="31" s="1"/>
  <c r="M118" i="31" s="1"/>
  <c r="M28" i="31"/>
  <c r="M30" i="31" s="1"/>
  <c r="M31" i="31" s="1"/>
  <c r="M32" i="31" s="1"/>
  <c r="M33" i="31" s="1"/>
  <c r="K27" i="31"/>
  <c r="K48" i="31" s="1"/>
  <c r="I27" i="31"/>
  <c r="I48" i="31" s="1"/>
  <c r="O11" i="31"/>
  <c r="O12" i="31" s="1"/>
  <c r="O13" i="31" s="1"/>
  <c r="O14" i="31" s="1"/>
  <c r="O15" i="31" s="1"/>
  <c r="O16" i="31" s="1"/>
  <c r="O17" i="31" s="1"/>
  <c r="O18" i="31" s="1"/>
  <c r="O19" i="31" s="1"/>
  <c r="O20" i="31" s="1"/>
  <c r="O21" i="31" s="1"/>
  <c r="O22" i="31" s="1"/>
  <c r="O23" i="31" s="1"/>
  <c r="O24" i="31" s="1"/>
  <c r="O26" i="31" s="1"/>
  <c r="O27" i="31" s="1"/>
  <c r="O28" i="31" s="1"/>
  <c r="O29" i="31" s="1"/>
  <c r="O30" i="31" s="1"/>
  <c r="O31" i="31" s="1"/>
  <c r="O32" i="31" s="1"/>
  <c r="O33" i="31" s="1"/>
  <c r="O34" i="31" s="1"/>
  <c r="O35" i="31" s="1"/>
  <c r="O36" i="31" s="1"/>
  <c r="O37" i="31" s="1"/>
  <c r="O38" i="31" s="1"/>
  <c r="O39" i="31" s="1"/>
  <c r="O40" i="31" s="1"/>
  <c r="O41" i="31" s="1"/>
  <c r="O42" i="31" s="1"/>
  <c r="O43" i="31" s="1"/>
  <c r="O44" i="31" s="1"/>
  <c r="O45" i="31" s="1"/>
  <c r="O46" i="31" s="1"/>
  <c r="O47" i="31" s="1"/>
  <c r="O50" i="31" s="1"/>
  <c r="O51" i="31" s="1"/>
  <c r="O52" i="31" s="1"/>
  <c r="O53" i="31" s="1"/>
  <c r="O54" i="31" s="1"/>
  <c r="O55" i="31" s="1"/>
  <c r="O56" i="31" s="1"/>
  <c r="O57" i="31" s="1"/>
  <c r="O58" i="31" s="1"/>
  <c r="O59" i="31" s="1"/>
  <c r="O60" i="31" s="1"/>
  <c r="O61" i="31" s="1"/>
  <c r="O62" i="31" s="1"/>
  <c r="O65" i="31" s="1"/>
  <c r="O66" i="31" s="1"/>
  <c r="O67" i="31" s="1"/>
  <c r="M11" i="31"/>
  <c r="M12" i="31" s="1"/>
  <c r="M13" i="31" s="1"/>
  <c r="M14" i="31" s="1"/>
  <c r="M15" i="31" s="1"/>
  <c r="M16" i="31" s="1"/>
  <c r="M17" i="31" s="1"/>
  <c r="M18" i="31" s="1"/>
  <c r="M19" i="31" s="1"/>
  <c r="M20" i="31" s="1"/>
  <c r="M21" i="31" s="1"/>
  <c r="M22" i="31" s="1"/>
  <c r="M23" i="31" s="1"/>
  <c r="M24" i="31" s="1"/>
  <c r="M26" i="31" s="1"/>
  <c r="M27" i="31" s="1"/>
  <c r="G20" i="30"/>
  <c r="D19" i="30"/>
  <c r="I19" i="30" s="1"/>
  <c r="E16" i="30"/>
  <c r="I16" i="30" s="1"/>
  <c r="E15" i="30"/>
  <c r="F14" i="30"/>
  <c r="F20" i="30" s="1"/>
  <c r="H10" i="30"/>
  <c r="I9" i="30"/>
  <c r="I8" i="30"/>
  <c r="I7" i="30"/>
  <c r="E20" i="30" l="1"/>
  <c r="I14" i="30"/>
  <c r="I15" i="30"/>
  <c r="O68" i="31"/>
  <c r="O69" i="31" s="1"/>
  <c r="O70" i="31" s="1"/>
  <c r="O71" i="31" s="1"/>
  <c r="O72" i="31" s="1"/>
  <c r="O73" i="31" s="1"/>
  <c r="O74" i="31" s="1"/>
  <c r="O75" i="31" s="1"/>
  <c r="O76" i="31" s="1"/>
  <c r="O77" i="31" s="1"/>
  <c r="O78" i="31" s="1"/>
  <c r="O79" i="31" s="1"/>
  <c r="O80" i="31" s="1"/>
  <c r="O81" i="31" s="1"/>
  <c r="O82" i="31" s="1"/>
  <c r="O83" i="31" s="1"/>
  <c r="O84" i="31" s="1"/>
  <c r="O85" i="31" s="1"/>
  <c r="O86" i="31" s="1"/>
  <c r="O87" i="31" s="1"/>
  <c r="O88" i="31" s="1"/>
  <c r="O89" i="31" s="1"/>
  <c r="O90" i="31" s="1"/>
  <c r="O91" i="31" s="1"/>
  <c r="O92" i="31" s="1"/>
  <c r="O93" i="31" s="1"/>
  <c r="O94" i="31" s="1"/>
  <c r="O97" i="31" s="1"/>
  <c r="O98" i="31" s="1"/>
  <c r="O99" i="31" s="1"/>
  <c r="O100" i="31" s="1"/>
  <c r="O101" i="31" s="1"/>
  <c r="O102" i="31" s="1"/>
  <c r="O103" i="31" s="1"/>
  <c r="O104" i="31" s="1"/>
  <c r="O105" i="31" s="1"/>
  <c r="O106" i="31" s="1"/>
  <c r="C108" i="31" s="1"/>
  <c r="I108" i="31"/>
  <c r="I118" i="31" s="1"/>
  <c r="K108" i="31"/>
  <c r="K118" i="31" s="1"/>
  <c r="K22" i="33" s="1"/>
  <c r="G20" i="29"/>
  <c r="D19" i="29"/>
  <c r="I19" i="29" s="1"/>
  <c r="E16" i="29"/>
  <c r="I16" i="29" s="1"/>
  <c r="E15" i="29"/>
  <c r="F14" i="29"/>
  <c r="F20" i="29" s="1"/>
  <c r="H10" i="29"/>
  <c r="I9" i="29"/>
  <c r="I8" i="29"/>
  <c r="I7" i="29"/>
  <c r="K118" i="28"/>
  <c r="I118" i="28"/>
  <c r="K109" i="28"/>
  <c r="G6" i="30" s="1"/>
  <c r="G10" i="30" s="1"/>
  <c r="I109" i="28"/>
  <c r="K70" i="28"/>
  <c r="K96" i="28" s="1"/>
  <c r="F6" i="30" s="1"/>
  <c r="F10" i="30" s="1"/>
  <c r="F22" i="30" s="1"/>
  <c r="I70" i="28"/>
  <c r="I96" i="28" s="1"/>
  <c r="K50" i="28"/>
  <c r="K63" i="28" s="1"/>
  <c r="E6" i="30" s="1"/>
  <c r="E10" i="30" s="1"/>
  <c r="E22" i="30" s="1"/>
  <c r="I50" i="28"/>
  <c r="I63" i="28" s="1"/>
  <c r="M34" i="28"/>
  <c r="M35" i="28" s="1"/>
  <c r="M36" i="28" s="1"/>
  <c r="M37" i="28" s="1"/>
  <c r="M38" i="28" s="1"/>
  <c r="M39" i="28" s="1"/>
  <c r="M40" i="28" s="1"/>
  <c r="M41" i="28" s="1"/>
  <c r="M42" i="28" s="1"/>
  <c r="M43" i="28" s="1"/>
  <c r="M44" i="28" s="1"/>
  <c r="M45" i="28" s="1"/>
  <c r="M46" i="28" s="1"/>
  <c r="M47" i="28" s="1"/>
  <c r="M48" i="28" s="1"/>
  <c r="M29" i="28" s="1"/>
  <c r="M51" i="28" s="1"/>
  <c r="M52" i="28" s="1"/>
  <c r="M54" i="28" s="1"/>
  <c r="M55" i="28" s="1"/>
  <c r="M56" i="28" s="1"/>
  <c r="M57" i="28" s="1"/>
  <c r="M58" i="28" s="1"/>
  <c r="M59" i="28" s="1"/>
  <c r="M60" i="28" s="1"/>
  <c r="M61" i="28" s="1"/>
  <c r="M62" i="28" s="1"/>
  <c r="M63" i="28" s="1"/>
  <c r="M100" i="28" s="1"/>
  <c r="M101" i="28" s="1"/>
  <c r="M102" i="28" s="1"/>
  <c r="M103" i="28" s="1"/>
  <c r="M105" i="28" s="1"/>
  <c r="M107" i="28" s="1"/>
  <c r="M106" i="28" s="1"/>
  <c r="M108" i="28" s="1"/>
  <c r="M99" i="28" s="1"/>
  <c r="M104" i="28" s="1"/>
  <c r="M109" i="28" s="1"/>
  <c r="M66" i="28" s="1"/>
  <c r="M67" i="28" s="1"/>
  <c r="M68" i="28" s="1"/>
  <c r="M69" i="28" s="1"/>
  <c r="M71" i="28" s="1"/>
  <c r="M72" i="28" s="1"/>
  <c r="M73" i="28" s="1"/>
  <c r="M74" i="28" s="1"/>
  <c r="M75" i="28" s="1"/>
  <c r="M76" i="28" s="1"/>
  <c r="M77" i="28" s="1"/>
  <c r="M78" i="28" s="1"/>
  <c r="M79" i="28" s="1"/>
  <c r="M80" i="28" s="1"/>
  <c r="M81" i="28" s="1"/>
  <c r="M82" i="28" s="1"/>
  <c r="M83" i="28" s="1"/>
  <c r="M84" i="28" s="1"/>
  <c r="M85" i="28" s="1"/>
  <c r="M86" i="28" s="1"/>
  <c r="M87" i="28" s="1"/>
  <c r="M88" i="28" s="1"/>
  <c r="M89" i="28" s="1"/>
  <c r="M90" i="28" s="1"/>
  <c r="M91" i="28" s="1"/>
  <c r="M92" i="28" s="1"/>
  <c r="M93" i="28" s="1"/>
  <c r="M94" i="28" s="1"/>
  <c r="M95" i="28" s="1"/>
  <c r="M96" i="28" s="1"/>
  <c r="M119" i="28" s="1"/>
  <c r="M120" i="28" s="1"/>
  <c r="M28" i="28"/>
  <c r="M30" i="28" s="1"/>
  <c r="M31" i="28" s="1"/>
  <c r="M32" i="28" s="1"/>
  <c r="M33" i="28" s="1"/>
  <c r="K27" i="28"/>
  <c r="K48" i="28" s="1"/>
  <c r="I27" i="28"/>
  <c r="I48" i="28" s="1"/>
  <c r="O11" i="28"/>
  <c r="O12" i="28" s="1"/>
  <c r="O13" i="28" s="1"/>
  <c r="O14" i="28" s="1"/>
  <c r="O15" i="28" s="1"/>
  <c r="O16" i="28" s="1"/>
  <c r="O17" i="28" s="1"/>
  <c r="O18" i="28" s="1"/>
  <c r="O19" i="28" s="1"/>
  <c r="O20" i="28" s="1"/>
  <c r="O21" i="28" s="1"/>
  <c r="O22" i="28" s="1"/>
  <c r="O23" i="28" s="1"/>
  <c r="O24" i="28" s="1"/>
  <c r="O26" i="28" s="1"/>
  <c r="O27" i="28" s="1"/>
  <c r="O28" i="28" s="1"/>
  <c r="O29" i="28" s="1"/>
  <c r="O30" i="28" s="1"/>
  <c r="O31" i="28" s="1"/>
  <c r="O32" i="28" s="1"/>
  <c r="O33" i="28" s="1"/>
  <c r="O34" i="28" s="1"/>
  <c r="O35" i="28" s="1"/>
  <c r="O36" i="28" s="1"/>
  <c r="O37" i="28" s="1"/>
  <c r="O38" i="28" s="1"/>
  <c r="O39" i="28" s="1"/>
  <c r="O40" i="28" s="1"/>
  <c r="O41" i="28" s="1"/>
  <c r="O42" i="28" s="1"/>
  <c r="O43" i="28" s="1"/>
  <c r="O44" i="28" s="1"/>
  <c r="O45" i="28" s="1"/>
  <c r="O46" i="28" s="1"/>
  <c r="O47" i="28" s="1"/>
  <c r="O50" i="28" s="1"/>
  <c r="O51" i="28" s="1"/>
  <c r="O52" i="28" s="1"/>
  <c r="O53" i="28" s="1"/>
  <c r="O54" i="28" s="1"/>
  <c r="O55" i="28" s="1"/>
  <c r="O56" i="28" s="1"/>
  <c r="O57" i="28" s="1"/>
  <c r="O58" i="28" s="1"/>
  <c r="O59" i="28" s="1"/>
  <c r="O60" i="28" s="1"/>
  <c r="O61" i="28" s="1"/>
  <c r="O62" i="28" s="1"/>
  <c r="M11" i="28"/>
  <c r="M12" i="28" s="1"/>
  <c r="M13" i="28" s="1"/>
  <c r="M14" i="28" s="1"/>
  <c r="M15" i="28" s="1"/>
  <c r="M16" i="28" s="1"/>
  <c r="M17" i="28" s="1"/>
  <c r="M18" i="28" s="1"/>
  <c r="M19" i="28" s="1"/>
  <c r="M20" i="28" s="1"/>
  <c r="M21" i="28" s="1"/>
  <c r="M22" i="28" s="1"/>
  <c r="M23" i="28" s="1"/>
  <c r="M24" i="28" s="1"/>
  <c r="M26" i="28" s="1"/>
  <c r="M27" i="28" s="1"/>
  <c r="E20" i="29" l="1"/>
  <c r="I15" i="29"/>
  <c r="F6" i="35"/>
  <c r="F10" i="35" s="1"/>
  <c r="F6" i="33"/>
  <c r="F10" i="33" s="1"/>
  <c r="F20" i="33" s="1"/>
  <c r="I14" i="29"/>
  <c r="K110" i="28"/>
  <c r="K120" i="28" s="1"/>
  <c r="D6" i="30"/>
  <c r="G22" i="30"/>
  <c r="G6" i="35"/>
  <c r="G10" i="35" s="1"/>
  <c r="G6" i="33"/>
  <c r="G10" i="33" s="1"/>
  <c r="G20" i="33" s="1"/>
  <c r="E6" i="35"/>
  <c r="E10" i="35" s="1"/>
  <c r="E6" i="33"/>
  <c r="E10" i="33" s="1"/>
  <c r="E20" i="33" s="1"/>
  <c r="O65" i="28"/>
  <c r="O66" i="28" s="1"/>
  <c r="O67" i="28" s="1"/>
  <c r="O68" i="28" s="1"/>
  <c r="O69" i="28" s="1"/>
  <c r="O70" i="28" s="1"/>
  <c r="O71" i="28" s="1"/>
  <c r="O72" i="28" s="1"/>
  <c r="O73" i="28" s="1"/>
  <c r="O74" i="28" s="1"/>
  <c r="O75" i="28" s="1"/>
  <c r="O76" i="28" s="1"/>
  <c r="O77" i="28" s="1"/>
  <c r="O78" i="28" s="1"/>
  <c r="O79" i="28" s="1"/>
  <c r="O80" i="28" s="1"/>
  <c r="O81" i="28" s="1"/>
  <c r="O82" i="28" s="1"/>
  <c r="O83" i="28" s="1"/>
  <c r="O84" i="28" s="1"/>
  <c r="O85" i="28" s="1"/>
  <c r="O86" i="28" s="1"/>
  <c r="O87" i="28" s="1"/>
  <c r="O88" i="28" s="1"/>
  <c r="O89" i="28" s="1"/>
  <c r="O90" i="28" s="1"/>
  <c r="O91" i="28" s="1"/>
  <c r="O92" i="28" s="1"/>
  <c r="O93" i="28" s="1"/>
  <c r="O94" i="28" s="1"/>
  <c r="O95" i="28" s="1"/>
  <c r="O98" i="28" s="1"/>
  <c r="O99" i="28" s="1"/>
  <c r="O100" i="28" s="1"/>
  <c r="O101" i="28" s="1"/>
  <c r="O102" i="28" s="1"/>
  <c r="O103" i="28" s="1"/>
  <c r="O104" i="28" s="1"/>
  <c r="O105" i="28" s="1"/>
  <c r="O106" i="28" s="1"/>
  <c r="O107" i="28" s="1"/>
  <c r="O108" i="28" s="1"/>
  <c r="C110" i="28" s="1"/>
  <c r="I110" i="28"/>
  <c r="I120" i="28" s="1"/>
  <c r="D19" i="27"/>
  <c r="G6" i="39" l="1"/>
  <c r="G10" i="39" s="1"/>
  <c r="G18" i="39" s="1"/>
  <c r="G20" i="35"/>
  <c r="E6" i="39"/>
  <c r="E10" i="39" s="1"/>
  <c r="E18" i="39" s="1"/>
  <c r="E20" i="35"/>
  <c r="D10" i="30"/>
  <c r="I6" i="30"/>
  <c r="F6" i="39"/>
  <c r="F10" i="39" s="1"/>
  <c r="F18" i="39" s="1"/>
  <c r="F20" i="35"/>
  <c r="K24" i="30"/>
  <c r="G20" i="27"/>
  <c r="I19" i="27"/>
  <c r="E16" i="27"/>
  <c r="I16" i="27" s="1"/>
  <c r="E15" i="27"/>
  <c r="F14" i="27"/>
  <c r="I14" i="27" s="1"/>
  <c r="H10" i="27"/>
  <c r="I9" i="27"/>
  <c r="I8" i="27"/>
  <c r="I7" i="27"/>
  <c r="K117" i="26"/>
  <c r="I117" i="26"/>
  <c r="K108" i="26"/>
  <c r="G6" i="29" s="1"/>
  <c r="G10" i="29" s="1"/>
  <c r="G22" i="29" s="1"/>
  <c r="I108" i="26"/>
  <c r="K69" i="26"/>
  <c r="K95" i="26" s="1"/>
  <c r="F6" i="29" s="1"/>
  <c r="F10" i="29" s="1"/>
  <c r="F22" i="29" s="1"/>
  <c r="I69" i="26"/>
  <c r="I95" i="26" s="1"/>
  <c r="K50" i="26"/>
  <c r="K62" i="26" s="1"/>
  <c r="E6" i="29" s="1"/>
  <c r="E10" i="29" s="1"/>
  <c r="E22" i="29" s="1"/>
  <c r="I50" i="26"/>
  <c r="I62" i="26" s="1"/>
  <c r="M34" i="26"/>
  <c r="M35" i="26" s="1"/>
  <c r="M36" i="26" s="1"/>
  <c r="M37" i="26" s="1"/>
  <c r="M38" i="26" s="1"/>
  <c r="M39" i="26" s="1"/>
  <c r="M40" i="26" s="1"/>
  <c r="M41" i="26" s="1"/>
  <c r="M42" i="26" s="1"/>
  <c r="M43" i="26" s="1"/>
  <c r="M44" i="26" s="1"/>
  <c r="M45" i="26" s="1"/>
  <c r="M46" i="26" s="1"/>
  <c r="M47" i="26" s="1"/>
  <c r="M48" i="26" s="1"/>
  <c r="M29" i="26" s="1"/>
  <c r="M51" i="26" s="1"/>
  <c r="M52" i="26" s="1"/>
  <c r="M53" i="26" s="1"/>
  <c r="M54" i="26" s="1"/>
  <c r="M55" i="26" s="1"/>
  <c r="M56" i="26" s="1"/>
  <c r="M57" i="26" s="1"/>
  <c r="M58" i="26" s="1"/>
  <c r="M59" i="26" s="1"/>
  <c r="M60" i="26" s="1"/>
  <c r="M61" i="26" s="1"/>
  <c r="M62" i="26" s="1"/>
  <c r="M99" i="26" s="1"/>
  <c r="M100" i="26" s="1"/>
  <c r="M101" i="26" s="1"/>
  <c r="M102" i="26" s="1"/>
  <c r="M104" i="26" s="1"/>
  <c r="M106" i="26" s="1"/>
  <c r="M105" i="26" s="1"/>
  <c r="M107" i="26" s="1"/>
  <c r="M98" i="26" s="1"/>
  <c r="M103" i="26" s="1"/>
  <c r="M108" i="26" s="1"/>
  <c r="M65" i="26" s="1"/>
  <c r="M66" i="26" s="1"/>
  <c r="M67" i="26" s="1"/>
  <c r="M68" i="26" s="1"/>
  <c r="M70" i="26" s="1"/>
  <c r="M71" i="26" s="1"/>
  <c r="M72" i="26" s="1"/>
  <c r="M73" i="26" s="1"/>
  <c r="M74" i="26" s="1"/>
  <c r="M75" i="26" s="1"/>
  <c r="M76" i="26" s="1"/>
  <c r="M77" i="26" s="1"/>
  <c r="M78" i="26" s="1"/>
  <c r="M79" i="26" s="1"/>
  <c r="M80" i="26" s="1"/>
  <c r="M81" i="26" s="1"/>
  <c r="M82" i="26" s="1"/>
  <c r="M83" i="26" s="1"/>
  <c r="M84" i="26" s="1"/>
  <c r="M85" i="26" s="1"/>
  <c r="M86" i="26" s="1"/>
  <c r="M87" i="26" s="1"/>
  <c r="M88" i="26" s="1"/>
  <c r="M89" i="26" s="1"/>
  <c r="M90" i="26" s="1"/>
  <c r="M91" i="26" s="1"/>
  <c r="M92" i="26" s="1"/>
  <c r="M93" i="26" s="1"/>
  <c r="M94" i="26" s="1"/>
  <c r="M95" i="26" s="1"/>
  <c r="M118" i="26" s="1"/>
  <c r="M119" i="26" s="1"/>
  <c r="M28" i="26"/>
  <c r="M30" i="26" s="1"/>
  <c r="M31" i="26" s="1"/>
  <c r="M32" i="26" s="1"/>
  <c r="M33" i="26" s="1"/>
  <c r="K27" i="26"/>
  <c r="K48" i="26" s="1"/>
  <c r="I27" i="26"/>
  <c r="I48" i="26" s="1"/>
  <c r="O11" i="26"/>
  <c r="O12" i="26" s="1"/>
  <c r="O13" i="26" s="1"/>
  <c r="O14" i="26" s="1"/>
  <c r="O15" i="26" s="1"/>
  <c r="O16" i="26" s="1"/>
  <c r="O17" i="26" s="1"/>
  <c r="O18" i="26" s="1"/>
  <c r="O19" i="26" s="1"/>
  <c r="O20" i="26" s="1"/>
  <c r="O21" i="26" s="1"/>
  <c r="O22" i="26" s="1"/>
  <c r="O23" i="26" s="1"/>
  <c r="O24" i="26" s="1"/>
  <c r="O26" i="26" s="1"/>
  <c r="O27" i="26" s="1"/>
  <c r="O28" i="26" s="1"/>
  <c r="O29" i="26" s="1"/>
  <c r="O30" i="26" s="1"/>
  <c r="O31" i="26" s="1"/>
  <c r="O32" i="26" s="1"/>
  <c r="O33" i="26" s="1"/>
  <c r="O34" i="26" s="1"/>
  <c r="O35" i="26" s="1"/>
  <c r="O36" i="26" s="1"/>
  <c r="O37" i="26" s="1"/>
  <c r="O38" i="26" s="1"/>
  <c r="O39" i="26" s="1"/>
  <c r="O40" i="26" s="1"/>
  <c r="O41" i="26" s="1"/>
  <c r="O42" i="26" s="1"/>
  <c r="O43" i="26" s="1"/>
  <c r="O44" i="26" s="1"/>
  <c r="O45" i="26" s="1"/>
  <c r="O46" i="26" s="1"/>
  <c r="O47" i="26" s="1"/>
  <c r="O50" i="26" s="1"/>
  <c r="O51" i="26" s="1"/>
  <c r="O52" i="26" s="1"/>
  <c r="O53" i="26" s="1"/>
  <c r="O54" i="26" s="1"/>
  <c r="O55" i="26" s="1"/>
  <c r="O56" i="26" s="1"/>
  <c r="O57" i="26" s="1"/>
  <c r="O58" i="26" s="1"/>
  <c r="O59" i="26" s="1"/>
  <c r="O60" i="26" s="1"/>
  <c r="O61" i="26" s="1"/>
  <c r="O64" i="26" s="1"/>
  <c r="O65" i="26" s="1"/>
  <c r="O66" i="26" s="1"/>
  <c r="O67" i="26" s="1"/>
  <c r="O68" i="26" s="1"/>
  <c r="O69" i="26" s="1"/>
  <c r="O70" i="26" s="1"/>
  <c r="O71" i="26" s="1"/>
  <c r="O72" i="26" s="1"/>
  <c r="O73" i="26" s="1"/>
  <c r="O74" i="26" s="1"/>
  <c r="O75" i="26" s="1"/>
  <c r="O76" i="26" s="1"/>
  <c r="O77" i="26" s="1"/>
  <c r="O78" i="26" s="1"/>
  <c r="O79" i="26" s="1"/>
  <c r="O80" i="26" s="1"/>
  <c r="O81" i="26" s="1"/>
  <c r="O82" i="26" s="1"/>
  <c r="O83" i="26" s="1"/>
  <c r="O84" i="26" s="1"/>
  <c r="O85" i="26" s="1"/>
  <c r="O86" i="26" s="1"/>
  <c r="O87" i="26" s="1"/>
  <c r="O88" i="26" s="1"/>
  <c r="O89" i="26" s="1"/>
  <c r="O90" i="26" s="1"/>
  <c r="O91" i="26" s="1"/>
  <c r="O92" i="26" s="1"/>
  <c r="O93" i="26" s="1"/>
  <c r="O94" i="26" s="1"/>
  <c r="O97" i="26" s="1"/>
  <c r="O98" i="26" s="1"/>
  <c r="O99" i="26" s="1"/>
  <c r="O100" i="26" s="1"/>
  <c r="O101" i="26" s="1"/>
  <c r="O102" i="26" s="1"/>
  <c r="O103" i="26" s="1"/>
  <c r="O104" i="26" s="1"/>
  <c r="O105" i="26" s="1"/>
  <c r="O106" i="26" s="1"/>
  <c r="O107" i="26" s="1"/>
  <c r="C109" i="26" s="1"/>
  <c r="M11" i="26"/>
  <c r="M12" i="26" s="1"/>
  <c r="M13" i="26" s="1"/>
  <c r="M14" i="26" s="1"/>
  <c r="M15" i="26" s="1"/>
  <c r="M16" i="26" s="1"/>
  <c r="M17" i="26" s="1"/>
  <c r="M18" i="26" s="1"/>
  <c r="M19" i="26" s="1"/>
  <c r="M20" i="26" s="1"/>
  <c r="M21" i="26" s="1"/>
  <c r="M22" i="26" s="1"/>
  <c r="M23" i="26" s="1"/>
  <c r="M24" i="26" s="1"/>
  <c r="M26" i="26" s="1"/>
  <c r="M27" i="26" s="1"/>
  <c r="I109" i="26" l="1"/>
  <c r="I119" i="26" s="1"/>
  <c r="E20" i="27"/>
  <c r="I10" i="30"/>
  <c r="K10" i="30" s="1"/>
  <c r="K6" i="30"/>
  <c r="K109" i="26"/>
  <c r="K119" i="26" s="1"/>
  <c r="K24" i="29" s="1"/>
  <c r="D6" i="29"/>
  <c r="D6" i="35"/>
  <c r="D6" i="33"/>
  <c r="F20" i="27"/>
  <c r="I15" i="27"/>
  <c r="D10" i="29" l="1"/>
  <c r="I6" i="29"/>
  <c r="D10" i="33"/>
  <c r="I6" i="33"/>
  <c r="D10" i="35"/>
  <c r="I6" i="35"/>
  <c r="E16" i="25"/>
  <c r="I16" i="25" s="1"/>
  <c r="E15" i="25"/>
  <c r="I15" i="25" s="1"/>
  <c r="F14" i="25"/>
  <c r="I14" i="25" s="1"/>
  <c r="K6" i="35" l="1"/>
  <c r="I10" i="35"/>
  <c r="D6" i="39"/>
  <c r="I10" i="29"/>
  <c r="K6" i="33"/>
  <c r="I10" i="33"/>
  <c r="E20" i="25"/>
  <c r="F20" i="25"/>
  <c r="G20" i="25"/>
  <c r="I8" i="25"/>
  <c r="I9" i="25"/>
  <c r="K69" i="24"/>
  <c r="K95" i="24" s="1"/>
  <c r="F6" i="27" s="1"/>
  <c r="F10" i="27" s="1"/>
  <c r="F22" i="27" s="1"/>
  <c r="I69" i="24"/>
  <c r="I95" i="24" s="1"/>
  <c r="K50" i="24"/>
  <c r="K62" i="24" s="1"/>
  <c r="E6" i="27" s="1"/>
  <c r="E10" i="27" s="1"/>
  <c r="E22" i="27" s="1"/>
  <c r="I50" i="24"/>
  <c r="I62" i="24" s="1"/>
  <c r="K27" i="24"/>
  <c r="K48" i="24" s="1"/>
  <c r="D6" i="27" s="1"/>
  <c r="I27" i="24"/>
  <c r="I48" i="24" s="1"/>
  <c r="D19" i="25"/>
  <c r="I19" i="25" s="1"/>
  <c r="H10" i="25"/>
  <c r="I7" i="25"/>
  <c r="K117" i="24"/>
  <c r="I117" i="24"/>
  <c r="K108" i="24"/>
  <c r="G6" i="27" s="1"/>
  <c r="G10" i="27" s="1"/>
  <c r="G22" i="27" s="1"/>
  <c r="I108" i="24"/>
  <c r="M34" i="24"/>
  <c r="M35" i="24" s="1"/>
  <c r="M36" i="24" s="1"/>
  <c r="M37" i="24" s="1"/>
  <c r="M38" i="24" s="1"/>
  <c r="M39" i="24" s="1"/>
  <c r="M40" i="24" s="1"/>
  <c r="M41" i="24" s="1"/>
  <c r="M42" i="24" s="1"/>
  <c r="M43" i="24" s="1"/>
  <c r="M44" i="24" s="1"/>
  <c r="M45" i="24" s="1"/>
  <c r="M46" i="24" s="1"/>
  <c r="M47" i="24" s="1"/>
  <c r="M48" i="24" s="1"/>
  <c r="M29" i="24" s="1"/>
  <c r="M51" i="24" s="1"/>
  <c r="M52" i="24" s="1"/>
  <c r="M53" i="24" s="1"/>
  <c r="M54" i="24" s="1"/>
  <c r="M55" i="24" s="1"/>
  <c r="M56" i="24" s="1"/>
  <c r="M57" i="24" s="1"/>
  <c r="M58" i="24" s="1"/>
  <c r="M59" i="24" s="1"/>
  <c r="M60" i="24" s="1"/>
  <c r="M61" i="24" s="1"/>
  <c r="M62" i="24" s="1"/>
  <c r="M99" i="24" s="1"/>
  <c r="M100" i="24" s="1"/>
  <c r="M101" i="24" s="1"/>
  <c r="M102" i="24" s="1"/>
  <c r="M104" i="24" s="1"/>
  <c r="M106" i="24" s="1"/>
  <c r="M105" i="24" s="1"/>
  <c r="M107" i="24" s="1"/>
  <c r="M98" i="24" s="1"/>
  <c r="M103" i="24" s="1"/>
  <c r="M108" i="24" s="1"/>
  <c r="M65" i="24" s="1"/>
  <c r="M66" i="24" s="1"/>
  <c r="M67" i="24" s="1"/>
  <c r="M68" i="24" s="1"/>
  <c r="M70" i="24" s="1"/>
  <c r="M71" i="24" s="1"/>
  <c r="M72" i="24" s="1"/>
  <c r="M73" i="24" s="1"/>
  <c r="M74" i="24" s="1"/>
  <c r="M75" i="24" s="1"/>
  <c r="M76" i="24" s="1"/>
  <c r="M77" i="24" s="1"/>
  <c r="M78" i="24" s="1"/>
  <c r="M79" i="24" s="1"/>
  <c r="M80" i="24" s="1"/>
  <c r="M81" i="24" s="1"/>
  <c r="M82" i="24" s="1"/>
  <c r="M83" i="24" s="1"/>
  <c r="M84" i="24" s="1"/>
  <c r="M85" i="24" s="1"/>
  <c r="M86" i="24" s="1"/>
  <c r="M87" i="24" s="1"/>
  <c r="M88" i="24" s="1"/>
  <c r="M89" i="24" s="1"/>
  <c r="M90" i="24" s="1"/>
  <c r="M91" i="24" s="1"/>
  <c r="M92" i="24" s="1"/>
  <c r="M93" i="24" s="1"/>
  <c r="M94" i="24" s="1"/>
  <c r="M95" i="24" s="1"/>
  <c r="M118" i="24" s="1"/>
  <c r="M119" i="24" s="1"/>
  <c r="M28" i="24"/>
  <c r="M30" i="24" s="1"/>
  <c r="M31" i="24" s="1"/>
  <c r="M32" i="24" s="1"/>
  <c r="M33" i="24" s="1"/>
  <c r="O11" i="24"/>
  <c r="O12" i="24" s="1"/>
  <c r="O13" i="24" s="1"/>
  <c r="O14" i="24" s="1"/>
  <c r="O15" i="24" s="1"/>
  <c r="O16" i="24" s="1"/>
  <c r="O17" i="24" s="1"/>
  <c r="O18" i="24" s="1"/>
  <c r="O19" i="24" s="1"/>
  <c r="O20" i="24" s="1"/>
  <c r="O21" i="24" s="1"/>
  <c r="O22" i="24" s="1"/>
  <c r="O23" i="24" s="1"/>
  <c r="O24" i="24" s="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50" i="24" s="1"/>
  <c r="O51" i="24" s="1"/>
  <c r="O52" i="24" s="1"/>
  <c r="O53" i="24" s="1"/>
  <c r="O54" i="24" s="1"/>
  <c r="O55" i="24" s="1"/>
  <c r="O56" i="24" s="1"/>
  <c r="O57" i="24" s="1"/>
  <c r="O58" i="24" s="1"/>
  <c r="O59" i="24" s="1"/>
  <c r="O60" i="24" s="1"/>
  <c r="O61"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7" i="24" s="1"/>
  <c r="O98" i="24" s="1"/>
  <c r="O99" i="24" s="1"/>
  <c r="O100" i="24" s="1"/>
  <c r="O101" i="24" s="1"/>
  <c r="O102" i="24" s="1"/>
  <c r="O103" i="24" s="1"/>
  <c r="O104" i="24" s="1"/>
  <c r="O105" i="24" s="1"/>
  <c r="O106" i="24" s="1"/>
  <c r="O107" i="24" s="1"/>
  <c r="M11" i="24"/>
  <c r="M12" i="24" s="1"/>
  <c r="M13" i="24" s="1"/>
  <c r="M14" i="24" s="1"/>
  <c r="M15" i="24" s="1"/>
  <c r="M16" i="24" s="1"/>
  <c r="M17" i="24" s="1"/>
  <c r="M18" i="24" s="1"/>
  <c r="M19" i="24" s="1"/>
  <c r="M20" i="24" s="1"/>
  <c r="M21" i="24" s="1"/>
  <c r="M22" i="24" s="1"/>
  <c r="M23" i="24" s="1"/>
  <c r="M24" i="24" s="1"/>
  <c r="M26" i="24" s="1"/>
  <c r="M27" i="24" s="1"/>
  <c r="D13" i="35" l="1"/>
  <c r="D13" i="33"/>
  <c r="D18" i="30"/>
  <c r="D18" i="29"/>
  <c r="D18" i="27"/>
  <c r="K10" i="35"/>
  <c r="D10" i="27"/>
  <c r="I6" i="27"/>
  <c r="K10" i="33"/>
  <c r="I6" i="39"/>
  <c r="D10" i="39"/>
  <c r="D18" i="39" s="1"/>
  <c r="K109" i="24"/>
  <c r="I109" i="24"/>
  <c r="I119" i="24" s="1"/>
  <c r="D12" i="23"/>
  <c r="G13" i="23"/>
  <c r="F13" i="23"/>
  <c r="E13" i="23"/>
  <c r="H8" i="23"/>
  <c r="I7" i="23"/>
  <c r="K119" i="24" l="1"/>
  <c r="K24" i="27" s="1"/>
  <c r="K6" i="29"/>
  <c r="K6" i="39"/>
  <c r="I10" i="39"/>
  <c r="D20" i="29"/>
  <c r="D22" i="29" s="1"/>
  <c r="I18" i="29"/>
  <c r="I20" i="29" s="1"/>
  <c r="I22" i="29" s="1"/>
  <c r="K10" i="29"/>
  <c r="D20" i="30"/>
  <c r="D22" i="30" s="1"/>
  <c r="I18" i="30"/>
  <c r="I20" i="30" s="1"/>
  <c r="I22" i="30" s="1"/>
  <c r="K22" i="30" s="1"/>
  <c r="I13" i="33"/>
  <c r="I18" i="33" s="1"/>
  <c r="I20" i="33" s="1"/>
  <c r="K20" i="33" s="1"/>
  <c r="D18" i="33"/>
  <c r="D20" i="33" s="1"/>
  <c r="K6" i="27"/>
  <c r="I10" i="27"/>
  <c r="I18" i="27"/>
  <c r="I20" i="27" s="1"/>
  <c r="D20" i="27"/>
  <c r="D22" i="27" s="1"/>
  <c r="D18" i="35"/>
  <c r="D20" i="35" s="1"/>
  <c r="I13" i="35"/>
  <c r="I18" i="35" s="1"/>
  <c r="I20" i="35" s="1"/>
  <c r="K20" i="35" s="1"/>
  <c r="I12" i="23"/>
  <c r="M34" i="22"/>
  <c r="K22" i="29" l="1"/>
  <c r="K10" i="39"/>
  <c r="I18" i="39"/>
  <c r="K18" i="39" s="1"/>
  <c r="I22" i="27"/>
  <c r="K22" i="27" s="1"/>
  <c r="K10" i="27"/>
  <c r="K111" i="22"/>
  <c r="I111" i="22"/>
  <c r="K108" i="22"/>
  <c r="G6" i="25" s="1"/>
  <c r="G10" i="25" s="1"/>
  <c r="G22" i="25" s="1"/>
  <c r="I108" i="22"/>
  <c r="K95" i="22"/>
  <c r="F6" i="25" s="1"/>
  <c r="F10" i="25" s="1"/>
  <c r="F22" i="25" s="1"/>
  <c r="I95" i="22"/>
  <c r="K62" i="22"/>
  <c r="E6" i="25" s="1"/>
  <c r="E10" i="25" s="1"/>
  <c r="E22" i="25" s="1"/>
  <c r="I62" i="22"/>
  <c r="K48" i="22"/>
  <c r="I48" i="22"/>
  <c r="M35" i="22"/>
  <c r="M36" i="22" s="1"/>
  <c r="M37" i="22" s="1"/>
  <c r="M38" i="22" s="1"/>
  <c r="M39" i="22" s="1"/>
  <c r="M40" i="22" s="1"/>
  <c r="M41" i="22" s="1"/>
  <c r="M42" i="22" s="1"/>
  <c r="M43" i="22" s="1"/>
  <c r="M44" i="22" s="1"/>
  <c r="M45" i="22" s="1"/>
  <c r="M46" i="22" s="1"/>
  <c r="M47" i="22" s="1"/>
  <c r="M48" i="22" s="1"/>
  <c r="M29" i="22" s="1"/>
  <c r="M51" i="22" s="1"/>
  <c r="M52" i="22" s="1"/>
  <c r="M53" i="22" s="1"/>
  <c r="M54" i="22" s="1"/>
  <c r="M55" i="22" s="1"/>
  <c r="M56" i="22" s="1"/>
  <c r="M57" i="22" s="1"/>
  <c r="M58" i="22" s="1"/>
  <c r="M59" i="22" s="1"/>
  <c r="M60" i="22" s="1"/>
  <c r="M61" i="22" s="1"/>
  <c r="M62" i="22" s="1"/>
  <c r="M99" i="22" s="1"/>
  <c r="M100" i="22" s="1"/>
  <c r="M101" i="22" s="1"/>
  <c r="M102" i="22" s="1"/>
  <c r="M104" i="22" s="1"/>
  <c r="M106" i="22" s="1"/>
  <c r="M105" i="22" s="1"/>
  <c r="M107" i="22" s="1"/>
  <c r="M98" i="22" s="1"/>
  <c r="M103" i="22" s="1"/>
  <c r="M108" i="22" s="1"/>
  <c r="M65" i="22" s="1"/>
  <c r="M66" i="22" s="1"/>
  <c r="M67" i="22" s="1"/>
  <c r="M68" i="22" s="1"/>
  <c r="M70" i="22" s="1"/>
  <c r="M71" i="22" s="1"/>
  <c r="M72" i="22" s="1"/>
  <c r="M73" i="22" s="1"/>
  <c r="M74" i="22" s="1"/>
  <c r="M75" i="22" s="1"/>
  <c r="M76" i="22" s="1"/>
  <c r="M77" i="22" s="1"/>
  <c r="M78" i="22" s="1"/>
  <c r="M79" i="22" s="1"/>
  <c r="M80" i="22" s="1"/>
  <c r="M81" i="22" s="1"/>
  <c r="M82" i="22" s="1"/>
  <c r="M83" i="22" s="1"/>
  <c r="M84" i="22" s="1"/>
  <c r="M85" i="22" s="1"/>
  <c r="M86" i="22" s="1"/>
  <c r="M87" i="22" s="1"/>
  <c r="M88" i="22" s="1"/>
  <c r="M89" i="22" s="1"/>
  <c r="M90" i="22" s="1"/>
  <c r="M91" i="22" s="1"/>
  <c r="M92" i="22" s="1"/>
  <c r="M93" i="22" s="1"/>
  <c r="M94" i="22" s="1"/>
  <c r="M95" i="22" s="1"/>
  <c r="M112" i="22" s="1"/>
  <c r="M113" i="22" s="1"/>
  <c r="M28" i="22"/>
  <c r="M30" i="22" s="1"/>
  <c r="M31" i="22" s="1"/>
  <c r="M32" i="22" s="1"/>
  <c r="M33" i="22" s="1"/>
  <c r="O11" i="22"/>
  <c r="O12" i="22" s="1"/>
  <c r="O13" i="22" s="1"/>
  <c r="O14" i="22" s="1"/>
  <c r="O15" i="22" s="1"/>
  <c r="O16" i="22" s="1"/>
  <c r="O17" i="22" s="1"/>
  <c r="O18" i="22" s="1"/>
  <c r="O19" i="22" s="1"/>
  <c r="O20" i="22" s="1"/>
  <c r="O21" i="22" s="1"/>
  <c r="O22" i="22" s="1"/>
  <c r="O23" i="22" s="1"/>
  <c r="O24" i="22" s="1"/>
  <c r="O26" i="22" s="1"/>
  <c r="O27" i="22" s="1"/>
  <c r="O28" i="22" s="1"/>
  <c r="O29" i="22" s="1"/>
  <c r="O30" i="22" s="1"/>
  <c r="O31" i="22" s="1"/>
  <c r="O32" i="22" s="1"/>
  <c r="O33" i="22" s="1"/>
  <c r="O34" i="22" s="1"/>
  <c r="O35" i="22" s="1"/>
  <c r="O36" i="22" s="1"/>
  <c r="O37" i="22" s="1"/>
  <c r="O38" i="22" s="1"/>
  <c r="O39" i="22" s="1"/>
  <c r="O40" i="22" s="1"/>
  <c r="O41" i="22" s="1"/>
  <c r="O42" i="22" s="1"/>
  <c r="O43" i="22" s="1"/>
  <c r="O44" i="22" s="1"/>
  <c r="O45" i="22" s="1"/>
  <c r="O46" i="22" s="1"/>
  <c r="O47" i="22" s="1"/>
  <c r="M11" i="22"/>
  <c r="M12" i="22" s="1"/>
  <c r="M13" i="22" s="1"/>
  <c r="M14" i="22" s="1"/>
  <c r="M15" i="22" s="1"/>
  <c r="M16" i="22" s="1"/>
  <c r="M17" i="22" s="1"/>
  <c r="M18" i="22" s="1"/>
  <c r="M19" i="22" s="1"/>
  <c r="M20" i="22" s="1"/>
  <c r="M21" i="22" s="1"/>
  <c r="M22" i="22" s="1"/>
  <c r="M23" i="22" s="1"/>
  <c r="M24" i="22" s="1"/>
  <c r="M26" i="22" s="1"/>
  <c r="M27" i="22" s="1"/>
  <c r="I109" i="22" l="1"/>
  <c r="I113" i="22" s="1"/>
  <c r="K109" i="22"/>
  <c r="K113" i="22" s="1"/>
  <c r="D6" i="25"/>
  <c r="D11" i="23"/>
  <c r="D13" i="23" s="1"/>
  <c r="D18" i="25"/>
  <c r="O50" i="22"/>
  <c r="O51" i="22" s="1"/>
  <c r="O52" i="22" s="1"/>
  <c r="O53" i="22" s="1"/>
  <c r="O54" i="22" s="1"/>
  <c r="O55" i="22" s="1"/>
  <c r="O56" i="22" s="1"/>
  <c r="O57" i="22" s="1"/>
  <c r="O58" i="22" s="1"/>
  <c r="O59" i="22" s="1"/>
  <c r="O60" i="22" s="1"/>
  <c r="O61" i="22" s="1"/>
  <c r="O64" i="22" s="1"/>
  <c r="O65" i="22" s="1"/>
  <c r="O66" i="22" s="1"/>
  <c r="O67" i="22" s="1"/>
  <c r="O68" i="22" s="1"/>
  <c r="O69" i="22" s="1"/>
  <c r="O70" i="22" s="1"/>
  <c r="O71" i="22" s="1"/>
  <c r="O72" i="22" s="1"/>
  <c r="O73" i="22" s="1"/>
  <c r="O74" i="22" s="1"/>
  <c r="O75" i="22" s="1"/>
  <c r="O76" i="22" s="1"/>
  <c r="O77" i="22" s="1"/>
  <c r="O78" i="22" s="1"/>
  <c r="O79" i="22" s="1"/>
  <c r="O80" i="22" s="1"/>
  <c r="O81" i="22" s="1"/>
  <c r="O82" i="22" s="1"/>
  <c r="O83" i="22" s="1"/>
  <c r="O84" i="22" s="1"/>
  <c r="O85" i="22" s="1"/>
  <c r="O86" i="22" s="1"/>
  <c r="O87" i="22" s="1"/>
  <c r="O88" i="22" s="1"/>
  <c r="O89" i="22" s="1"/>
  <c r="O90" i="22" s="1"/>
  <c r="O91" i="22" s="1"/>
  <c r="O92" i="22" s="1"/>
  <c r="O93" i="22" s="1"/>
  <c r="O94" i="22" s="1"/>
  <c r="O97" i="22" s="1"/>
  <c r="O98" i="22" s="1"/>
  <c r="O99" i="22" s="1"/>
  <c r="O100" i="22" s="1"/>
  <c r="O101" i="22" s="1"/>
  <c r="O102" i="22" s="1"/>
  <c r="O103" i="22" s="1"/>
  <c r="O104" i="22" s="1"/>
  <c r="O105" i="22" s="1"/>
  <c r="O106" i="22" s="1"/>
  <c r="O107" i="22" s="1"/>
  <c r="I11" i="23" l="1"/>
  <c r="I13" i="23" s="1"/>
  <c r="K24" i="25"/>
  <c r="D10" i="25"/>
  <c r="I6" i="25"/>
  <c r="I18" i="25"/>
  <c r="I20" i="25" s="1"/>
  <c r="D20" i="25"/>
  <c r="D22" i="25" l="1"/>
  <c r="I10" i="25"/>
  <c r="K6" i="25"/>
  <c r="K112" i="21"/>
  <c r="I112" i="21"/>
  <c r="K109" i="21"/>
  <c r="G6" i="23" s="1"/>
  <c r="G8" i="23" s="1"/>
  <c r="G15" i="23" s="1"/>
  <c r="I109" i="21"/>
  <c r="K96" i="21"/>
  <c r="F6" i="23" s="1"/>
  <c r="F8" i="23" s="1"/>
  <c r="F15" i="23" s="1"/>
  <c r="I96" i="21"/>
  <c r="K63" i="21"/>
  <c r="E6" i="23" s="1"/>
  <c r="E8" i="23" s="1"/>
  <c r="E15" i="23" s="1"/>
  <c r="I63" i="21"/>
  <c r="K49" i="21"/>
  <c r="I49" i="21"/>
  <c r="M34" i="21"/>
  <c r="M35" i="21" s="1"/>
  <c r="M36" i="21" s="1"/>
  <c r="M37" i="21" s="1"/>
  <c r="M38" i="21" s="1"/>
  <c r="M39" i="21" s="1"/>
  <c r="M40" i="21" s="1"/>
  <c r="M41" i="21" s="1"/>
  <c r="M42" i="21" s="1"/>
  <c r="M43" i="21" s="1"/>
  <c r="M44" i="21" s="1"/>
  <c r="M45" i="21" s="1"/>
  <c r="M46" i="21" s="1"/>
  <c r="M47" i="21" s="1"/>
  <c r="M48" i="21" s="1"/>
  <c r="M29" i="21" s="1"/>
  <c r="M51" i="21" s="1"/>
  <c r="M52" i="21" s="1"/>
  <c r="M53" i="21" s="1"/>
  <c r="M54" i="21" s="1"/>
  <c r="M55" i="21" s="1"/>
  <c r="M56" i="21" s="1"/>
  <c r="M57" i="21" s="1"/>
  <c r="M58" i="21" s="1"/>
  <c r="M59" i="21" s="1"/>
  <c r="M60" i="21" s="1"/>
  <c r="M61" i="21" s="1"/>
  <c r="M62" i="21" s="1"/>
  <c r="M99" i="21" s="1"/>
  <c r="M100" i="21" s="1"/>
  <c r="M101" i="21" s="1"/>
  <c r="M102" i="21" s="1"/>
  <c r="M104" i="21" s="1"/>
  <c r="M106" i="21" s="1"/>
  <c r="M105" i="21" s="1"/>
  <c r="M107" i="21" s="1"/>
  <c r="M98" i="21" s="1"/>
  <c r="M103" i="21" s="1"/>
  <c r="M108" i="21" s="1"/>
  <c r="M65" i="21" s="1"/>
  <c r="M66" i="21" s="1"/>
  <c r="M67" i="21" s="1"/>
  <c r="M68" i="21" s="1"/>
  <c r="M70" i="21" s="1"/>
  <c r="M71" i="21" s="1"/>
  <c r="M72" i="21" s="1"/>
  <c r="M73" i="21" s="1"/>
  <c r="M74" i="21" s="1"/>
  <c r="M75" i="21" s="1"/>
  <c r="M76" i="21" s="1"/>
  <c r="M77" i="21" s="1"/>
  <c r="M78" i="21" s="1"/>
  <c r="M79" i="21" s="1"/>
  <c r="M80" i="21" s="1"/>
  <c r="M81" i="21" s="1"/>
  <c r="M82" i="21" s="1"/>
  <c r="M83" i="21" s="1"/>
  <c r="M84" i="21" s="1"/>
  <c r="M85" i="21" s="1"/>
  <c r="M86" i="21" s="1"/>
  <c r="M87" i="21" s="1"/>
  <c r="M88" i="21" s="1"/>
  <c r="M89" i="21" s="1"/>
  <c r="M90" i="21" s="1"/>
  <c r="M91" i="21" s="1"/>
  <c r="M92" i="21" s="1"/>
  <c r="M93" i="21" s="1"/>
  <c r="M94" i="21" s="1"/>
  <c r="M95" i="21" s="1"/>
  <c r="M112" i="21" s="1"/>
  <c r="M113" i="21" s="1"/>
  <c r="M28" i="21"/>
  <c r="M30" i="21" s="1"/>
  <c r="M31" i="21" s="1"/>
  <c r="M32" i="21" s="1"/>
  <c r="M33" i="21" s="1"/>
  <c r="O11" i="21"/>
  <c r="O12" i="21" s="1"/>
  <c r="O13" i="21" s="1"/>
  <c r="O14" i="21" s="1"/>
  <c r="O15" i="21" s="1"/>
  <c r="O16" i="21" s="1"/>
  <c r="O17" i="21" s="1"/>
  <c r="O18" i="21" s="1"/>
  <c r="O19" i="21" s="1"/>
  <c r="O20" i="21" s="1"/>
  <c r="O21" i="21" s="1"/>
  <c r="O22" i="21" s="1"/>
  <c r="O23" i="21" s="1"/>
  <c r="O24" i="21" s="1"/>
  <c r="O26" i="21" s="1"/>
  <c r="O27" i="21" s="1"/>
  <c r="O28" i="21" s="1"/>
  <c r="O29" i="21" s="1"/>
  <c r="O30" i="21" s="1"/>
  <c r="O31" i="21" s="1"/>
  <c r="O32" i="21" s="1"/>
  <c r="O33" i="21" s="1"/>
  <c r="O34" i="21" s="1"/>
  <c r="O35" i="21" s="1"/>
  <c r="O36" i="21" s="1"/>
  <c r="O37" i="21" s="1"/>
  <c r="O38" i="21" s="1"/>
  <c r="O39" i="21" s="1"/>
  <c r="O40" i="21" s="1"/>
  <c r="O41" i="21" s="1"/>
  <c r="O42" i="21" s="1"/>
  <c r="O43" i="21" s="1"/>
  <c r="O44" i="21" s="1"/>
  <c r="O45" i="21" s="1"/>
  <c r="O46" i="21" s="1"/>
  <c r="O47" i="21" s="1"/>
  <c r="O48" i="21" s="1"/>
  <c r="O51" i="21" s="1"/>
  <c r="O52" i="21" s="1"/>
  <c r="O53" i="21" s="1"/>
  <c r="O54" i="21" s="1"/>
  <c r="O55" i="21" s="1"/>
  <c r="O56" i="21" s="1"/>
  <c r="O57" i="21" s="1"/>
  <c r="O58" i="21" s="1"/>
  <c r="O59" i="21" s="1"/>
  <c r="O60" i="21" s="1"/>
  <c r="O61" i="21" s="1"/>
  <c r="O62" i="21" s="1"/>
  <c r="O65" i="21" s="1"/>
  <c r="O66" i="21" s="1"/>
  <c r="O67" i="21" s="1"/>
  <c r="O68" i="21" s="1"/>
  <c r="O69" i="21" s="1"/>
  <c r="O70" i="21" s="1"/>
  <c r="O71" i="21" s="1"/>
  <c r="O72" i="21" s="1"/>
  <c r="O73" i="21" s="1"/>
  <c r="O74" i="21" s="1"/>
  <c r="O75" i="21" s="1"/>
  <c r="O76" i="21" s="1"/>
  <c r="O77" i="21" s="1"/>
  <c r="O78" i="21" s="1"/>
  <c r="O79" i="21" s="1"/>
  <c r="O80" i="21" s="1"/>
  <c r="O81" i="21" s="1"/>
  <c r="O82" i="21" s="1"/>
  <c r="O83" i="21" s="1"/>
  <c r="O84" i="21" s="1"/>
  <c r="O85" i="21" s="1"/>
  <c r="O86" i="21" s="1"/>
  <c r="O87" i="21" s="1"/>
  <c r="O88" i="21" s="1"/>
  <c r="O89" i="21" s="1"/>
  <c r="O90" i="21" s="1"/>
  <c r="O91" i="21" s="1"/>
  <c r="O92" i="21" s="1"/>
  <c r="O93" i="21" s="1"/>
  <c r="O94" i="21" s="1"/>
  <c r="O95" i="21" s="1"/>
  <c r="O98" i="21" s="1"/>
  <c r="O99" i="21" s="1"/>
  <c r="O100" i="21" s="1"/>
  <c r="O101" i="21" s="1"/>
  <c r="O102" i="21" s="1"/>
  <c r="O103" i="21" s="1"/>
  <c r="O104" i="21" s="1"/>
  <c r="O105" i="21" s="1"/>
  <c r="O106" i="21" s="1"/>
  <c r="O107" i="21" s="1"/>
  <c r="O108" i="21" s="1"/>
  <c r="M11" i="21"/>
  <c r="M12" i="21" s="1"/>
  <c r="M13" i="21" s="1"/>
  <c r="M14" i="21" s="1"/>
  <c r="M15" i="21" s="1"/>
  <c r="M16" i="21" s="1"/>
  <c r="M17" i="21" s="1"/>
  <c r="M18" i="21" s="1"/>
  <c r="M19" i="21" s="1"/>
  <c r="M20" i="21" s="1"/>
  <c r="M21" i="21" s="1"/>
  <c r="M22" i="21" s="1"/>
  <c r="M23" i="21" s="1"/>
  <c r="M24" i="21" s="1"/>
  <c r="M26" i="21" s="1"/>
  <c r="M27" i="21" s="1"/>
  <c r="G14" i="20"/>
  <c r="F14" i="20"/>
  <c r="E14" i="20"/>
  <c r="D13" i="20"/>
  <c r="I13" i="20" s="1"/>
  <c r="H9" i="20"/>
  <c r="I8" i="20"/>
  <c r="I7" i="20"/>
  <c r="K10" i="25" l="1"/>
  <c r="I22" i="25"/>
  <c r="K22" i="25" s="1"/>
  <c r="K110" i="21"/>
  <c r="K114" i="21" s="1"/>
  <c r="K17" i="23" s="1"/>
  <c r="D6" i="23"/>
  <c r="I110" i="21"/>
  <c r="I114" i="21" s="1"/>
  <c r="G13" i="19"/>
  <c r="F13" i="19"/>
  <c r="E13" i="19"/>
  <c r="D12" i="19"/>
  <c r="I12" i="19" s="1"/>
  <c r="H8" i="19"/>
  <c r="I7" i="19"/>
  <c r="D8" i="23" l="1"/>
  <c r="D15" i="23" s="1"/>
  <c r="I6" i="23"/>
  <c r="K112" i="18"/>
  <c r="I112" i="18"/>
  <c r="K109" i="18"/>
  <c r="G6" i="20" s="1"/>
  <c r="G9" i="20" s="1"/>
  <c r="G16" i="20" s="1"/>
  <c r="I109" i="18"/>
  <c r="K96" i="18"/>
  <c r="F6" i="20" s="1"/>
  <c r="F9" i="20" s="1"/>
  <c r="F16" i="20" s="1"/>
  <c r="I96" i="18"/>
  <c r="K63" i="18"/>
  <c r="E6" i="20" s="1"/>
  <c r="E9" i="20" s="1"/>
  <c r="E16" i="20" s="1"/>
  <c r="I63" i="18"/>
  <c r="K49" i="18"/>
  <c r="I49" i="18"/>
  <c r="M34" i="18"/>
  <c r="M35" i="18" s="1"/>
  <c r="M36" i="18" s="1"/>
  <c r="M37" i="18" s="1"/>
  <c r="M38" i="18" s="1"/>
  <c r="M39" i="18" s="1"/>
  <c r="M40" i="18" s="1"/>
  <c r="M41" i="18" s="1"/>
  <c r="M42" i="18" s="1"/>
  <c r="M43" i="18" s="1"/>
  <c r="M44" i="18" s="1"/>
  <c r="M45" i="18" s="1"/>
  <c r="M46" i="18" s="1"/>
  <c r="M47" i="18" s="1"/>
  <c r="M48" i="18" s="1"/>
  <c r="M29" i="18" s="1"/>
  <c r="M51" i="18" s="1"/>
  <c r="M52" i="18" s="1"/>
  <c r="M53" i="18" s="1"/>
  <c r="M54" i="18" s="1"/>
  <c r="M55" i="18" s="1"/>
  <c r="M56" i="18" s="1"/>
  <c r="M57" i="18" s="1"/>
  <c r="M58" i="18" s="1"/>
  <c r="M59" i="18" s="1"/>
  <c r="M60" i="18" s="1"/>
  <c r="M61" i="18" s="1"/>
  <c r="M62" i="18" s="1"/>
  <c r="M99" i="18" s="1"/>
  <c r="M100" i="18" s="1"/>
  <c r="M101" i="18" s="1"/>
  <c r="M102" i="18" s="1"/>
  <c r="M104" i="18" s="1"/>
  <c r="M106" i="18" s="1"/>
  <c r="M105" i="18" s="1"/>
  <c r="M107" i="18" s="1"/>
  <c r="M98" i="18" s="1"/>
  <c r="M103" i="18" s="1"/>
  <c r="M108" i="18" s="1"/>
  <c r="M65" i="18" s="1"/>
  <c r="M66" i="18" s="1"/>
  <c r="M67" i="18" s="1"/>
  <c r="M68" i="18" s="1"/>
  <c r="M70" i="18" s="1"/>
  <c r="M71" i="18" s="1"/>
  <c r="M72" i="18" s="1"/>
  <c r="M73" i="18" s="1"/>
  <c r="M74" i="18" s="1"/>
  <c r="M75" i="18" s="1"/>
  <c r="M76" i="18" s="1"/>
  <c r="M77" i="18" s="1"/>
  <c r="M78" i="18" s="1"/>
  <c r="M79" i="18" s="1"/>
  <c r="M80" i="18" s="1"/>
  <c r="M81" i="18" s="1"/>
  <c r="M82" i="18" s="1"/>
  <c r="M83" i="18" s="1"/>
  <c r="M84" i="18" s="1"/>
  <c r="M85" i="18" s="1"/>
  <c r="M86" i="18" s="1"/>
  <c r="M87" i="18" s="1"/>
  <c r="M88" i="18" s="1"/>
  <c r="M89" i="18" s="1"/>
  <c r="M90" i="18" s="1"/>
  <c r="M91" i="18" s="1"/>
  <c r="M92" i="18" s="1"/>
  <c r="M93" i="18" s="1"/>
  <c r="M94" i="18" s="1"/>
  <c r="M95" i="18" s="1"/>
  <c r="M112" i="18" s="1"/>
  <c r="M113" i="18" s="1"/>
  <c r="M28" i="18"/>
  <c r="M30" i="18" s="1"/>
  <c r="M31" i="18" s="1"/>
  <c r="M32" i="18" s="1"/>
  <c r="M33" i="18" s="1"/>
  <c r="O11" i="18"/>
  <c r="O12" i="18" s="1"/>
  <c r="O13" i="18" s="1"/>
  <c r="O14" i="18" s="1"/>
  <c r="O15" i="18" s="1"/>
  <c r="O16" i="18" s="1"/>
  <c r="O17" i="18" s="1"/>
  <c r="O18" i="18" s="1"/>
  <c r="O19" i="18" s="1"/>
  <c r="O20" i="18" s="1"/>
  <c r="O21" i="18" s="1"/>
  <c r="O22" i="18" s="1"/>
  <c r="O23" i="18" s="1"/>
  <c r="O24" i="18" s="1"/>
  <c r="O26" i="18" s="1"/>
  <c r="O27" i="18" s="1"/>
  <c r="O28" i="18" s="1"/>
  <c r="O29" i="18" s="1"/>
  <c r="O30" i="18" s="1"/>
  <c r="O31" i="18" s="1"/>
  <c r="O32" i="18" s="1"/>
  <c r="O33" i="18" s="1"/>
  <c r="O34" i="18" s="1"/>
  <c r="O35" i="18" s="1"/>
  <c r="O36" i="18" s="1"/>
  <c r="O37" i="18" s="1"/>
  <c r="O38" i="18" s="1"/>
  <c r="O39" i="18" s="1"/>
  <c r="O40" i="18" s="1"/>
  <c r="O41" i="18" s="1"/>
  <c r="O42" i="18" s="1"/>
  <c r="O43" i="18" s="1"/>
  <c r="O44" i="18" s="1"/>
  <c r="O45" i="18" s="1"/>
  <c r="O46" i="18" s="1"/>
  <c r="O47" i="18" s="1"/>
  <c r="O48" i="18" s="1"/>
  <c r="O51" i="18" s="1"/>
  <c r="O52" i="18" s="1"/>
  <c r="O53" i="18" s="1"/>
  <c r="O54" i="18" s="1"/>
  <c r="O55" i="18" s="1"/>
  <c r="O56" i="18" s="1"/>
  <c r="O57" i="18" s="1"/>
  <c r="O58" i="18" s="1"/>
  <c r="O59" i="18" s="1"/>
  <c r="O60" i="18" s="1"/>
  <c r="O61" i="18" s="1"/>
  <c r="O62" i="18" s="1"/>
  <c r="O65" i="18" s="1"/>
  <c r="O66" i="18" s="1"/>
  <c r="O67" i="18" s="1"/>
  <c r="O68" i="18" s="1"/>
  <c r="O69" i="18" s="1"/>
  <c r="O70" i="18" s="1"/>
  <c r="O71" i="18" s="1"/>
  <c r="O72" i="18" s="1"/>
  <c r="O73" i="18" s="1"/>
  <c r="O74" i="18" s="1"/>
  <c r="O75" i="18" s="1"/>
  <c r="O76" i="18" s="1"/>
  <c r="O77" i="18" s="1"/>
  <c r="O78" i="18" s="1"/>
  <c r="O79" i="18" s="1"/>
  <c r="O80" i="18" s="1"/>
  <c r="O81" i="18" s="1"/>
  <c r="O82" i="18" s="1"/>
  <c r="O83" i="18" s="1"/>
  <c r="O84" i="18" s="1"/>
  <c r="O85" i="18" s="1"/>
  <c r="O86" i="18" s="1"/>
  <c r="O87" i="18" s="1"/>
  <c r="O88" i="18" s="1"/>
  <c r="O89" i="18" s="1"/>
  <c r="O90" i="18" s="1"/>
  <c r="O91" i="18" s="1"/>
  <c r="O92" i="18" s="1"/>
  <c r="O93" i="18" s="1"/>
  <c r="O94" i="18" s="1"/>
  <c r="O95" i="18" s="1"/>
  <c r="O98" i="18" s="1"/>
  <c r="O99" i="18" s="1"/>
  <c r="O100" i="18" s="1"/>
  <c r="O101" i="18" s="1"/>
  <c r="O102" i="18" s="1"/>
  <c r="O103" i="18" s="1"/>
  <c r="O104" i="18" s="1"/>
  <c r="O105" i="18" s="1"/>
  <c r="O106" i="18" s="1"/>
  <c r="O107" i="18" s="1"/>
  <c r="O108" i="18" s="1"/>
  <c r="M11" i="18"/>
  <c r="M12" i="18" s="1"/>
  <c r="M13" i="18" s="1"/>
  <c r="M14" i="18" s="1"/>
  <c r="M15" i="18" s="1"/>
  <c r="M16" i="18" s="1"/>
  <c r="M17" i="18" s="1"/>
  <c r="M18" i="18" s="1"/>
  <c r="M19" i="18" s="1"/>
  <c r="M20" i="18" s="1"/>
  <c r="M21" i="18" s="1"/>
  <c r="M22" i="18" s="1"/>
  <c r="M23" i="18" s="1"/>
  <c r="M24" i="18" s="1"/>
  <c r="M26" i="18" s="1"/>
  <c r="M27" i="18" s="1"/>
  <c r="I110" i="18" l="1"/>
  <c r="I114" i="18" s="1"/>
  <c r="K6" i="23"/>
  <c r="I8" i="23"/>
  <c r="K110" i="18"/>
  <c r="K114" i="18" s="1"/>
  <c r="K18" i="20" s="1"/>
  <c r="D6" i="20"/>
  <c r="I9" i="17"/>
  <c r="I10" i="17"/>
  <c r="H11" i="17"/>
  <c r="G16" i="17"/>
  <c r="E16" i="17"/>
  <c r="D15" i="17"/>
  <c r="I15" i="17" s="1"/>
  <c r="F16" i="17"/>
  <c r="I8" i="17"/>
  <c r="I7" i="17"/>
  <c r="K112" i="16"/>
  <c r="I112" i="16"/>
  <c r="K109" i="16"/>
  <c r="G6" i="19" s="1"/>
  <c r="G8" i="19" s="1"/>
  <c r="G15" i="19" s="1"/>
  <c r="I109" i="16"/>
  <c r="K96" i="16"/>
  <c r="F6" i="19" s="1"/>
  <c r="F8" i="19" s="1"/>
  <c r="F15" i="19" s="1"/>
  <c r="I96" i="16"/>
  <c r="K63" i="16"/>
  <c r="E6" i="19" s="1"/>
  <c r="E8" i="19" s="1"/>
  <c r="E15" i="19" s="1"/>
  <c r="I63" i="16"/>
  <c r="K49" i="16"/>
  <c r="I49" i="16"/>
  <c r="M34" i="16"/>
  <c r="M35" i="16" s="1"/>
  <c r="M36" i="16" s="1"/>
  <c r="M37" i="16" s="1"/>
  <c r="M38" i="16" s="1"/>
  <c r="M39" i="16" s="1"/>
  <c r="M40" i="16" s="1"/>
  <c r="M41" i="16" s="1"/>
  <c r="M42" i="16" s="1"/>
  <c r="M43" i="16" s="1"/>
  <c r="M44" i="16" s="1"/>
  <c r="M45" i="16" s="1"/>
  <c r="M46" i="16" s="1"/>
  <c r="M47" i="16" s="1"/>
  <c r="M48" i="16" s="1"/>
  <c r="M29" i="16" s="1"/>
  <c r="M51" i="16" s="1"/>
  <c r="M52" i="16" s="1"/>
  <c r="M53" i="16" s="1"/>
  <c r="M54" i="16" s="1"/>
  <c r="M55" i="16" s="1"/>
  <c r="M56" i="16" s="1"/>
  <c r="M57" i="16" s="1"/>
  <c r="M58" i="16" s="1"/>
  <c r="M59" i="16" s="1"/>
  <c r="M60" i="16" s="1"/>
  <c r="M61" i="16" s="1"/>
  <c r="M62" i="16" s="1"/>
  <c r="M99" i="16" s="1"/>
  <c r="M100" i="16" s="1"/>
  <c r="M101" i="16" s="1"/>
  <c r="M102" i="16" s="1"/>
  <c r="M104" i="16" s="1"/>
  <c r="M106" i="16" s="1"/>
  <c r="M105" i="16" s="1"/>
  <c r="M107" i="16" s="1"/>
  <c r="M98" i="16" s="1"/>
  <c r="M103" i="16" s="1"/>
  <c r="M108" i="16" s="1"/>
  <c r="M65" i="16" s="1"/>
  <c r="M66" i="16" s="1"/>
  <c r="M67" i="16" s="1"/>
  <c r="M68" i="16" s="1"/>
  <c r="M70" i="16" s="1"/>
  <c r="M71" i="16" s="1"/>
  <c r="M72" i="16" s="1"/>
  <c r="M73" i="16" s="1"/>
  <c r="M74" i="16" s="1"/>
  <c r="M75" i="16" s="1"/>
  <c r="M76" i="16" s="1"/>
  <c r="M77" i="16" s="1"/>
  <c r="M78" i="16" s="1"/>
  <c r="M79" i="16" s="1"/>
  <c r="M80" i="16" s="1"/>
  <c r="M81" i="16" s="1"/>
  <c r="M82" i="16" s="1"/>
  <c r="M83" i="16" s="1"/>
  <c r="M84" i="16" s="1"/>
  <c r="M85" i="16" s="1"/>
  <c r="M86" i="16" s="1"/>
  <c r="M87" i="16" s="1"/>
  <c r="M88" i="16" s="1"/>
  <c r="M89" i="16" s="1"/>
  <c r="M90" i="16" s="1"/>
  <c r="M91" i="16" s="1"/>
  <c r="M92" i="16" s="1"/>
  <c r="M93" i="16" s="1"/>
  <c r="M94" i="16" s="1"/>
  <c r="M95" i="16" s="1"/>
  <c r="M112" i="16" s="1"/>
  <c r="M113" i="16" s="1"/>
  <c r="M28" i="16"/>
  <c r="M30" i="16" s="1"/>
  <c r="M31" i="16" s="1"/>
  <c r="M32" i="16" s="1"/>
  <c r="M33" i="16" s="1"/>
  <c r="O11" i="16"/>
  <c r="O12" i="16" s="1"/>
  <c r="O13" i="16" s="1"/>
  <c r="O14" i="16" s="1"/>
  <c r="O15" i="16" s="1"/>
  <c r="O16" i="16" s="1"/>
  <c r="O17" i="16" s="1"/>
  <c r="O18" i="16" s="1"/>
  <c r="O19" i="16" s="1"/>
  <c r="O20" i="16" s="1"/>
  <c r="O21" i="16" s="1"/>
  <c r="O22" i="16" s="1"/>
  <c r="O23" i="16" s="1"/>
  <c r="O24" i="16" s="1"/>
  <c r="O26" i="16" s="1"/>
  <c r="O27" i="16" s="1"/>
  <c r="O28" i="16" s="1"/>
  <c r="O29" i="16" s="1"/>
  <c r="O30" i="16" s="1"/>
  <c r="O31" i="16" s="1"/>
  <c r="O32" i="16" s="1"/>
  <c r="O33" i="16" s="1"/>
  <c r="M11" i="16"/>
  <c r="M12" i="16" s="1"/>
  <c r="M13" i="16" s="1"/>
  <c r="M14" i="16" s="1"/>
  <c r="M15" i="16" s="1"/>
  <c r="M16" i="16" s="1"/>
  <c r="M17" i="16" s="1"/>
  <c r="M18" i="16" s="1"/>
  <c r="M19" i="16" s="1"/>
  <c r="M20" i="16" s="1"/>
  <c r="M21" i="16" s="1"/>
  <c r="M22" i="16" s="1"/>
  <c r="M23" i="16" s="1"/>
  <c r="M24" i="16" s="1"/>
  <c r="M26" i="16" s="1"/>
  <c r="M27" i="16" s="1"/>
  <c r="K49" i="15"/>
  <c r="K112" i="15"/>
  <c r="I112" i="15"/>
  <c r="K109" i="15"/>
  <c r="G6" i="17" s="1"/>
  <c r="G11" i="17" s="1"/>
  <c r="I109" i="15"/>
  <c r="K96" i="15"/>
  <c r="F6" i="17" s="1"/>
  <c r="F11" i="17" s="1"/>
  <c r="I96" i="15"/>
  <c r="K63" i="15"/>
  <c r="E6" i="17" s="1"/>
  <c r="E11" i="17" s="1"/>
  <c r="I63" i="15"/>
  <c r="I49" i="15"/>
  <c r="M34" i="15"/>
  <c r="M35" i="15" s="1"/>
  <c r="M36" i="15" s="1"/>
  <c r="M37" i="15" s="1"/>
  <c r="M38" i="15" s="1"/>
  <c r="M39" i="15" s="1"/>
  <c r="M40" i="15" s="1"/>
  <c r="M41" i="15" s="1"/>
  <c r="M42" i="15" s="1"/>
  <c r="M43" i="15" s="1"/>
  <c r="M44" i="15" s="1"/>
  <c r="M45" i="15" s="1"/>
  <c r="M46" i="15" s="1"/>
  <c r="M47" i="15" s="1"/>
  <c r="M48" i="15" s="1"/>
  <c r="M29" i="15" s="1"/>
  <c r="M51" i="15" s="1"/>
  <c r="M52" i="15" s="1"/>
  <c r="M53" i="15" s="1"/>
  <c r="M54" i="15" s="1"/>
  <c r="M55" i="15" s="1"/>
  <c r="M56" i="15" s="1"/>
  <c r="M57" i="15" s="1"/>
  <c r="M58" i="15" s="1"/>
  <c r="M59" i="15" s="1"/>
  <c r="M60" i="15" s="1"/>
  <c r="M61" i="15" s="1"/>
  <c r="M62" i="15" s="1"/>
  <c r="M99" i="15" s="1"/>
  <c r="M100" i="15" s="1"/>
  <c r="M101" i="15" s="1"/>
  <c r="M102" i="15" s="1"/>
  <c r="M104" i="15" s="1"/>
  <c r="M106" i="15" s="1"/>
  <c r="M105" i="15" s="1"/>
  <c r="M107" i="15" s="1"/>
  <c r="M98" i="15" s="1"/>
  <c r="M103" i="15" s="1"/>
  <c r="M108" i="15" s="1"/>
  <c r="M65" i="15" s="1"/>
  <c r="M66" i="15" s="1"/>
  <c r="M67" i="15" s="1"/>
  <c r="M68" i="15" s="1"/>
  <c r="M70" i="15" s="1"/>
  <c r="M71" i="15" s="1"/>
  <c r="M72" i="15" s="1"/>
  <c r="M73" i="15" s="1"/>
  <c r="M74" i="15" s="1"/>
  <c r="M75" i="15" s="1"/>
  <c r="M76" i="15" s="1"/>
  <c r="M77" i="15" s="1"/>
  <c r="M78" i="15" s="1"/>
  <c r="M79" i="15" s="1"/>
  <c r="M80" i="15" s="1"/>
  <c r="M81" i="15" s="1"/>
  <c r="M82" i="15" s="1"/>
  <c r="M83" i="15" s="1"/>
  <c r="M84" i="15" s="1"/>
  <c r="M85" i="15" s="1"/>
  <c r="M86" i="15" s="1"/>
  <c r="M87" i="15" s="1"/>
  <c r="M88" i="15" s="1"/>
  <c r="M89" i="15" s="1"/>
  <c r="M90" i="15" s="1"/>
  <c r="M91" i="15" s="1"/>
  <c r="M92" i="15" s="1"/>
  <c r="M93" i="15" s="1"/>
  <c r="M94" i="15" s="1"/>
  <c r="M95" i="15" s="1"/>
  <c r="M112" i="15" s="1"/>
  <c r="M113" i="15" s="1"/>
  <c r="M28" i="15"/>
  <c r="M30" i="15" s="1"/>
  <c r="M31" i="15" s="1"/>
  <c r="M32" i="15" s="1"/>
  <c r="M33" i="15" s="1"/>
  <c r="O11" i="15"/>
  <c r="O12" i="15" s="1"/>
  <c r="O13" i="15" s="1"/>
  <c r="O14" i="15" s="1"/>
  <c r="O15" i="15" s="1"/>
  <c r="O16" i="15" s="1"/>
  <c r="O17" i="15" s="1"/>
  <c r="O18" i="15" s="1"/>
  <c r="O19" i="15" s="1"/>
  <c r="O20" i="15" s="1"/>
  <c r="O21" i="15" s="1"/>
  <c r="O22" i="15" s="1"/>
  <c r="O23" i="15" s="1"/>
  <c r="O24" i="15" s="1"/>
  <c r="O26" i="15" s="1"/>
  <c r="O27" i="15" s="1"/>
  <c r="O28" i="15" s="1"/>
  <c r="O29" i="15" s="1"/>
  <c r="O30" i="15" s="1"/>
  <c r="O31" i="15" s="1"/>
  <c r="O32" i="15" s="1"/>
  <c r="O33" i="15" s="1"/>
  <c r="O34" i="15" s="1"/>
  <c r="O35" i="15" s="1"/>
  <c r="O36" i="15" s="1"/>
  <c r="O37" i="15" s="1"/>
  <c r="O38" i="15" s="1"/>
  <c r="O39" i="15" s="1"/>
  <c r="O40" i="15" s="1"/>
  <c r="O41" i="15" s="1"/>
  <c r="O42" i="15" s="1"/>
  <c r="O43" i="15" s="1"/>
  <c r="O44" i="15" s="1"/>
  <c r="O45" i="15" s="1"/>
  <c r="O46" i="15" s="1"/>
  <c r="O47" i="15" s="1"/>
  <c r="O48" i="15" s="1"/>
  <c r="O51" i="15" s="1"/>
  <c r="O52" i="15" s="1"/>
  <c r="O53" i="15" s="1"/>
  <c r="O54" i="15" s="1"/>
  <c r="O55" i="15" s="1"/>
  <c r="O56" i="15" s="1"/>
  <c r="O57" i="15" s="1"/>
  <c r="O58" i="15" s="1"/>
  <c r="O59" i="15" s="1"/>
  <c r="O60" i="15" s="1"/>
  <c r="O61" i="15" s="1"/>
  <c r="O62" i="15" s="1"/>
  <c r="O65" i="15" s="1"/>
  <c r="O66" i="15" s="1"/>
  <c r="O67" i="15" s="1"/>
  <c r="O68" i="15" s="1"/>
  <c r="O69" i="15" s="1"/>
  <c r="O70" i="15" s="1"/>
  <c r="O71" i="15" s="1"/>
  <c r="O72" i="15" s="1"/>
  <c r="O73" i="15" s="1"/>
  <c r="O74" i="15" s="1"/>
  <c r="O75" i="15" s="1"/>
  <c r="O76" i="15" s="1"/>
  <c r="O77" i="15" s="1"/>
  <c r="O78" i="15" s="1"/>
  <c r="O79" i="15" s="1"/>
  <c r="O80" i="15" s="1"/>
  <c r="O81" i="15" s="1"/>
  <c r="O82" i="15" s="1"/>
  <c r="O83" i="15" s="1"/>
  <c r="O84" i="15" s="1"/>
  <c r="O85" i="15" s="1"/>
  <c r="O86" i="15" s="1"/>
  <c r="O87" i="15" s="1"/>
  <c r="O88" i="15" s="1"/>
  <c r="O89" i="15" s="1"/>
  <c r="O90" i="15" s="1"/>
  <c r="O91" i="15" s="1"/>
  <c r="O92" i="15" s="1"/>
  <c r="O93" i="15" s="1"/>
  <c r="O94" i="15" s="1"/>
  <c r="O95" i="15" s="1"/>
  <c r="O98" i="15" s="1"/>
  <c r="O99" i="15" s="1"/>
  <c r="O100" i="15" s="1"/>
  <c r="O101" i="15" s="1"/>
  <c r="O102" i="15" s="1"/>
  <c r="O103" i="15" s="1"/>
  <c r="O104" i="15" s="1"/>
  <c r="O105" i="15" s="1"/>
  <c r="O106" i="15" s="1"/>
  <c r="O107" i="15" s="1"/>
  <c r="O108" i="15" s="1"/>
  <c r="M11" i="15"/>
  <c r="M12" i="15" s="1"/>
  <c r="M13" i="15" s="1"/>
  <c r="M14" i="15" s="1"/>
  <c r="M15" i="15" s="1"/>
  <c r="M16" i="15" s="1"/>
  <c r="M17" i="15" s="1"/>
  <c r="M18" i="15" s="1"/>
  <c r="M19" i="15" s="1"/>
  <c r="M20" i="15" s="1"/>
  <c r="M21" i="15" s="1"/>
  <c r="M22" i="15" s="1"/>
  <c r="M23" i="15" s="1"/>
  <c r="M24" i="15" s="1"/>
  <c r="M26" i="15" s="1"/>
  <c r="M27" i="15" s="1"/>
  <c r="F7" i="13"/>
  <c r="I7" i="13" s="1"/>
  <c r="E9" i="13"/>
  <c r="I9" i="13" s="1"/>
  <c r="F13" i="13"/>
  <c r="D15" i="13"/>
  <c r="I15" i="13" s="1"/>
  <c r="E16" i="13"/>
  <c r="G16" i="13"/>
  <c r="I8" i="13"/>
  <c r="D14" i="11"/>
  <c r="D16" i="11" s="1"/>
  <c r="K111" i="10"/>
  <c r="I111" i="10"/>
  <c r="K51" i="10"/>
  <c r="I51" i="10"/>
  <c r="I7" i="11"/>
  <c r="I8" i="11"/>
  <c r="I9" i="11"/>
  <c r="I13" i="11"/>
  <c r="I15" i="11"/>
  <c r="E16" i="11"/>
  <c r="G16" i="11"/>
  <c r="F16" i="11"/>
  <c r="M11" i="10"/>
  <c r="M12" i="10" s="1"/>
  <c r="M13" i="10" s="1"/>
  <c r="M14" i="10" s="1"/>
  <c r="M15" i="10" s="1"/>
  <c r="M16" i="10" s="1"/>
  <c r="M17" i="10" s="1"/>
  <c r="M18" i="10" s="1"/>
  <c r="M19" i="10" s="1"/>
  <c r="M20" i="10" s="1"/>
  <c r="M21" i="10" s="1"/>
  <c r="M22" i="10" s="1"/>
  <c r="M23" i="10" s="1"/>
  <c r="M24" i="10" s="1"/>
  <c r="M26" i="10" s="1"/>
  <c r="M27" i="10" s="1"/>
  <c r="O11" i="10"/>
  <c r="O12" i="10" s="1"/>
  <c r="O13" i="10" s="1"/>
  <c r="O14" i="10" s="1"/>
  <c r="O15" i="10" s="1"/>
  <c r="O16" i="10" s="1"/>
  <c r="O17" i="10" s="1"/>
  <c r="O18" i="10" s="1"/>
  <c r="O19" i="10" s="1"/>
  <c r="O20" i="10" s="1"/>
  <c r="O21" i="10" s="1"/>
  <c r="O22" i="10" s="1"/>
  <c r="O23" i="10" s="1"/>
  <c r="O24"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51" i="10" s="1"/>
  <c r="O52" i="10" s="1"/>
  <c r="O53" i="10" s="1"/>
  <c r="O54" i="10" s="1"/>
  <c r="O55" i="10" s="1"/>
  <c r="O56" i="10" s="1"/>
  <c r="O57" i="10" s="1"/>
  <c r="O58" i="10" s="1"/>
  <c r="O59" i="10" s="1"/>
  <c r="O60" i="10" s="1"/>
  <c r="O61" i="10" s="1"/>
  <c r="O62" i="10" s="1"/>
  <c r="O65" i="10" s="1"/>
  <c r="O66" i="10" s="1"/>
  <c r="O67" i="10" s="1"/>
  <c r="O68" i="10" s="1"/>
  <c r="O69" i="10" s="1"/>
  <c r="O70" i="10" s="1"/>
  <c r="O71" i="10" s="1"/>
  <c r="O72" i="10" s="1"/>
  <c r="O73" i="10" s="1"/>
  <c r="O74" i="10" s="1"/>
  <c r="O75" i="10" s="1"/>
  <c r="O76" i="10" s="1"/>
  <c r="O77" i="10" s="1"/>
  <c r="O78" i="10" s="1"/>
  <c r="O79" i="10" s="1"/>
  <c r="O80" i="10" s="1"/>
  <c r="O81" i="10" s="1"/>
  <c r="O82" i="10" s="1"/>
  <c r="O83" i="10" s="1"/>
  <c r="O84" i="10" s="1"/>
  <c r="O85" i="10" s="1"/>
  <c r="O86" i="10" s="1"/>
  <c r="O87" i="10" s="1"/>
  <c r="O88" i="10" s="1"/>
  <c r="O89" i="10" s="1"/>
  <c r="O90" i="10" s="1"/>
  <c r="O91" i="10" s="1"/>
  <c r="O92" i="10" s="1"/>
  <c r="O93" i="10" s="1"/>
  <c r="O94" i="10" s="1"/>
  <c r="O97" i="10" s="1"/>
  <c r="O98" i="10" s="1"/>
  <c r="O99" i="10" s="1"/>
  <c r="O100" i="10" s="1"/>
  <c r="O101" i="10" s="1"/>
  <c r="O102" i="10" s="1"/>
  <c r="O103" i="10" s="1"/>
  <c r="O104" i="10" s="1"/>
  <c r="O105" i="10" s="1"/>
  <c r="O106" i="10" s="1"/>
  <c r="O107" i="10" s="1"/>
  <c r="M28" i="10"/>
  <c r="M30" i="10" s="1"/>
  <c r="M31" i="10" s="1"/>
  <c r="M32" i="10" s="1"/>
  <c r="M33" i="10" s="1"/>
  <c r="M34" i="10"/>
  <c r="M35" i="10" s="1"/>
  <c r="M36" i="10" s="1"/>
  <c r="M37" i="10" s="1"/>
  <c r="M38" i="10" s="1"/>
  <c r="M39" i="10" s="1"/>
  <c r="M40" i="10" s="1"/>
  <c r="M41" i="10" s="1"/>
  <c r="M42" i="10" s="1"/>
  <c r="M43" i="10" s="1"/>
  <c r="M44" i="10" s="1"/>
  <c r="M45" i="10" s="1"/>
  <c r="M46" i="10" s="1"/>
  <c r="M47" i="10" s="1"/>
  <c r="M48" i="10" s="1"/>
  <c r="M29" i="10" s="1"/>
  <c r="M51" i="10" s="1"/>
  <c r="M52" i="10" s="1"/>
  <c r="M53" i="10" s="1"/>
  <c r="M54" i="10" s="1"/>
  <c r="M55" i="10" s="1"/>
  <c r="M56" i="10" s="1"/>
  <c r="M57" i="10" s="1"/>
  <c r="M58" i="10" s="1"/>
  <c r="M59" i="10" s="1"/>
  <c r="M60" i="10" s="1"/>
  <c r="M61" i="10" s="1"/>
  <c r="M62" i="10" s="1"/>
  <c r="M97" i="10" s="1"/>
  <c r="M98" i="10" s="1"/>
  <c r="M99" i="10" s="1"/>
  <c r="M100" i="10" s="1"/>
  <c r="M101" i="10" s="1"/>
  <c r="M102" i="10" s="1"/>
  <c r="M103" i="10" s="1"/>
  <c r="M104" i="10" s="1"/>
  <c r="M105" i="10" s="1"/>
  <c r="M106" i="10" s="1"/>
  <c r="M107" i="10" s="1"/>
  <c r="M65" i="10" s="1"/>
  <c r="M66" i="10" s="1"/>
  <c r="M67" i="10" s="1"/>
  <c r="M68" i="10" s="1"/>
  <c r="M69" i="10" s="1"/>
  <c r="M70" i="10" s="1"/>
  <c r="M71" i="10" s="1"/>
  <c r="M72" i="10" s="1"/>
  <c r="M73" i="10" s="1"/>
  <c r="M74" i="10" s="1"/>
  <c r="M75" i="10" s="1"/>
  <c r="M76" i="10" s="1"/>
  <c r="M77" i="10" s="1"/>
  <c r="M78" i="10" s="1"/>
  <c r="M79" i="10" s="1"/>
  <c r="M80" i="10" s="1"/>
  <c r="M81" i="10" s="1"/>
  <c r="M82" i="10" s="1"/>
  <c r="M83" i="10" s="1"/>
  <c r="M84" i="10" s="1"/>
  <c r="M85" i="10" s="1"/>
  <c r="M86" i="10" s="1"/>
  <c r="M87" i="10" s="1"/>
  <c r="M88" i="10" s="1"/>
  <c r="M89" i="10" s="1"/>
  <c r="M90" i="10" s="1"/>
  <c r="M91" i="10" s="1"/>
  <c r="M92" i="10" s="1"/>
  <c r="M93" i="10" s="1"/>
  <c r="M94" i="10" s="1"/>
  <c r="M111" i="10" s="1"/>
  <c r="M112" i="10" s="1"/>
  <c r="M113" i="10" s="1"/>
  <c r="I49" i="10"/>
  <c r="K49" i="10"/>
  <c r="D6" i="13" s="1"/>
  <c r="D10" i="13" s="1"/>
  <c r="I52" i="10"/>
  <c r="K52" i="10"/>
  <c r="I95" i="10"/>
  <c r="K95" i="10"/>
  <c r="F6" i="13" s="1"/>
  <c r="I108" i="10"/>
  <c r="K108" i="10"/>
  <c r="G6" i="13" s="1"/>
  <c r="G10" i="13" s="1"/>
  <c r="O11" i="8"/>
  <c r="O12" i="8" s="1"/>
  <c r="O13" i="8" s="1"/>
  <c r="O14" i="8" s="1"/>
  <c r="O15" i="8" s="1"/>
  <c r="O16" i="8" s="1"/>
  <c r="O17" i="8" s="1"/>
  <c r="O18" i="8" s="1"/>
  <c r="O19" i="8" s="1"/>
  <c r="O20" i="8" s="1"/>
  <c r="O21" i="8" s="1"/>
  <c r="O22" i="8" s="1"/>
  <c r="O23" i="8" s="1"/>
  <c r="O24" i="8" s="1"/>
  <c r="O26" i="8" s="1"/>
  <c r="O27" i="8" s="1"/>
  <c r="O28" i="8" s="1"/>
  <c r="O29" i="8" s="1"/>
  <c r="O30" i="8" s="1"/>
  <c r="O31" i="8" s="1"/>
  <c r="O32" i="8" s="1"/>
  <c r="O33" i="8" s="1"/>
  <c r="O34" i="8" s="1"/>
  <c r="O35" i="8" s="1"/>
  <c r="O36" i="8" s="1"/>
  <c r="O37" i="8" s="1"/>
  <c r="O38" i="8" s="1"/>
  <c r="O39" i="8" s="1"/>
  <c r="O40" i="8" s="1"/>
  <c r="O41" i="8" s="1"/>
  <c r="O42" i="8" s="1"/>
  <c r="O43" i="8" s="1"/>
  <c r="O44" i="8" s="1"/>
  <c r="O45" i="8" s="1"/>
  <c r="O46" i="8" s="1"/>
  <c r="O47" i="8" s="1"/>
  <c r="O48" i="8" s="1"/>
  <c r="O49" i="8" s="1"/>
  <c r="O50" i="8" s="1"/>
  <c r="O53" i="8" s="1"/>
  <c r="O54" i="8" s="1"/>
  <c r="O55" i="8" s="1"/>
  <c r="O56" i="8" s="1"/>
  <c r="O57" i="8" s="1"/>
  <c r="O58" i="8" s="1"/>
  <c r="O59" i="8" s="1"/>
  <c r="O60" i="8" s="1"/>
  <c r="O61" i="8" s="1"/>
  <c r="O62" i="8" s="1"/>
  <c r="O63" i="8" s="1"/>
  <c r="O64" i="8" s="1"/>
  <c r="O67" i="8" s="1"/>
  <c r="O68" i="8" s="1"/>
  <c r="O69" i="8" s="1"/>
  <c r="O70" i="8" s="1"/>
  <c r="O71" i="8" s="1"/>
  <c r="O72" i="8" s="1"/>
  <c r="O73" i="8" s="1"/>
  <c r="O74" i="8" s="1"/>
  <c r="O75" i="8" s="1"/>
  <c r="O76" i="8" s="1"/>
  <c r="O77" i="8" s="1"/>
  <c r="O78" i="8" s="1"/>
  <c r="O79" i="8" s="1"/>
  <c r="O80" i="8" s="1"/>
  <c r="O81" i="8" s="1"/>
  <c r="O82" i="8" s="1"/>
  <c r="O83" i="8" s="1"/>
  <c r="O84" i="8" s="1"/>
  <c r="O85" i="8" s="1"/>
  <c r="O86" i="8" s="1"/>
  <c r="O87" i="8" s="1"/>
  <c r="O88" i="8" s="1"/>
  <c r="O89" i="8" s="1"/>
  <c r="O90" i="8" s="1"/>
  <c r="O91" i="8" s="1"/>
  <c r="O92" i="8" s="1"/>
  <c r="O93" i="8" s="1"/>
  <c r="O94" i="8" s="1"/>
  <c r="O95" i="8" s="1"/>
  <c r="O96" i="8" s="1"/>
  <c r="O99" i="8" s="1"/>
  <c r="O100" i="8" s="1"/>
  <c r="O101" i="8" s="1"/>
  <c r="O102" i="8" s="1"/>
  <c r="O103" i="8" s="1"/>
  <c r="O104" i="8" s="1"/>
  <c r="O105" i="8" s="1"/>
  <c r="O106" i="8" s="1"/>
  <c r="O107" i="8" s="1"/>
  <c r="O108" i="8" s="1"/>
  <c r="O109" i="8" s="1"/>
  <c r="K51" i="8"/>
  <c r="D6" i="11" s="1"/>
  <c r="K54" i="8"/>
  <c r="K65" i="8" s="1"/>
  <c r="K110" i="8"/>
  <c r="G6" i="11" s="1"/>
  <c r="G10" i="11" s="1"/>
  <c r="K97" i="8"/>
  <c r="F6" i="11" s="1"/>
  <c r="F10" i="11" s="1"/>
  <c r="K113" i="8"/>
  <c r="D14" i="9" s="1"/>
  <c r="I14" i="9" s="1"/>
  <c r="I113" i="8"/>
  <c r="I7" i="9"/>
  <c r="I8" i="9"/>
  <c r="I9" i="9"/>
  <c r="I13" i="9"/>
  <c r="I15" i="9"/>
  <c r="E16" i="9"/>
  <c r="F16" i="9"/>
  <c r="G16" i="9"/>
  <c r="M11" i="8"/>
  <c r="M12" i="8" s="1"/>
  <c r="M13" i="8" s="1"/>
  <c r="M14" i="8" s="1"/>
  <c r="M15" i="8" s="1"/>
  <c r="M16" i="8" s="1"/>
  <c r="M17" i="8" s="1"/>
  <c r="M18" i="8" s="1"/>
  <c r="M19" i="8" s="1"/>
  <c r="M20" i="8" s="1"/>
  <c r="M21" i="8" s="1"/>
  <c r="M22" i="8" s="1"/>
  <c r="M23" i="8" s="1"/>
  <c r="M24" i="8" s="1"/>
  <c r="M26" i="8" s="1"/>
  <c r="M27" i="8" s="1"/>
  <c r="M28" i="8" s="1"/>
  <c r="M29" i="8" s="1"/>
  <c r="M31" i="8" s="1"/>
  <c r="M32" i="8" s="1"/>
  <c r="M33" i="8" s="1"/>
  <c r="M34" i="8" s="1"/>
  <c r="M35" i="8" s="1"/>
  <c r="M36" i="8" s="1"/>
  <c r="M37" i="8" s="1"/>
  <c r="M38" i="8" s="1"/>
  <c r="M39" i="8" s="1"/>
  <c r="M40" i="8" s="1"/>
  <c r="M41" i="8" s="1"/>
  <c r="M42" i="8" s="1"/>
  <c r="M43" i="8" s="1"/>
  <c r="M44" i="8" s="1"/>
  <c r="M45" i="8" s="1"/>
  <c r="M46" i="8" s="1"/>
  <c r="M47" i="8" s="1"/>
  <c r="M48" i="8" s="1"/>
  <c r="M49" i="8" s="1"/>
  <c r="M50" i="8" s="1"/>
  <c r="M30" i="8" s="1"/>
  <c r="M53" i="8" s="1"/>
  <c r="M54" i="8" s="1"/>
  <c r="M55" i="8" s="1"/>
  <c r="M56" i="8" s="1"/>
  <c r="M57" i="8" s="1"/>
  <c r="M58" i="8" s="1"/>
  <c r="M59" i="8" s="1"/>
  <c r="M60" i="8" s="1"/>
  <c r="M61" i="8" s="1"/>
  <c r="M62" i="8" s="1"/>
  <c r="M63" i="8" s="1"/>
  <c r="M64" i="8" s="1"/>
  <c r="M99" i="8" s="1"/>
  <c r="M100" i="8" s="1"/>
  <c r="M101" i="8" s="1"/>
  <c r="M102" i="8" s="1"/>
  <c r="M103" i="8" s="1"/>
  <c r="M104" i="8" s="1"/>
  <c r="M105" i="8" s="1"/>
  <c r="M106" i="8" s="1"/>
  <c r="M107" i="8" s="1"/>
  <c r="M108" i="8" s="1"/>
  <c r="M109" i="8" s="1"/>
  <c r="M67" i="8" s="1"/>
  <c r="M68" i="8" s="1"/>
  <c r="M69" i="8" s="1"/>
  <c r="M70" i="8" s="1"/>
  <c r="M71" i="8" s="1"/>
  <c r="M72" i="8" s="1"/>
  <c r="M73" i="8" s="1"/>
  <c r="M74" i="8" s="1"/>
  <c r="M75" i="8" s="1"/>
  <c r="M76" i="8" s="1"/>
  <c r="M77" i="8" s="1"/>
  <c r="M78" i="8" s="1"/>
  <c r="M79" i="8" s="1"/>
  <c r="M80" i="8" s="1"/>
  <c r="M81" i="8" s="1"/>
  <c r="M82" i="8" s="1"/>
  <c r="M83" i="8" s="1"/>
  <c r="M84" i="8" s="1"/>
  <c r="M85" i="8" s="1"/>
  <c r="M86" i="8" s="1"/>
  <c r="M87" i="8" s="1"/>
  <c r="M88" i="8" s="1"/>
  <c r="M89" i="8" s="1"/>
  <c r="M90" i="8" s="1"/>
  <c r="M91" i="8" s="1"/>
  <c r="M92" i="8" s="1"/>
  <c r="M93" i="8" s="1"/>
  <c r="M94" i="8" s="1"/>
  <c r="M95" i="8" s="1"/>
  <c r="M96" i="8" s="1"/>
  <c r="M113" i="8" s="1"/>
  <c r="M114" i="8" s="1"/>
  <c r="M115" i="8" s="1"/>
  <c r="I51" i="8"/>
  <c r="I54" i="8"/>
  <c r="I65" i="8" s="1"/>
  <c r="I110" i="8"/>
  <c r="I97" i="8"/>
  <c r="O11" i="5"/>
  <c r="O12" i="5" s="1"/>
  <c r="O13" i="5" s="1"/>
  <c r="O14" i="5" s="1"/>
  <c r="O15" i="5" s="1"/>
  <c r="O16" i="5" s="1"/>
  <c r="O17" i="5" s="1"/>
  <c r="O18" i="5" s="1"/>
  <c r="O19" i="5" s="1"/>
  <c r="O20" i="5" s="1"/>
  <c r="O21" i="5" s="1"/>
  <c r="O22" i="5" s="1"/>
  <c r="O23" i="5" s="1"/>
  <c r="O24" i="5" s="1"/>
  <c r="O26" i="5" s="1"/>
  <c r="O27" i="5" s="1"/>
  <c r="O28" i="5" s="1"/>
  <c r="O29" i="5" s="1"/>
  <c r="O30" i="5" s="1"/>
  <c r="O31" i="5" s="1"/>
  <c r="O32" i="5" s="1"/>
  <c r="O33" i="5" s="1"/>
  <c r="O34" i="5" s="1"/>
  <c r="O35" i="5" s="1"/>
  <c r="O36" i="5" s="1"/>
  <c r="O37" i="5" s="1"/>
  <c r="O38" i="5" s="1"/>
  <c r="O39" i="5" s="1"/>
  <c r="O40" i="5" s="1"/>
  <c r="O41" i="5" s="1"/>
  <c r="O42" i="5" s="1"/>
  <c r="O43" i="5" s="1"/>
  <c r="O44" i="5" s="1"/>
  <c r="O45" i="5" s="1"/>
  <c r="O46" i="5" s="1"/>
  <c r="O47" i="5" s="1"/>
  <c r="O48" i="5" s="1"/>
  <c r="O49" i="5" s="1"/>
  <c r="O50" i="5" s="1"/>
  <c r="O53" i="5" s="1"/>
  <c r="O54" i="5" s="1"/>
  <c r="O55" i="5" s="1"/>
  <c r="O56" i="5" s="1"/>
  <c r="O57" i="5" s="1"/>
  <c r="O58" i="5" s="1"/>
  <c r="O59" i="5" s="1"/>
  <c r="O60" i="5" s="1"/>
  <c r="O61" i="5" s="1"/>
  <c r="O62" i="5" s="1"/>
  <c r="O63" i="5" s="1"/>
  <c r="O64" i="5" s="1"/>
  <c r="O67" i="5" s="1"/>
  <c r="O68" i="5" s="1"/>
  <c r="O69" i="5" s="1"/>
  <c r="O70" i="5" s="1"/>
  <c r="O71" i="5" s="1"/>
  <c r="O72" i="5" s="1"/>
  <c r="O73" i="5" s="1"/>
  <c r="O74" i="5" s="1"/>
  <c r="O75" i="5" s="1"/>
  <c r="O76" i="5" s="1"/>
  <c r="O77" i="5" s="1"/>
  <c r="O80" i="5" s="1"/>
  <c r="O81" i="5" s="1"/>
  <c r="O82" i="5" s="1"/>
  <c r="O83" i="5" s="1"/>
  <c r="O84" i="5" s="1"/>
  <c r="O85" i="5" s="1"/>
  <c r="O86" i="5" s="1"/>
  <c r="O87" i="5" s="1"/>
  <c r="O88" i="5" s="1"/>
  <c r="O89" i="5" s="1"/>
  <c r="O90" i="5" s="1"/>
  <c r="O91" i="5" s="1"/>
  <c r="O92" i="5" s="1"/>
  <c r="O93" i="5" s="1"/>
  <c r="O94" i="5" s="1"/>
  <c r="O95" i="5" s="1"/>
  <c r="O96" i="5" s="1"/>
  <c r="O97" i="5" s="1"/>
  <c r="O98" i="5" s="1"/>
  <c r="O99" i="5" s="1"/>
  <c r="O100" i="5" s="1"/>
  <c r="O101" i="5" s="1"/>
  <c r="O102" i="5" s="1"/>
  <c r="O103" i="5" s="1"/>
  <c r="O104" i="5" s="1"/>
  <c r="O105" i="5" s="1"/>
  <c r="O106" i="5" s="1"/>
  <c r="O107" i="5" s="1"/>
  <c r="O108" i="5" s="1"/>
  <c r="O109" i="5" s="1"/>
  <c r="D9" i="6"/>
  <c r="I9" i="6" s="1"/>
  <c r="G18" i="6"/>
  <c r="D18" i="6"/>
  <c r="I7" i="6"/>
  <c r="I8" i="6"/>
  <c r="I15" i="6"/>
  <c r="I16" i="6"/>
  <c r="I17" i="6"/>
  <c r="E18" i="6"/>
  <c r="F18" i="6"/>
  <c r="K110" i="5"/>
  <c r="G6" i="9" s="1"/>
  <c r="G10" i="9" s="1"/>
  <c r="I110" i="5"/>
  <c r="K78" i="5"/>
  <c r="F6" i="9" s="1"/>
  <c r="F10" i="9" s="1"/>
  <c r="I78" i="5"/>
  <c r="K51" i="5"/>
  <c r="D6" i="9" s="1"/>
  <c r="D10" i="9" s="1"/>
  <c r="I51" i="5"/>
  <c r="T5" i="4"/>
  <c r="V5" i="4"/>
  <c r="T6" i="4"/>
  <c r="T7" i="4"/>
  <c r="T8" i="4"/>
  <c r="T9" i="4"/>
  <c r="T10" i="4"/>
  <c r="V10" i="4"/>
  <c r="T11" i="4"/>
  <c r="T12" i="4"/>
  <c r="V12" i="4"/>
  <c r="T13" i="4"/>
  <c r="V13" i="4"/>
  <c r="T14" i="4"/>
  <c r="V14" i="4"/>
  <c r="T15" i="4"/>
  <c r="V15" i="4"/>
  <c r="T16" i="4"/>
  <c r="V16" i="4"/>
  <c r="T17" i="4"/>
  <c r="V17" i="4"/>
  <c r="T18" i="4"/>
  <c r="V18" i="4"/>
  <c r="T19" i="4"/>
  <c r="V19" i="4"/>
  <c r="T20" i="4"/>
  <c r="V20" i="4"/>
  <c r="T21" i="4"/>
  <c r="V21" i="4"/>
  <c r="V22" i="4"/>
  <c r="V4" i="4"/>
  <c r="T4" i="4"/>
  <c r="R5" i="4"/>
  <c r="R6" i="4"/>
  <c r="R7" i="4"/>
  <c r="R8" i="4"/>
  <c r="R9" i="4"/>
  <c r="R10" i="4"/>
  <c r="R11" i="4"/>
  <c r="R12" i="4"/>
  <c r="R13" i="4"/>
  <c r="R14" i="4"/>
  <c r="R15" i="4"/>
  <c r="R16" i="4"/>
  <c r="R17" i="4"/>
  <c r="R18" i="4"/>
  <c r="R19" i="4"/>
  <c r="R20" i="4"/>
  <c r="R21" i="4"/>
  <c r="R22" i="4"/>
  <c r="R4" i="4"/>
  <c r="M5" i="4"/>
  <c r="O5" i="4"/>
  <c r="M6" i="4"/>
  <c r="O6" i="4"/>
  <c r="M7" i="4"/>
  <c r="O7" i="4"/>
  <c r="M8" i="4"/>
  <c r="O8" i="4"/>
  <c r="M9" i="4"/>
  <c r="O9" i="4"/>
  <c r="M10" i="4"/>
  <c r="O10" i="4"/>
  <c r="M11" i="4"/>
  <c r="O11" i="4"/>
  <c r="M12" i="4"/>
  <c r="O12" i="4"/>
  <c r="M13" i="4"/>
  <c r="O13" i="4"/>
  <c r="M14" i="4"/>
  <c r="O14" i="4"/>
  <c r="M15" i="4"/>
  <c r="O15" i="4"/>
  <c r="M16" i="4"/>
  <c r="O16" i="4"/>
  <c r="M17" i="4"/>
  <c r="O17" i="4"/>
  <c r="M18" i="4"/>
  <c r="O18" i="4"/>
  <c r="M19" i="4"/>
  <c r="O19" i="4"/>
  <c r="M20" i="4"/>
  <c r="O20" i="4"/>
  <c r="M21" i="4"/>
  <c r="O21" i="4"/>
  <c r="M22" i="4"/>
  <c r="O22" i="4"/>
  <c r="O4" i="4"/>
  <c r="M4" i="4"/>
  <c r="M11" i="5"/>
  <c r="M12" i="5" s="1"/>
  <c r="M13" i="5" s="1"/>
  <c r="M14" i="5" s="1"/>
  <c r="M15" i="5" s="1"/>
  <c r="M16" i="5" s="1"/>
  <c r="M17" i="5" s="1"/>
  <c r="M18" i="5" s="1"/>
  <c r="M19" i="5" s="1"/>
  <c r="M20" i="5" s="1"/>
  <c r="M21" i="5" s="1"/>
  <c r="M22" i="5" s="1"/>
  <c r="M23" i="5" s="1"/>
  <c r="M24" i="5" s="1"/>
  <c r="M26" i="5" s="1"/>
  <c r="M27" i="5" s="1"/>
  <c r="M28" i="5" s="1"/>
  <c r="M29" i="5" s="1"/>
  <c r="M31" i="5" s="1"/>
  <c r="M32" i="5" s="1"/>
  <c r="M33" i="5" s="1"/>
  <c r="M34" i="5" s="1"/>
  <c r="M35" i="5" s="1"/>
  <c r="M36" i="5" s="1"/>
  <c r="M37" i="5" s="1"/>
  <c r="M38" i="5" s="1"/>
  <c r="M39" i="5" s="1"/>
  <c r="M40" i="5" s="1"/>
  <c r="M41" i="5" s="1"/>
  <c r="M42" i="5" s="1"/>
  <c r="M43" i="5" s="1"/>
  <c r="M44" i="5" s="1"/>
  <c r="M45" i="5" s="1"/>
  <c r="M46" i="5" s="1"/>
  <c r="M47" i="5" s="1"/>
  <c r="M48" i="5" s="1"/>
  <c r="M49" i="5" s="1"/>
  <c r="M50" i="5" s="1"/>
  <c r="M30" i="5" s="1"/>
  <c r="M53" i="5" s="1"/>
  <c r="M54" i="5" s="1"/>
  <c r="M55" i="5" s="1"/>
  <c r="M56" i="5" s="1"/>
  <c r="M57" i="5" s="1"/>
  <c r="M58" i="5" s="1"/>
  <c r="M59" i="5" s="1"/>
  <c r="M60" i="5" s="1"/>
  <c r="M61" i="5" s="1"/>
  <c r="M62" i="5" s="1"/>
  <c r="M63" i="5" s="1"/>
  <c r="M64" i="5" s="1"/>
  <c r="M67" i="5" s="1"/>
  <c r="M68" i="5" s="1"/>
  <c r="M69" i="5" s="1"/>
  <c r="M70" i="5" s="1"/>
  <c r="M71" i="5" s="1"/>
  <c r="M72" i="5" s="1"/>
  <c r="M73" i="5" s="1"/>
  <c r="M74" i="5" s="1"/>
  <c r="M75" i="5" s="1"/>
  <c r="M76" i="5" s="1"/>
  <c r="M77" i="5" s="1"/>
  <c r="M80" i="5" s="1"/>
  <c r="M81" i="5" s="1"/>
  <c r="M82" i="5" s="1"/>
  <c r="M83" i="5" s="1"/>
  <c r="M84" i="5" s="1"/>
  <c r="M85" i="5" s="1"/>
  <c r="M86" i="5" s="1"/>
  <c r="M87" i="5" s="1"/>
  <c r="M88" i="5" s="1"/>
  <c r="M89" i="5" s="1"/>
  <c r="M90" i="5" s="1"/>
  <c r="M91" i="5" s="1"/>
  <c r="M92" i="5" s="1"/>
  <c r="M93" i="5" s="1"/>
  <c r="M94" i="5" s="1"/>
  <c r="M95" i="5" s="1"/>
  <c r="M96" i="5" s="1"/>
  <c r="M97" i="5" s="1"/>
  <c r="M98" i="5" s="1"/>
  <c r="M99" i="5" s="1"/>
  <c r="M100" i="5" s="1"/>
  <c r="M101" i="5" s="1"/>
  <c r="M102" i="5" s="1"/>
  <c r="M103" i="5" s="1"/>
  <c r="M104" i="5" s="1"/>
  <c r="M105" i="5" s="1"/>
  <c r="M106" i="5" s="1"/>
  <c r="M107" i="5" s="1"/>
  <c r="M108" i="5" s="1"/>
  <c r="M109" i="5" s="1"/>
  <c r="M113" i="5" s="1"/>
  <c r="M114" i="5" s="1"/>
  <c r="M115" i="5" s="1"/>
  <c r="I54" i="5"/>
  <c r="I65" i="5" s="1"/>
  <c r="K54" i="5"/>
  <c r="K65" i="5" s="1"/>
  <c r="E6" i="4"/>
  <c r="V6" i="4" s="1"/>
  <c r="E7" i="4"/>
  <c r="V7" i="4" s="1"/>
  <c r="E8" i="4"/>
  <c r="V8" i="4" s="1"/>
  <c r="E9" i="4"/>
  <c r="V9" i="4" s="1"/>
  <c r="E11" i="4"/>
  <c r="V11" i="4" s="1"/>
  <c r="D22" i="4"/>
  <c r="T22" i="4" s="1"/>
  <c r="D26" i="4"/>
  <c r="K54" i="1"/>
  <c r="K65" i="1" s="1"/>
  <c r="I54" i="1"/>
  <c r="I65" i="1" s="1"/>
  <c r="Q96" i="1"/>
  <c r="Q95" i="1"/>
  <c r="Q91" i="1"/>
  <c r="Q90" i="1"/>
  <c r="Q89" i="1"/>
  <c r="Q88" i="1"/>
  <c r="Q87" i="1"/>
  <c r="Q86" i="1"/>
  <c r="Q85" i="1"/>
  <c r="Q84" i="1"/>
  <c r="Q83" i="1"/>
  <c r="Q82" i="1"/>
  <c r="Q81" i="1"/>
  <c r="Q80" i="1"/>
  <c r="Q77" i="1"/>
  <c r="Q76" i="1"/>
  <c r="Q75" i="1"/>
  <c r="Q74" i="1"/>
  <c r="Q73" i="1"/>
  <c r="Q72" i="1"/>
  <c r="Q71" i="1"/>
  <c r="Q70" i="1"/>
  <c r="Q69" i="1"/>
  <c r="Q68" i="1"/>
  <c r="Q67" i="1"/>
  <c r="Q64" i="1"/>
  <c r="Q63" i="1"/>
  <c r="Q62" i="1"/>
  <c r="Q61" i="1"/>
  <c r="Q60" i="1"/>
  <c r="Q59" i="1"/>
  <c r="Q58" i="1"/>
  <c r="Q57" i="1"/>
  <c r="Q56" i="1"/>
  <c r="Q55" i="1"/>
  <c r="Q53" i="1"/>
  <c r="Q50" i="1"/>
  <c r="Q49" i="1"/>
  <c r="Q48" i="1"/>
  <c r="Q47" i="1"/>
  <c r="Q46" i="1"/>
  <c r="Q45" i="1"/>
  <c r="Q44" i="1"/>
  <c r="Q43" i="1"/>
  <c r="Q42" i="1"/>
  <c r="Q41" i="1"/>
  <c r="Q40" i="1"/>
  <c r="Q39" i="1"/>
  <c r="Q38" i="1"/>
  <c r="Q37" i="1"/>
  <c r="Q36" i="1"/>
  <c r="Q35" i="1"/>
  <c r="Q34" i="1"/>
  <c r="Q33" i="1"/>
  <c r="Q32" i="1"/>
  <c r="Q31" i="1"/>
  <c r="Q30" i="1"/>
  <c r="Q29" i="1"/>
  <c r="Q28" i="1"/>
  <c r="Q27" i="1"/>
  <c r="Q26" i="1"/>
  <c r="Q11" i="1"/>
  <c r="Q12" i="1"/>
  <c r="Q13" i="1"/>
  <c r="Q14" i="1"/>
  <c r="Q15" i="1"/>
  <c r="Q16" i="1"/>
  <c r="Q17" i="1"/>
  <c r="Q18" i="1"/>
  <c r="Q19" i="1"/>
  <c r="Q20" i="1"/>
  <c r="Q21" i="1"/>
  <c r="Q22" i="1"/>
  <c r="Q23" i="1"/>
  <c r="Q24" i="1"/>
  <c r="Q10" i="1"/>
  <c r="O93" i="1"/>
  <c r="O97" i="1"/>
  <c r="P96" i="1"/>
  <c r="O96" i="1"/>
  <c r="P95" i="1"/>
  <c r="O95" i="1"/>
  <c r="O92" i="1"/>
  <c r="P91" i="1"/>
  <c r="O91" i="1"/>
  <c r="P90" i="1"/>
  <c r="O90" i="1"/>
  <c r="P89" i="1"/>
  <c r="O89" i="1"/>
  <c r="P88" i="1"/>
  <c r="O88" i="1"/>
  <c r="P87" i="1"/>
  <c r="O87" i="1"/>
  <c r="P86" i="1"/>
  <c r="O86" i="1"/>
  <c r="P85" i="1"/>
  <c r="O85" i="1"/>
  <c r="P84" i="1"/>
  <c r="O84" i="1"/>
  <c r="P83" i="1"/>
  <c r="O83" i="1"/>
  <c r="P82" i="1"/>
  <c r="O82" i="1"/>
  <c r="P81" i="1"/>
  <c r="O81" i="1"/>
  <c r="P80" i="1"/>
  <c r="O80" i="1"/>
  <c r="O78" i="1"/>
  <c r="P77" i="1"/>
  <c r="O77" i="1"/>
  <c r="P76" i="1"/>
  <c r="O76" i="1"/>
  <c r="P75" i="1"/>
  <c r="O75" i="1"/>
  <c r="P74" i="1"/>
  <c r="O74" i="1"/>
  <c r="P73" i="1"/>
  <c r="O73" i="1"/>
  <c r="P72" i="1"/>
  <c r="O72" i="1"/>
  <c r="P71" i="1"/>
  <c r="O71" i="1"/>
  <c r="P70" i="1"/>
  <c r="O70" i="1"/>
  <c r="P69" i="1"/>
  <c r="O69" i="1"/>
  <c r="P68" i="1"/>
  <c r="O68" i="1"/>
  <c r="P67" i="1"/>
  <c r="O67" i="1"/>
  <c r="O65" i="1"/>
  <c r="P64" i="1"/>
  <c r="O64" i="1"/>
  <c r="P63" i="1"/>
  <c r="O63" i="1"/>
  <c r="P62" i="1"/>
  <c r="O62" i="1"/>
  <c r="P61" i="1"/>
  <c r="O61" i="1"/>
  <c r="P60" i="1"/>
  <c r="O60" i="1"/>
  <c r="P59" i="1"/>
  <c r="O59" i="1"/>
  <c r="P58" i="1"/>
  <c r="O58" i="1"/>
  <c r="P57" i="1"/>
  <c r="O57" i="1"/>
  <c r="P56" i="1"/>
  <c r="O56" i="1"/>
  <c r="P55" i="1"/>
  <c r="O55" i="1"/>
  <c r="O54" i="1"/>
  <c r="P53" i="1"/>
  <c r="O53" i="1"/>
  <c r="O50" i="1"/>
  <c r="P50" i="1"/>
  <c r="O51" i="1"/>
  <c r="P49" i="1"/>
  <c r="O49" i="1"/>
  <c r="P48" i="1"/>
  <c r="O48" i="1"/>
  <c r="P47" i="1"/>
  <c r="O47" i="1"/>
  <c r="P46" i="1"/>
  <c r="O46" i="1"/>
  <c r="P45" i="1"/>
  <c r="O45" i="1"/>
  <c r="P44" i="1"/>
  <c r="O44" i="1"/>
  <c r="P43" i="1"/>
  <c r="O43" i="1"/>
  <c r="P42" i="1"/>
  <c r="O42" i="1"/>
  <c r="P41" i="1"/>
  <c r="O41" i="1"/>
  <c r="P40" i="1"/>
  <c r="O40" i="1"/>
  <c r="P39" i="1"/>
  <c r="O39" i="1"/>
  <c r="P38" i="1"/>
  <c r="O38" i="1"/>
  <c r="P37" i="1"/>
  <c r="O37" i="1"/>
  <c r="P36" i="1"/>
  <c r="O36" i="1"/>
  <c r="P35" i="1"/>
  <c r="O35" i="1"/>
  <c r="P34" i="1"/>
  <c r="O34" i="1"/>
  <c r="P33" i="1"/>
  <c r="O33" i="1"/>
  <c r="P32" i="1"/>
  <c r="O32" i="1"/>
  <c r="P31" i="1"/>
  <c r="O31" i="1"/>
  <c r="P30" i="1"/>
  <c r="O30" i="1"/>
  <c r="P29" i="1"/>
  <c r="O29" i="1"/>
  <c r="P28" i="1"/>
  <c r="O28" i="1"/>
  <c r="P27" i="1"/>
  <c r="O27" i="1"/>
  <c r="P26" i="1"/>
  <c r="O26"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P10" i="1"/>
  <c r="O10" i="1"/>
  <c r="M11" i="2"/>
  <c r="M12" i="2" s="1"/>
  <c r="M13" i="2" s="1"/>
  <c r="M14" i="2" s="1"/>
  <c r="M15" i="2" s="1"/>
  <c r="M16" i="2" s="1"/>
  <c r="M17" i="2" s="1"/>
  <c r="M18" i="2" s="1"/>
  <c r="M19" i="2" s="1"/>
  <c r="M20" i="2" s="1"/>
  <c r="M21" i="2" s="1"/>
  <c r="M22" i="2" s="1"/>
  <c r="M23" i="2" s="1"/>
  <c r="M24" i="2" s="1"/>
  <c r="M26" i="2" s="1"/>
  <c r="M27" i="2" s="1"/>
  <c r="M28" i="2" s="1"/>
  <c r="M29" i="2" s="1"/>
  <c r="M30" i="2" s="1"/>
  <c r="M31" i="2" s="1"/>
  <c r="M32" i="2" s="1"/>
  <c r="M33" i="2" s="1"/>
  <c r="M34" i="2" s="1"/>
  <c r="M35" i="2" s="1"/>
  <c r="M36" i="2" s="1"/>
  <c r="M37" i="2" s="1"/>
  <c r="M38" i="2" s="1"/>
  <c r="M39" i="2" s="1"/>
  <c r="M40" i="2" s="1"/>
  <c r="M41" i="2" s="1"/>
  <c r="M42" i="2" s="1"/>
  <c r="M43" i="2" s="1"/>
  <c r="M44" i="2" s="1"/>
  <c r="M45" i="2" s="1"/>
  <c r="M46" i="2" s="1"/>
  <c r="M47" i="2" s="1"/>
  <c r="M48" i="2" s="1"/>
  <c r="M49" i="2" s="1"/>
  <c r="M50" i="2" s="1"/>
  <c r="M51" i="2" s="1"/>
  <c r="M54" i="2" s="1"/>
  <c r="M55" i="2" s="1"/>
  <c r="M56" i="2" s="1"/>
  <c r="M57" i="2" s="1"/>
  <c r="M58" i="2" s="1"/>
  <c r="M59" i="2" s="1"/>
  <c r="M60" i="2" s="1"/>
  <c r="M61" i="2" s="1"/>
  <c r="M62" i="2" s="1"/>
  <c r="M63" i="2" s="1"/>
  <c r="M64" i="2" s="1"/>
  <c r="M65" i="2" s="1"/>
  <c r="M68" i="2" s="1"/>
  <c r="M69" i="2" s="1"/>
  <c r="M70" i="2" s="1"/>
  <c r="M71" i="2" s="1"/>
  <c r="M72" i="2" s="1"/>
  <c r="M73" i="2" s="1"/>
  <c r="M74" i="2" s="1"/>
  <c r="M75" i="2" s="1"/>
  <c r="M76" i="2" s="1"/>
  <c r="M77" i="2" s="1"/>
  <c r="M78" i="2" s="1"/>
  <c r="M81" i="2" s="1"/>
  <c r="M82" i="2" s="1"/>
  <c r="M83" i="2" s="1"/>
  <c r="M84" i="2" s="1"/>
  <c r="M85" i="2" s="1"/>
  <c r="M86" i="2" s="1"/>
  <c r="M87" i="2" s="1"/>
  <c r="M88" i="2" s="1"/>
  <c r="M89" i="2" s="1"/>
  <c r="M90" i="2" s="1"/>
  <c r="M91" i="2" s="1"/>
  <c r="M92" i="2" s="1"/>
  <c r="I52" i="2"/>
  <c r="K52" i="2"/>
  <c r="D6" i="6" s="1"/>
  <c r="I55" i="2"/>
  <c r="K55" i="2"/>
  <c r="K66" i="2" s="1"/>
  <c r="I79" i="2"/>
  <c r="K79" i="2"/>
  <c r="F6" i="6" s="1"/>
  <c r="F10" i="6" s="1"/>
  <c r="F12" i="6" s="1"/>
  <c r="I93" i="2"/>
  <c r="K93" i="2"/>
  <c r="G6" i="6" s="1"/>
  <c r="G10" i="6" s="1"/>
  <c r="I6" i="3"/>
  <c r="I7" i="3"/>
  <c r="I8" i="3"/>
  <c r="D9" i="3"/>
  <c r="E9" i="3"/>
  <c r="E12" i="3" s="1"/>
  <c r="F9" i="3"/>
  <c r="F12" i="3" s="1"/>
  <c r="G9" i="3"/>
  <c r="D10" i="3"/>
  <c r="I10" i="3" s="1"/>
  <c r="G11" i="3"/>
  <c r="I11" i="3" s="1"/>
  <c r="I15" i="3"/>
  <c r="I16" i="3"/>
  <c r="I17" i="3"/>
  <c r="D18" i="3"/>
  <c r="E18" i="3"/>
  <c r="F18" i="3"/>
  <c r="G18" i="3"/>
  <c r="M11" i="1"/>
  <c r="M12" i="1" s="1"/>
  <c r="M13" i="1" s="1"/>
  <c r="M14" i="1" s="1"/>
  <c r="M15" i="1" s="1"/>
  <c r="M16" i="1" s="1"/>
  <c r="M17" i="1" s="1"/>
  <c r="M18" i="1" s="1"/>
  <c r="M19" i="1" s="1"/>
  <c r="M20" i="1" s="1"/>
  <c r="M21" i="1" s="1"/>
  <c r="M22" i="1" s="1"/>
  <c r="M23" i="1" s="1"/>
  <c r="M24" i="1" s="1"/>
  <c r="M26" i="1" s="1"/>
  <c r="M27" i="1" s="1"/>
  <c r="M28" i="1" s="1"/>
  <c r="M29" i="1" s="1"/>
  <c r="M30" i="1" s="1"/>
  <c r="M31" i="1" s="1"/>
  <c r="M32" i="1" s="1"/>
  <c r="M33" i="1" s="1"/>
  <c r="M34" i="1" s="1"/>
  <c r="M35" i="1" s="1"/>
  <c r="M36" i="1" s="1"/>
  <c r="M37" i="1" s="1"/>
  <c r="M38" i="1" s="1"/>
  <c r="M39" i="1" s="1"/>
  <c r="M40" i="1" s="1"/>
  <c r="M41" i="1" s="1"/>
  <c r="M42" i="1" s="1"/>
  <c r="M43" i="1" s="1"/>
  <c r="M44" i="1" s="1"/>
  <c r="M45" i="1" s="1"/>
  <c r="M46" i="1" s="1"/>
  <c r="M47" i="1" s="1"/>
  <c r="M48" i="1" s="1"/>
  <c r="M49" i="1" s="1"/>
  <c r="M50" i="1" s="1"/>
  <c r="M53" i="1" s="1"/>
  <c r="M54" i="1" s="1"/>
  <c r="M55" i="1" s="1"/>
  <c r="M56" i="1" s="1"/>
  <c r="M57" i="1" s="1"/>
  <c r="M58" i="1" s="1"/>
  <c r="M59" i="1" s="1"/>
  <c r="M60" i="1" s="1"/>
  <c r="M61" i="1" s="1"/>
  <c r="M62" i="1" s="1"/>
  <c r="M63" i="1" s="1"/>
  <c r="M64" i="1" s="1"/>
  <c r="M67" i="1" s="1"/>
  <c r="M68" i="1" s="1"/>
  <c r="M69" i="1" s="1"/>
  <c r="M70" i="1" s="1"/>
  <c r="M71" i="1" s="1"/>
  <c r="M72" i="1" s="1"/>
  <c r="M73" i="1" s="1"/>
  <c r="M74" i="1" s="1"/>
  <c r="M75" i="1" s="1"/>
  <c r="M76" i="1" s="1"/>
  <c r="M77" i="1" s="1"/>
  <c r="M80" i="1" s="1"/>
  <c r="M81" i="1" s="1"/>
  <c r="M82" i="1" s="1"/>
  <c r="M83" i="1" s="1"/>
  <c r="M84" i="1" s="1"/>
  <c r="M85" i="1" s="1"/>
  <c r="M86" i="1" s="1"/>
  <c r="M87" i="1" s="1"/>
  <c r="M88" i="1" s="1"/>
  <c r="M89" i="1" s="1"/>
  <c r="M90" i="1" s="1"/>
  <c r="M91" i="1" s="1"/>
  <c r="I51" i="1"/>
  <c r="I78" i="1"/>
  <c r="I92" i="1"/>
  <c r="K51" i="1"/>
  <c r="K78" i="1"/>
  <c r="K92" i="1"/>
  <c r="D12" i="3" l="1"/>
  <c r="F18" i="9"/>
  <c r="I14" i="11"/>
  <c r="I16" i="11" s="1"/>
  <c r="K16" i="11" s="1"/>
  <c r="F18" i="11"/>
  <c r="G18" i="13"/>
  <c r="I63" i="10"/>
  <c r="I109" i="10" s="1"/>
  <c r="I114" i="10" s="1"/>
  <c r="Q92" i="1"/>
  <c r="F20" i="6"/>
  <c r="I111" i="5"/>
  <c r="I116" i="5" s="1"/>
  <c r="E18" i="17"/>
  <c r="I110" i="16"/>
  <c r="I114" i="16" s="1"/>
  <c r="Q51" i="1"/>
  <c r="G18" i="11"/>
  <c r="K63" i="10"/>
  <c r="K109" i="10" s="1"/>
  <c r="K114" i="10" s="1"/>
  <c r="P78" i="1"/>
  <c r="P54" i="1"/>
  <c r="I110" i="15"/>
  <c r="I114" i="15" s="1"/>
  <c r="E6" i="9"/>
  <c r="E10" i="9" s="1"/>
  <c r="E18" i="9" s="1"/>
  <c r="K111" i="5"/>
  <c r="K116" i="5" s="1"/>
  <c r="E26" i="4"/>
  <c r="G11" i="6" s="1"/>
  <c r="I11" i="6" s="1"/>
  <c r="G18" i="9"/>
  <c r="F10" i="13"/>
  <c r="D10" i="6"/>
  <c r="D12" i="6" s="1"/>
  <c r="D20" i="6" s="1"/>
  <c r="I66" i="2"/>
  <c r="P65" i="1" s="1"/>
  <c r="F18" i="17"/>
  <c r="K8" i="23"/>
  <c r="I15" i="23"/>
  <c r="K15" i="23" s="1"/>
  <c r="D27" i="4"/>
  <c r="K110" i="15"/>
  <c r="K114" i="15" s="1"/>
  <c r="G18" i="17"/>
  <c r="G12" i="3"/>
  <c r="Q54" i="1"/>
  <c r="P92" i="1"/>
  <c r="K111" i="8"/>
  <c r="K116" i="8" s="1"/>
  <c r="E6" i="11"/>
  <c r="E10" i="11" s="1"/>
  <c r="E18" i="11" s="1"/>
  <c r="E6" i="6"/>
  <c r="E10" i="6" s="1"/>
  <c r="E12" i="6" s="1"/>
  <c r="E20" i="6" s="1"/>
  <c r="Q65" i="1"/>
  <c r="D10" i="11"/>
  <c r="D18" i="11" s="1"/>
  <c r="I9" i="3"/>
  <c r="I12" i="3" s="1"/>
  <c r="K110" i="16"/>
  <c r="K114" i="16" s="1"/>
  <c r="D6" i="19"/>
  <c r="D9" i="20"/>
  <c r="I6" i="20"/>
  <c r="D14" i="13"/>
  <c r="D12" i="20"/>
  <c r="D11" i="19"/>
  <c r="I111" i="8"/>
  <c r="I116" i="8" s="1"/>
  <c r="I16" i="9"/>
  <c r="K16" i="9" s="1"/>
  <c r="D14" i="17"/>
  <c r="I14" i="17" s="1"/>
  <c r="I16" i="17" s="1"/>
  <c r="D6" i="17"/>
  <c r="D11" i="17" s="1"/>
  <c r="I93" i="1"/>
  <c r="I97" i="1" s="1"/>
  <c r="K94" i="2"/>
  <c r="K98" i="2" s="1"/>
  <c r="Q78" i="1"/>
  <c r="P51" i="1"/>
  <c r="I18" i="3"/>
  <c r="I18" i="6"/>
  <c r="K18" i="6" s="1"/>
  <c r="D16" i="9"/>
  <c r="D18" i="9" s="1"/>
  <c r="O34" i="16"/>
  <c r="O35" i="16" s="1"/>
  <c r="O36" i="16" s="1"/>
  <c r="O37" i="16" s="1"/>
  <c r="O38" i="16" s="1"/>
  <c r="O39" i="16" s="1"/>
  <c r="O40" i="16" s="1"/>
  <c r="O41" i="16" s="1"/>
  <c r="O42" i="16" s="1"/>
  <c r="O43" i="16" s="1"/>
  <c r="O44" i="16" s="1"/>
  <c r="O45" i="16" s="1"/>
  <c r="O46" i="16" s="1"/>
  <c r="O47" i="16" s="1"/>
  <c r="O48" i="16" s="1"/>
  <c r="O51" i="16" s="1"/>
  <c r="O52" i="16" s="1"/>
  <c r="O53" i="16" s="1"/>
  <c r="O54" i="16" s="1"/>
  <c r="O55" i="16" s="1"/>
  <c r="O56" i="16" s="1"/>
  <c r="O57" i="16" s="1"/>
  <c r="O58" i="16" s="1"/>
  <c r="O59" i="16" s="1"/>
  <c r="O60" i="16" s="1"/>
  <c r="O61" i="16" s="1"/>
  <c r="O62" i="16" s="1"/>
  <c r="O65" i="16" s="1"/>
  <c r="O66" i="16" s="1"/>
  <c r="O67" i="16" s="1"/>
  <c r="O68" i="16" s="1"/>
  <c r="O69" i="16" s="1"/>
  <c r="O70" i="16" s="1"/>
  <c r="O71" i="16" s="1"/>
  <c r="O72" i="16" s="1"/>
  <c r="O73" i="16" s="1"/>
  <c r="O74" i="16" s="1"/>
  <c r="O75" i="16" s="1"/>
  <c r="O76" i="16" s="1"/>
  <c r="O77" i="16" s="1"/>
  <c r="O78" i="16" s="1"/>
  <c r="O79" i="16" s="1"/>
  <c r="O80" i="16" s="1"/>
  <c r="O81" i="16" s="1"/>
  <c r="O82" i="16" s="1"/>
  <c r="O83" i="16" s="1"/>
  <c r="O84" i="16" s="1"/>
  <c r="O85" i="16" s="1"/>
  <c r="O86" i="16" s="1"/>
  <c r="O87" i="16" s="1"/>
  <c r="O88" i="16" s="1"/>
  <c r="O89" i="16" s="1"/>
  <c r="O90" i="16" s="1"/>
  <c r="O91" i="16" s="1"/>
  <c r="O92" i="16" s="1"/>
  <c r="O93" i="16" s="1"/>
  <c r="O94" i="16" s="1"/>
  <c r="O95" i="16" s="1"/>
  <c r="O98" i="16" s="1"/>
  <c r="O99" i="16" s="1"/>
  <c r="O100" i="16" s="1"/>
  <c r="O101" i="16" s="1"/>
  <c r="O102" i="16" s="1"/>
  <c r="O103" i="16" s="1"/>
  <c r="O104" i="16" s="1"/>
  <c r="O105" i="16" s="1"/>
  <c r="O106" i="16" s="1"/>
  <c r="O107" i="16" s="1"/>
  <c r="O108" i="16" s="1"/>
  <c r="K93" i="1"/>
  <c r="I13" i="13"/>
  <c r="F16" i="13"/>
  <c r="D16" i="17" l="1"/>
  <c r="D18" i="17" s="1"/>
  <c r="F18" i="13"/>
  <c r="E27" i="4"/>
  <c r="I94" i="2"/>
  <c r="I98" i="2" s="1"/>
  <c r="P97" i="1" s="1"/>
  <c r="G12" i="6"/>
  <c r="G20" i="6" s="1"/>
  <c r="I6" i="9"/>
  <c r="I10" i="9" s="1"/>
  <c r="E6" i="13"/>
  <c r="K20" i="13"/>
  <c r="K20" i="11"/>
  <c r="K20" i="17"/>
  <c r="I6" i="6"/>
  <c r="I10" i="6" s="1"/>
  <c r="K17" i="19"/>
  <c r="I6" i="17"/>
  <c r="K6" i="17" s="1"/>
  <c r="I6" i="11"/>
  <c r="I10" i="11" s="1"/>
  <c r="I12" i="20"/>
  <c r="I14" i="20" s="1"/>
  <c r="D14" i="20"/>
  <c r="D16" i="20" s="1"/>
  <c r="D13" i="19"/>
  <c r="I11" i="19"/>
  <c r="I13" i="19" s="1"/>
  <c r="I14" i="13"/>
  <c r="I16" i="13" s="1"/>
  <c r="K16" i="13" s="1"/>
  <c r="D16" i="13"/>
  <c r="D18" i="13" s="1"/>
  <c r="K6" i="20"/>
  <c r="I9" i="20"/>
  <c r="K9" i="20" s="1"/>
  <c r="D8" i="19"/>
  <c r="I6" i="19"/>
  <c r="K97" i="1"/>
  <c r="Q97" i="1" s="1"/>
  <c r="Q93" i="1"/>
  <c r="K6" i="9" l="1"/>
  <c r="P93" i="1"/>
  <c r="D15" i="19"/>
  <c r="E10" i="13"/>
  <c r="E18" i="13" s="1"/>
  <c r="I6" i="13"/>
  <c r="I18" i="9"/>
  <c r="K18" i="9" s="1"/>
  <c r="K10" i="9"/>
  <c r="K6" i="6"/>
  <c r="K6" i="11"/>
  <c r="I11" i="17"/>
  <c r="K11" i="17" s="1"/>
  <c r="K10" i="11"/>
  <c r="I18" i="11"/>
  <c r="K18" i="11" s="1"/>
  <c r="K22" i="11" s="1"/>
  <c r="L22" i="11" s="1"/>
  <c r="K6" i="19"/>
  <c r="I8" i="19"/>
  <c r="I16" i="20"/>
  <c r="K16" i="20" s="1"/>
  <c r="K10" i="6"/>
  <c r="I12" i="6"/>
  <c r="I10" i="13" l="1"/>
  <c r="K6" i="13"/>
  <c r="I18" i="17"/>
  <c r="K18" i="17" s="1"/>
  <c r="K8" i="19"/>
  <c r="I15" i="19"/>
  <c r="K15" i="19" s="1"/>
  <c r="I20" i="6"/>
  <c r="K20" i="6" s="1"/>
  <c r="K12" i="6"/>
  <c r="J34" i="58"/>
  <c r="K10" i="13" l="1"/>
  <c r="I18" i="13"/>
  <c r="K18" i="13" s="1"/>
  <c r="K22" i="13" s="1"/>
  <c r="L22"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Sarpong</author>
  </authors>
  <commentList>
    <comment ref="K61" authorId="0" shapeId="0" xr:uid="{00000000-0006-0000-0400-000001000000}">
      <text>
        <r>
          <rPr>
            <b/>
            <sz val="9"/>
            <color indexed="81"/>
            <rFont val="Tahoma"/>
            <family val="2"/>
          </rPr>
          <t>Michael Sarpong:</t>
        </r>
        <r>
          <rPr>
            <sz val="9"/>
            <color indexed="81"/>
            <rFont val="Tahoma"/>
            <family val="2"/>
          </rPr>
          <t xml:space="preserve">
Includes Calpine share_7.9MW CTG upgrade in May 2023_both base/peak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Sarpong</author>
  </authors>
  <commentList>
    <comment ref="K77" authorId="0" shapeId="0" xr:uid="{00000000-0006-0000-0A00-000001000000}">
      <text>
        <r>
          <rPr>
            <b/>
            <sz val="9"/>
            <color indexed="81"/>
            <rFont val="Tahoma"/>
            <family val="2"/>
          </rPr>
          <t>Michael Sarpong:</t>
        </r>
        <r>
          <rPr>
            <sz val="9"/>
            <color indexed="81"/>
            <rFont val="Tahoma"/>
            <family val="2"/>
          </rPr>
          <t xml:space="preserve">
Added 4MW Peaking upgrade_COD 11/18/21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Lola</author>
  </authors>
  <commentList>
    <comment ref="E9" authorId="0" shapeId="0" xr:uid="{00000000-0006-0000-7B00-000001000000}">
      <text>
        <r>
          <rPr>
            <b/>
            <sz val="9"/>
            <color indexed="81"/>
            <rFont val="Tahoma"/>
            <family val="2"/>
          </rPr>
          <t>Lola:</t>
        </r>
        <r>
          <rPr>
            <sz val="9"/>
            <color indexed="81"/>
            <rFont val="Tahoma"/>
            <family val="2"/>
          </rPr>
          <t xml:space="preserve">
upgrade 6MV to base load only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tlong</author>
  </authors>
  <commentList>
    <comment ref="E11" authorId="0" shapeId="0" xr:uid="{00000000-0006-0000-A100-000001000000}">
      <text>
        <r>
          <rPr>
            <b/>
            <sz val="8"/>
            <color indexed="81"/>
            <rFont val="Tahoma"/>
            <family val="2"/>
          </rPr>
          <t>tlong:</t>
        </r>
        <r>
          <rPr>
            <sz val="8"/>
            <color indexed="81"/>
            <rFont val="Tahoma"/>
            <family val="2"/>
          </rPr>
          <t xml:space="preserve">
will increase to 91 MW (+18) once foggers are installed</t>
        </r>
      </text>
    </comment>
    <comment ref="E16" authorId="0" shapeId="0" xr:uid="{00000000-0006-0000-A100-000002000000}">
      <text>
        <r>
          <rPr>
            <b/>
            <sz val="8"/>
            <color indexed="81"/>
            <rFont val="Tahoma"/>
            <family val="2"/>
          </rPr>
          <t>tlong:</t>
        </r>
        <r>
          <rPr>
            <sz val="8"/>
            <color indexed="81"/>
            <rFont val="Tahoma"/>
            <family val="2"/>
          </rPr>
          <t xml:space="preserve">
will increase to 32 MW (+6) once foggers installed</t>
        </r>
      </text>
    </comment>
  </commentList>
</comments>
</file>

<file path=xl/sharedStrings.xml><?xml version="1.0" encoding="utf-8"?>
<sst xmlns="http://schemas.openxmlformats.org/spreadsheetml/2006/main" count="29226" uniqueCount="821">
  <si>
    <t>SEGMENT /Power Plant</t>
  </si>
  <si>
    <t>NERC</t>
  </si>
  <si>
    <t>U.S. State or</t>
  </si>
  <si>
    <t>Technology</t>
  </si>
  <si>
    <t>Calpine</t>
  </si>
  <si>
    <t>Calpine Net</t>
  </si>
  <si>
    <t xml:space="preserve"> Region</t>
  </si>
  <si>
    <t xml:space="preserve"> Canadian</t>
  </si>
  <si>
    <t xml:space="preserve"> Peaking</t>
  </si>
  <si>
    <t xml:space="preserve"> Interest</t>
  </si>
  <si>
    <t xml:space="preserve"> Province</t>
  </si>
  <si>
    <t xml:space="preserve"> Percentage</t>
  </si>
  <si>
    <t xml:space="preserve"> Baseload</t>
  </si>
  <si>
    <t>WEST</t>
  </si>
  <si>
    <t>Geothermal</t>
  </si>
  <si>
    <t>McCabe #5 &amp; #6</t>
  </si>
  <si>
    <t>WECC</t>
  </si>
  <si>
    <t>CA</t>
  </si>
  <si>
    <t>Ridge Line #7 &amp; #8</t>
  </si>
  <si>
    <t>Calistoga</t>
  </si>
  <si>
    <t>Eagle Rock</t>
  </si>
  <si>
    <t>Quicksilver</t>
  </si>
  <si>
    <t>Cobb Creek</t>
  </si>
  <si>
    <t>Lake View</t>
  </si>
  <si>
    <t>Sulphur Springs</t>
  </si>
  <si>
    <t>Socrates</t>
  </si>
  <si>
    <t>Big Geysers</t>
  </si>
  <si>
    <t>Grant</t>
  </si>
  <si>
    <t>Sonoma</t>
  </si>
  <si>
    <t>West Ford Flat</t>
  </si>
  <si>
    <t>Aidlin</t>
  </si>
  <si>
    <t>Bear Canyon</t>
  </si>
  <si>
    <t>Natural Gas-Fired</t>
  </si>
  <si>
    <t>Delta Energy Center</t>
  </si>
  <si>
    <t>Natural Gas</t>
  </si>
  <si>
    <t>Pastoria Energy Center</t>
  </si>
  <si>
    <t>Natural Gas</t>
  </si>
  <si>
    <t>Rocky Mountain Energy Center</t>
  </si>
  <si>
    <t>CO</t>
  </si>
  <si>
    <t>Hermiston Power Project</t>
  </si>
  <si>
    <t>OR</t>
  </si>
  <si>
    <t>Metcalf Energy Center</t>
  </si>
  <si>
    <t>Sutter Energy Center</t>
  </si>
  <si>
    <t>Los Medanos Energy Center</t>
  </si>
  <si>
    <t>South Point Energy Center</t>
  </si>
  <si>
    <t>AZ</t>
  </si>
  <si>
    <t>Blue Spruce Energy Center</t>
  </si>
  <si>
    <t>Los Esteros Critical Energy Facility</t>
  </si>
  <si>
    <t>Gilroy Energy Center</t>
  </si>
  <si>
    <t>Gilroy Cogeneration Plant</t>
  </si>
  <si>
    <t>King City Cogeneration Plant</t>
  </si>
  <si>
    <t>Greenleaf 1 Power Plant</t>
  </si>
  <si>
    <t>Greenleaf 2 Power Plant</t>
  </si>
  <si>
    <t>Wolfskill Energy Center</t>
  </si>
  <si>
    <t>Yuba City Energy Center</t>
  </si>
  <si>
    <t>Feather River Energy Center</t>
  </si>
  <si>
    <t>Creed Energy Center</t>
  </si>
  <si>
    <t>Lambie Energy Center</t>
  </si>
  <si>
    <t>Goose Haven Energy Center</t>
  </si>
  <si>
    <t>Riverview Energy Center</t>
  </si>
  <si>
    <t>King City Peaking Energy Center</t>
  </si>
  <si>
    <t>Agnews Power Plant</t>
  </si>
  <si>
    <t>Subtotal</t>
  </si>
  <si>
    <t>TEXAS</t>
  </si>
  <si>
    <t>Freestone Energy Center</t>
  </si>
  <si>
    <t>TX</t>
  </si>
  <si>
    <t>Deer Park Energy Center</t>
  </si>
  <si>
    <t>Baytown Energy Center</t>
  </si>
  <si>
    <t>Pasadena Power Plant</t>
  </si>
  <si>
    <t>Magic Valley Generating Station</t>
  </si>
  <si>
    <t>Brazos Valley Power Plant</t>
  </si>
  <si>
    <t>Channel Energy Center</t>
  </si>
  <si>
    <t>Corpus Christi Energy Center</t>
  </si>
  <si>
    <t>Texas City Power Plant</t>
  </si>
  <si>
    <t>Clear Lake Power Plant</t>
  </si>
  <si>
    <t>Hidalgo Energy Center</t>
  </si>
  <si>
    <t>SOUTHEAST</t>
  </si>
  <si>
    <t>Broad River Energy Center</t>
  </si>
  <si>
    <t>SERC</t>
  </si>
  <si>
    <t>SC</t>
  </si>
  <si>
    <t>Morgan Energy Center</t>
  </si>
  <si>
    <t>AL</t>
  </si>
  <si>
    <t>Decatur Energy Center</t>
  </si>
  <si>
    <t>Columbia Energy Center</t>
  </si>
  <si>
    <t>Carville Energy Center</t>
  </si>
  <si>
    <t>LA</t>
  </si>
  <si>
    <t>Santa Rosa Energy Center</t>
  </si>
  <si>
    <t>FL</t>
  </si>
  <si>
    <t>Hog Bayou Energy Center</t>
  </si>
  <si>
    <t>Pine Bluff Energy Center</t>
  </si>
  <si>
    <t>AR</t>
  </si>
  <si>
    <t>Oneta Energy Center</t>
  </si>
  <si>
    <t>SPP</t>
  </si>
  <si>
    <t>OK</t>
  </si>
  <si>
    <t>Osprey Energy Center</t>
  </si>
  <si>
    <t>FRCC</t>
  </si>
  <si>
    <t>Auburndale Peaking Energy Center</t>
  </si>
  <si>
    <t>NORTH</t>
  </si>
  <si>
    <t>Riverside Energy Center</t>
  </si>
  <si>
    <t>MRO</t>
  </si>
  <si>
    <t>WI</t>
  </si>
  <si>
    <t>RockGen Energy Center</t>
  </si>
  <si>
    <t>Mankato Power Plant</t>
  </si>
  <si>
    <t>MN</t>
  </si>
  <si>
    <t>Westbrook Energy Center</t>
  </si>
  <si>
    <t>ME</t>
  </si>
  <si>
    <t>Kennedy International Airport Power Plant</t>
  </si>
  <si>
    <t>NY</t>
  </si>
  <si>
    <t>Bethpage Energy Center 3</t>
  </si>
  <si>
    <t>Bethpage Power Plant</t>
  </si>
  <si>
    <t>Bethpage Peaker</t>
  </si>
  <si>
    <t>Stony Brook Power Plant</t>
  </si>
  <si>
    <t>ON</t>
  </si>
  <si>
    <t>Zion Energy Center</t>
  </si>
  <si>
    <t>RFC</t>
  </si>
  <si>
    <t>IL</t>
  </si>
  <si>
    <t>Russell City Energy Center</t>
  </si>
  <si>
    <t>Total operating power plants, and projects</t>
  </si>
  <si>
    <t xml:space="preserve">These outputs do not factor in the typical MW loss and recovery profiles over time, which natural-gas fired turbine power plants display associated with their planned major maintenance schedules.
</t>
  </si>
  <si>
    <t>Los Esteros Critical Energy Facility (Upgrade)</t>
  </si>
  <si>
    <t>NPCC</t>
  </si>
  <si>
    <t xml:space="preserve"> Interest With</t>
  </si>
  <si>
    <t>TRE</t>
  </si>
  <si>
    <t>Project under advanced  development</t>
  </si>
  <si>
    <t xml:space="preserve">Natural gas-fired fleet capacities are derived on as-built as-designed outputs, including upgrades, based on site specific annual average temperatures and average process steam flows for cogeneration power plants, as applicable. Geothermal capacities are derived from historical generation output and steam reservoir modeling under average ambient conditions (temperatures and rainfall).
</t>
  </si>
  <si>
    <t xml:space="preserve">Natural gas-fired fleet peaking capacities are primarily derived on as-built as-designed peaking outputs based on site specific average summer temperatures and include power enhancement features such as heat recovery steam generator duct-firing, gas turbine power augmentation, and/or other power augmentation features. For certain power plants with definitive contracts, capacities at contract conditions have been included.
</t>
  </si>
  <si>
    <r>
      <t xml:space="preserve"> (MW)</t>
    </r>
    <r>
      <rPr>
        <b/>
        <vertAlign val="superscript"/>
        <sz val="10"/>
        <color indexed="8"/>
        <rFont val="Times New Roman"/>
        <family val="1"/>
      </rPr>
      <t xml:space="preserve"> (1)(3)</t>
    </r>
  </si>
  <si>
    <r>
      <t xml:space="preserve"> (MW) </t>
    </r>
    <r>
      <rPr>
        <b/>
        <vertAlign val="superscript"/>
        <sz val="10"/>
        <color indexed="8"/>
        <rFont val="Times New Roman"/>
        <family val="1"/>
      </rPr>
      <t>(2)(3)</t>
    </r>
  </si>
  <si>
    <r>
      <t>Otay Mesa Energy Center</t>
    </r>
    <r>
      <rPr>
        <vertAlign val="superscript"/>
        <sz val="10"/>
        <color indexed="8"/>
        <rFont val="Times New Roman"/>
        <family val="1"/>
      </rPr>
      <t>(4)</t>
    </r>
  </si>
  <si>
    <r>
      <t>Freeport Energy Center</t>
    </r>
    <r>
      <rPr>
        <vertAlign val="superscript"/>
        <sz val="10"/>
        <color indexed="8"/>
        <rFont val="Times New Roman"/>
        <family val="1"/>
      </rPr>
      <t>(5)</t>
    </r>
  </si>
  <si>
    <r>
      <t>Whitby Cogeneration</t>
    </r>
    <r>
      <rPr>
        <vertAlign val="superscript"/>
        <sz val="10"/>
        <color indexed="8"/>
        <rFont val="Times New Roman"/>
        <family val="1"/>
      </rPr>
      <t>(6)</t>
    </r>
  </si>
  <si>
    <r>
      <t>Greenfield Energy Centre</t>
    </r>
    <r>
      <rPr>
        <vertAlign val="superscript"/>
        <sz val="10"/>
        <color indexed="8"/>
        <rFont val="Times New Roman"/>
        <family val="1"/>
      </rPr>
      <t>(7)</t>
    </r>
  </si>
  <si>
    <t>Calpine holds a less-than-majority owned (50%) equity interest in Whitby Cogeneration; however, it is operated by Atlantic Packaging Products Ltd.</t>
  </si>
  <si>
    <t>Freeport Energy Center is owned by Calpine; however, it is contracted and operated by The Dow Chemical Company.</t>
  </si>
  <si>
    <t>Otay Mesa Energy Center began commercial operations on October 3, 2009.</t>
  </si>
  <si>
    <t>Calpine holds a 50% joint venture interest in Greenfield Energy Centre; however, it is operated by a third party.</t>
  </si>
  <si>
    <t>Total operating power plants (76)</t>
  </si>
  <si>
    <t>Count</t>
  </si>
  <si>
    <t>Total count of pwr plants</t>
  </si>
  <si>
    <t>Table of Operating Power Plants and Projects Under Advanced Development as of March 31, 2010</t>
  </si>
  <si>
    <t>Watsonville (Monterey) Cogeneration Plant</t>
  </si>
  <si>
    <t>Table of Operating Power Plants and Projects Under Advanced Development/Construction Recon</t>
  </si>
  <si>
    <t>West</t>
  </si>
  <si>
    <t>Texas</t>
  </si>
  <si>
    <t>Southeast</t>
  </si>
  <si>
    <t>North</t>
  </si>
  <si>
    <t>Total</t>
  </si>
  <si>
    <t>MW Capacities at 12.31.09:</t>
  </si>
  <si>
    <t>Pittsburgh to Dow</t>
  </si>
  <si>
    <t>Deer Park turbine upgrade</t>
  </si>
  <si>
    <t>MW Capacities at 03.31.10:</t>
  </si>
  <si>
    <t>Sales of Blue Spruce &amp; Rocky Mtn.</t>
  </si>
  <si>
    <t>Acquisition of Connectiv (excluding construction)</t>
  </si>
  <si>
    <t>Expected total future capacities:</t>
  </si>
  <si>
    <t>Proj under advanced development/construction:</t>
  </si>
  <si>
    <t>Delta - Connectiv</t>
  </si>
  <si>
    <t>Russell City Energy Center</t>
  </si>
  <si>
    <t>Upgrade - Los Esteros</t>
  </si>
  <si>
    <t>Table of Operating Power Plants and Projects Under Advanced Development as of June 30, 2010</t>
  </si>
  <si>
    <t>Check Name</t>
  </si>
  <si>
    <t>Baseload Change</t>
  </si>
  <si>
    <t>Pkg Change</t>
  </si>
  <si>
    <t>Watsonville gone</t>
  </si>
  <si>
    <t>Note formula reference change</t>
  </si>
  <si>
    <t>FC to FD conversion at Unit 1 (draft uplift)</t>
  </si>
  <si>
    <t>4 additional MW for Unit 2 (upgraded Q4), 14 MW for Unit 4 (completed in March, testing completed in April), and 13 MW for Unit 3 (completed Q2 - testing still draft)</t>
  </si>
  <si>
    <t>Plant</t>
  </si>
  <si>
    <t>Location City,State</t>
  </si>
  <si>
    <t>COD month/year</t>
  </si>
  <si>
    <t>CPN Net Interest Baseload (MW)</t>
  </si>
  <si>
    <t>CPN Net Interest w/Peaking (MW)</t>
  </si>
  <si>
    <t>Ownership CPN %</t>
  </si>
  <si>
    <t>Turbines</t>
  </si>
  <si>
    <t>NERC Region</t>
  </si>
  <si>
    <t xml:space="preserve">Plant Status </t>
  </si>
  <si>
    <t>Picture</t>
  </si>
  <si>
    <t>Bethlehem Energy Center</t>
  </si>
  <si>
    <t>Bethlehem, Penn.</t>
  </si>
  <si>
    <t>Natural gas-fired/oil, combined-cycle</t>
  </si>
  <si>
    <t>six Siemens V84.2, two Alstom ST</t>
  </si>
  <si>
    <t>PJM</t>
  </si>
  <si>
    <t>Combined-cycle</t>
  </si>
  <si>
    <t>yes</t>
  </si>
  <si>
    <t>Hay Road Energy Center</t>
  </si>
  <si>
    <t>Wilmington, Del.</t>
  </si>
  <si>
    <t>Unit 1-4 1989  Unit 5-8 2001</t>
  </si>
  <si>
    <t>six Siemens V84.2, one ABB ST, one Alstom ST</t>
  </si>
  <si>
    <t>Edge Moor Energy Center</t>
  </si>
  <si>
    <t>Unit 3 1954 Unit 4 1966 Unit 5 1973 Unit 10 1963</t>
  </si>
  <si>
    <t>Natural gas-fired/oil, Rankine cycle</t>
  </si>
  <si>
    <t>two General Electric ST; one Westinghouse ST; one TP&amp;M FT-4A-5</t>
  </si>
  <si>
    <t>Rankine cycle / Other</t>
  </si>
  <si>
    <t>Cumberland Energy Center</t>
  </si>
  <si>
    <t>Millville, N.J.</t>
  </si>
  <si>
    <t>Unit 1 1990  Unit 2 2009</t>
  </si>
  <si>
    <t>Natural gas-fired/oil, simple-cycle</t>
  </si>
  <si>
    <t>one GE 7EA; one GE LMS-100</t>
  </si>
  <si>
    <t>Simple-cycle / Other</t>
  </si>
  <si>
    <t xml:space="preserve">yes </t>
  </si>
  <si>
    <t>Deepwater Energy Center</t>
  </si>
  <si>
    <t>Pennsville, N.J.</t>
  </si>
  <si>
    <t>Unit 1 1958 Unit 6 1954</t>
  </si>
  <si>
    <t>two General Electric steam turbines</t>
  </si>
  <si>
    <t>Sherman Avenue Energy Center</t>
  </si>
  <si>
    <t>Vineland, N.J.</t>
  </si>
  <si>
    <t xml:space="preserve">General Electric 7EA </t>
  </si>
  <si>
    <t>Middle Energy Center</t>
  </si>
  <si>
    <t>Rio Grande, N.J.</t>
  </si>
  <si>
    <t>Units 1&amp;2 1970 Unit 3 1971</t>
  </si>
  <si>
    <t>Oil, simple-cycle</t>
  </si>
  <si>
    <t>two TP&amp;M FT4A-9 / Worthington ER224</t>
  </si>
  <si>
    <t>Carll's Corner Energy Center</t>
  </si>
  <si>
    <t>Carlls Corner, N.J.</t>
  </si>
  <si>
    <t>two TP&amp;M FT4A-9; one Worthington ER224</t>
  </si>
  <si>
    <t>Cedar Energy Center</t>
  </si>
  <si>
    <t>Manahawkin, N.J.</t>
  </si>
  <si>
    <t>TP&amp;M FT-4A-11; TP&amp;M FT-2A-11</t>
  </si>
  <si>
    <t>Missouri Avenue Energy Center</t>
  </si>
  <si>
    <t>Atlantic City, N.J.</t>
  </si>
  <si>
    <t xml:space="preserve">three TP&amp;M FT4A-9 </t>
  </si>
  <si>
    <t>Mickleton Energy Center</t>
  </si>
  <si>
    <t xml:space="preserve">Mickleton, N.J. </t>
  </si>
  <si>
    <t>Natural gas-fired,simple-cycle</t>
  </si>
  <si>
    <t>Westinghouse 501C</t>
  </si>
  <si>
    <t>Christiana Energy Center</t>
  </si>
  <si>
    <t xml:space="preserve">two General Electric Frame 5 </t>
  </si>
  <si>
    <t>Tasley Energy Center</t>
  </si>
  <si>
    <t xml:space="preserve">Tasley, Va. </t>
  </si>
  <si>
    <t>Westinghouse 251B</t>
  </si>
  <si>
    <t>Delaware City Energy Center</t>
  </si>
  <si>
    <t>Delaware City, Del.</t>
  </si>
  <si>
    <t>TP&amp;M FT-4A-8</t>
  </si>
  <si>
    <t>West Energy Center</t>
  </si>
  <si>
    <t>Marshallton, Del.</t>
  </si>
  <si>
    <t>Bayview Energy Center</t>
  </si>
  <si>
    <t>Bayview, Va.</t>
  </si>
  <si>
    <t>six General Motors diesel engines</t>
  </si>
  <si>
    <t>Crisfield Energy Center</t>
  </si>
  <si>
    <t>Crisfield, Md.</t>
  </si>
  <si>
    <t>four General Motors diesel engines</t>
  </si>
  <si>
    <t>Vineland Solar Energy Center</t>
  </si>
  <si>
    <t>Solar</t>
  </si>
  <si>
    <t>Monocrystalline Sillicon</t>
  </si>
  <si>
    <t>Renewable</t>
  </si>
  <si>
    <t>Delta Township Energy Center</t>
  </si>
  <si>
    <t>Delta Township, Penn.</t>
  </si>
  <si>
    <t>three Siemens V84.2, one Alstom ST</t>
  </si>
  <si>
    <t>Under Construction</t>
  </si>
  <si>
    <t>total w/o delta</t>
  </si>
  <si>
    <t>total w/ delta</t>
  </si>
  <si>
    <t>Notes on Changes from Q1 2010</t>
  </si>
  <si>
    <t>For Summary Page</t>
  </si>
  <si>
    <t xml:space="preserve">Net Interest Baseload (MW) </t>
  </si>
  <si>
    <t xml:space="preserve">Net Interest w/ Pkg (MW) </t>
  </si>
  <si>
    <t>PA</t>
  </si>
  <si>
    <t>DE</t>
  </si>
  <si>
    <t>NJ</t>
  </si>
  <si>
    <t>VA</t>
  </si>
  <si>
    <t>MD</t>
  </si>
  <si>
    <t>Oil</t>
  </si>
  <si>
    <t>Total operating power plants (93)</t>
  </si>
  <si>
    <t>Check</t>
  </si>
  <si>
    <t>Operating MW Capacities at 3.31.10:</t>
  </si>
  <si>
    <t>Pasadena Upgrade</t>
  </si>
  <si>
    <t>Notes</t>
  </si>
  <si>
    <t>Deer Park Upgrades</t>
  </si>
  <si>
    <t>Watsonville Retirement</t>
  </si>
  <si>
    <t>Operating MW Capacities at 6.30.10:</t>
  </si>
  <si>
    <t>Grand Total</t>
  </si>
  <si>
    <t>Total under development/construction</t>
  </si>
  <si>
    <t xml:space="preserve">Natural gas-fired fleet capacities are generally derived on as-built as-designed outputs, including upgrades, based on site specific annual average temperatures and average process steam flows for cogeneration power plants, as applicable. Geothermal capacities are derived from historical generation output and steam reservoir modeling under average ambient conditions (temperatures and rainfall).  
</t>
  </si>
  <si>
    <t xml:space="preserve">Natural gas-fired fleet peaking capacities are primarily derived on as-built as-designed peaking outputs based on site specific average summer temperatures and include power enhancement features such as heat recovery steam generator duct-firing, gas turbine power augmentation, and/or other power augmentation features. For certain power plants with definitive contracts, capacities at contract conditions have been included.  Oil-fired capacities reflect capacity test results.
</t>
  </si>
  <si>
    <t>Type</t>
  </si>
  <si>
    <t>Combined Cycle</t>
  </si>
  <si>
    <t>Magic Valley</t>
  </si>
  <si>
    <t>Total number of plants</t>
  </si>
  <si>
    <t>Count of Plants</t>
  </si>
  <si>
    <t>York Energy Center</t>
  </si>
  <si>
    <r>
      <t xml:space="preserve">Table of Operating Power Plants and Projects Under Advanced Development as of </t>
    </r>
    <r>
      <rPr>
        <b/>
        <sz val="14"/>
        <color indexed="10"/>
        <rFont val="Times New Roman"/>
        <family val="1"/>
      </rPr>
      <t>September 30, 2010</t>
    </r>
    <r>
      <rPr>
        <b/>
        <sz val="14"/>
        <color indexed="8"/>
        <rFont val="Times New Roman"/>
        <family val="1"/>
      </rPr>
      <t xml:space="preserve"> </t>
    </r>
  </si>
  <si>
    <r>
      <t xml:space="preserve">Table of Operating Power Plants and Projects Under Advanced Development as of </t>
    </r>
    <r>
      <rPr>
        <b/>
        <sz val="14"/>
        <color indexed="10"/>
        <rFont val="Times New Roman"/>
        <family val="1"/>
      </rPr>
      <t>July 2010</t>
    </r>
    <r>
      <rPr>
        <b/>
        <sz val="14"/>
        <color indexed="8"/>
        <rFont val="Times New Roman"/>
        <family val="1"/>
      </rPr>
      <t xml:space="preserve"> </t>
    </r>
  </si>
  <si>
    <t>Operating MW Capacities at 9.30.10:</t>
  </si>
  <si>
    <r>
      <t>Whitby Cogeneration</t>
    </r>
    <r>
      <rPr>
        <vertAlign val="superscript"/>
        <sz val="10"/>
        <color indexed="8"/>
        <rFont val="Times New Roman"/>
        <family val="1"/>
      </rPr>
      <t>(7)</t>
    </r>
  </si>
  <si>
    <r>
      <t>Greenfield Energy Centre</t>
    </r>
    <r>
      <rPr>
        <vertAlign val="superscript"/>
        <sz val="10"/>
        <color indexed="8"/>
        <rFont val="Times New Roman"/>
        <family val="1"/>
      </rPr>
      <t>(6)</t>
    </r>
  </si>
  <si>
    <r>
      <t xml:space="preserve">Table of Operating Power Plants and Projects Under Construction and Advanced Development as of </t>
    </r>
    <r>
      <rPr>
        <b/>
        <sz val="14"/>
        <color indexed="10"/>
        <rFont val="Times New Roman"/>
        <family val="1"/>
      </rPr>
      <t xml:space="preserve">December 31, 2010 </t>
    </r>
  </si>
  <si>
    <t>Calpine holds a 50% partnership interest in Greenfield Energy Centre; however, it is operated by a third party.</t>
  </si>
  <si>
    <t>Natural gas-fired fleet peaking capacities are primarily derived on as-built as-designed peaking outputs based on site specific average summer temperatures and include power enhancement features such as heat recovery steam generator duct-firing, gas turbine power augmentation, and/or other power augmentation features. For certain power plants with definitive contracts, capacities at contract conditions have been included.  Oil-fired capacities reflect capacity test results.</t>
  </si>
  <si>
    <t>Natural gas-fired fleet capacities are generally derived on as-built as-designed outputs, including upgrades, based on site specific annual average temperatures and average process steam flows for cogeneration power plants, as applicable. Geothermal capacities are derived from historical generation output and steam reservoir modeling under average ambient conditions (temperatures and rainfall).</t>
  </si>
  <si>
    <t>Otay Mesa Energy Center</t>
  </si>
  <si>
    <r>
      <t>Greenfield Energy Centre</t>
    </r>
    <r>
      <rPr>
        <vertAlign val="superscript"/>
        <sz val="10"/>
        <color indexed="8"/>
        <rFont val="Times New Roman"/>
        <family val="1"/>
      </rPr>
      <t>(5)</t>
    </r>
  </si>
  <si>
    <r>
      <t>Freeport Energy Center</t>
    </r>
    <r>
      <rPr>
        <vertAlign val="superscript"/>
        <sz val="10"/>
        <color indexed="8"/>
        <rFont val="Times New Roman"/>
        <family val="1"/>
      </rPr>
      <t>(4)</t>
    </r>
  </si>
  <si>
    <t>Total operating power plants (91)</t>
  </si>
  <si>
    <t>Project under construction and advanced  development</t>
  </si>
  <si>
    <t>Calpine holds a 50% equity interest in Whitby Cogeneration; however, it is operated by Atlantic Packaging Products Ltd.</t>
  </si>
  <si>
    <t>Rocky Mountain sale</t>
  </si>
  <si>
    <t>Blue Spruce Sale</t>
  </si>
  <si>
    <t>Freestone 25% sale</t>
  </si>
  <si>
    <t>Rocky Mountain, Blue Spruce and 25% Freestone sale</t>
  </si>
  <si>
    <t>Operating MW Capacities at 12.31.10:</t>
  </si>
  <si>
    <t>Cogen</t>
  </si>
  <si>
    <t>Increased ownership stake from 65% to 75%</t>
  </si>
  <si>
    <t>Aircraft Services' interest is approximately 35% at December 31, 2010; however, they have communicated to us that their interest will be reduced to not more than 25% upon closing of construction financing in 2011. We have presented our MW information based upon our expected 75% share.</t>
  </si>
  <si>
    <r>
      <t xml:space="preserve">Russell City Energy Center </t>
    </r>
    <r>
      <rPr>
        <vertAlign val="superscript"/>
        <sz val="10"/>
        <color indexed="8"/>
        <rFont val="Times New Roman"/>
        <family val="1"/>
      </rPr>
      <t>(7)</t>
    </r>
  </si>
  <si>
    <t>Q4-Q3</t>
  </si>
  <si>
    <t>Grand Total Net Peak Interest</t>
  </si>
  <si>
    <t>York COD</t>
  </si>
  <si>
    <t>Move York to Operating</t>
  </si>
  <si>
    <t>Total operating power plants (92)</t>
  </si>
  <si>
    <t>Operating MW Capacities at 3.31.11:</t>
  </si>
  <si>
    <t>Q1 2011 - Q4 2010</t>
  </si>
  <si>
    <t>1 unit, BT2 01/20/11, effective date. BT4 limited due to HRSG issues - will update when available (Q2?)</t>
  </si>
  <si>
    <t>COD effective 03/02/2011</t>
  </si>
  <si>
    <t>2 units, BV1 03/25/2011, BV2 03/19/2011 effective dates</t>
  </si>
  <si>
    <t>7FA AGP Upgrade - Brazos Valley</t>
  </si>
  <si>
    <t>501F FD3 Upgrade - Baytown</t>
  </si>
  <si>
    <t xml:space="preserve">Table of Operating Power Plants and Projects Under Construction and Advanced Development as of March 31, 2011 </t>
  </si>
  <si>
    <t>Calpine holds a 50% partnership interest in Whitby Cogeneration through its subsidiary; however, it is operated by Atlantic Packaging Products Ltd.</t>
  </si>
  <si>
    <t>2 units: U3, U4</t>
  </si>
  <si>
    <t>DLN Conversion- Gilroy</t>
  </si>
  <si>
    <t>Operating MW Capacities at 6.30.11:</t>
  </si>
  <si>
    <t>-</t>
  </si>
  <si>
    <t>Only Base is affected (-8 MW)</t>
  </si>
  <si>
    <t>Q2 2011 - Q1 20110</t>
  </si>
  <si>
    <t>7FA AGP Upgrade - Westbrook: GE</t>
  </si>
  <si>
    <t>501F FD3 Upgrade - Baytown: Siemens</t>
  </si>
  <si>
    <t>7FA AGP Upgrade - LMEC: GE</t>
  </si>
  <si>
    <t xml:space="preserve">Calpine holds a 75% majority interest in Russell City Energy Center. </t>
  </si>
  <si>
    <t>Projects under construction</t>
  </si>
  <si>
    <t xml:space="preserve">Table of Operating Power Plants and Projects Under Construction as of June 30, 2011 </t>
  </si>
  <si>
    <t xml:space="preserve">Table of Operating Power Plants and Projects Under Construction as of September 30, 2011 </t>
  </si>
  <si>
    <t>Tasely Fogger upgrade</t>
  </si>
  <si>
    <t>Operating MW Capacities at 9.30.11:</t>
  </si>
  <si>
    <t>Q3 2011 - Q2 20110</t>
  </si>
  <si>
    <t>2 units: U1, U2</t>
  </si>
  <si>
    <t>2 MWs uplift for PAG (peak)</t>
  </si>
  <si>
    <t>Operating MW Capacities at 12.31.11:</t>
  </si>
  <si>
    <t>Q4 2011 - Q3 2011</t>
  </si>
  <si>
    <t>501F FD3 Upgrade - Hermiston: Siemens (Nov 15)</t>
  </si>
  <si>
    <t>DLN Conversion- Gilroy PAG update (Dec 7)</t>
  </si>
  <si>
    <r>
      <t>Los Esteros Critical Energy Facility</t>
    </r>
    <r>
      <rPr>
        <vertAlign val="superscript"/>
        <sz val="10"/>
        <color indexed="8"/>
        <rFont val="Times New Roman"/>
        <family val="1"/>
      </rPr>
      <t>(4)</t>
    </r>
  </si>
  <si>
    <r>
      <t xml:space="preserve">Russell City Energy Center </t>
    </r>
    <r>
      <rPr>
        <vertAlign val="superscript"/>
        <sz val="10"/>
        <color indexed="8"/>
        <rFont val="Times New Roman"/>
        <family val="1"/>
      </rPr>
      <t>(8)</t>
    </r>
  </si>
  <si>
    <r>
      <t>Los Esteros Critical Energy Facility (Upgrade)</t>
    </r>
    <r>
      <rPr>
        <vertAlign val="superscript"/>
        <sz val="10"/>
        <color indexed="8"/>
        <rFont val="Times New Roman"/>
        <family val="1"/>
      </rPr>
      <t>(4)</t>
    </r>
  </si>
  <si>
    <t>Los Esteros Critical Energy Facility is currently under construction to upgrade from a 188 MW simple-cycle generation power plant to a 308 MW combined-cycle generation power plant.</t>
  </si>
  <si>
    <t>Calpine holds a 50% partnership interest in Greenfield Energy Centre through its subsidiaries; however, it is operated by a third party.</t>
  </si>
  <si>
    <t>Calpine holds a 50% partnership interest in Whitby Cogeneration through its subsidiaries; however, it is operated by Atlantic Packaging Products Ltd.</t>
  </si>
  <si>
    <t xml:space="preserve">Table of Operating Power Plants and Projects Under Construction as of Decmeber 31, 2011 </t>
  </si>
  <si>
    <t>Table of Operating Power Plants and Projects Under Construction as of March 31, 2012</t>
  </si>
  <si>
    <r>
      <t>Los Esteros Critical Energy Facility</t>
    </r>
    <r>
      <rPr>
        <vertAlign val="superscript"/>
        <sz val="10"/>
        <color indexed="8"/>
        <rFont val="Times New Roman"/>
        <family val="1"/>
      </rPr>
      <t>(8)</t>
    </r>
  </si>
  <si>
    <t>Los Esteros Critical Energy Facility is currently under construction to upgrade from a 188 MW simple-cycle generation power plant to a 309 MW combined-cycle generation power plant.</t>
  </si>
  <si>
    <t>Q1 2012 - Q4 2011</t>
  </si>
  <si>
    <t>Operating MW Capacities at 3.31.12:</t>
  </si>
  <si>
    <t>Los Esteros Shutdown for upgrade</t>
  </si>
  <si>
    <t>Projects under advanced development</t>
  </si>
  <si>
    <t>Garrison Energy Center</t>
  </si>
  <si>
    <t>Pastoria Energy Center Upgrade</t>
  </si>
  <si>
    <t>Deer Park Energy Center Upgrade</t>
  </si>
  <si>
    <t>Westbrook Energy Center Upgrade</t>
  </si>
  <si>
    <t>1 Simens Turbine</t>
  </si>
  <si>
    <t>1 GE Turbine</t>
  </si>
  <si>
    <t>2 GE Turbine</t>
  </si>
  <si>
    <t>Total 4 Turbine Upgrades</t>
  </si>
  <si>
    <t>Proj under advanced development</t>
  </si>
  <si>
    <t>Proj under construction</t>
  </si>
  <si>
    <r>
      <t>Deepwater Energy Center</t>
    </r>
    <r>
      <rPr>
        <vertAlign val="superscript"/>
        <sz val="10"/>
        <color indexed="8"/>
        <rFont val="Times New Roman"/>
        <family val="1"/>
      </rPr>
      <t>(6)</t>
    </r>
  </si>
  <si>
    <r>
      <t>Missouri Avenue Energy Center</t>
    </r>
    <r>
      <rPr>
        <vertAlign val="superscript"/>
        <sz val="10"/>
        <color indexed="8"/>
        <rFont val="Times New Roman"/>
        <family val="1"/>
      </rPr>
      <t>(6)</t>
    </r>
  </si>
  <si>
    <r>
      <t>Cedar Energy Center</t>
    </r>
    <r>
      <rPr>
        <vertAlign val="superscript"/>
        <sz val="10"/>
        <color indexed="8"/>
        <rFont val="Times New Roman"/>
        <family val="1"/>
      </rPr>
      <t>(6)</t>
    </r>
  </si>
  <si>
    <r>
      <t>Los Esteros Critical Energy Facility</t>
    </r>
    <r>
      <rPr>
        <vertAlign val="superscript"/>
        <sz val="10"/>
        <color indexed="8"/>
        <rFont val="Times New Roman"/>
        <family val="1"/>
      </rPr>
      <t>(9)</t>
    </r>
  </si>
  <si>
    <t>We have provided notice to PJM that we plan to retire these units before commencement of the PJM Reliability Pricing Model 2015/2016 delivery year.</t>
  </si>
  <si>
    <t>Table of Operating Power Plants and Projects Under Advanced Development and Construction as of June 30, 2012</t>
  </si>
  <si>
    <t>Projects Under Advanced Development and Construction</t>
  </si>
  <si>
    <t>Total operating power plants and projects under advanced development and construction</t>
  </si>
  <si>
    <t>Channel Energy Center Expansion</t>
  </si>
  <si>
    <t>Deer Park Energy Center Expansion</t>
  </si>
  <si>
    <t>Q2 2012 - Q1 2012</t>
  </si>
  <si>
    <t>Table of Operating Power Plants and Projects Under Advanced Development and Construction as of September 30, 2012</t>
  </si>
  <si>
    <t>Operating MW Capacities at 6.30.12:</t>
  </si>
  <si>
    <t>Operating MW Capacities at 9.30.12:</t>
  </si>
  <si>
    <t>Q3 2012 - Q2 2012</t>
  </si>
  <si>
    <t xml:space="preserve">Total operating power plants </t>
  </si>
  <si>
    <r>
      <t>Middle Energy Center</t>
    </r>
    <r>
      <rPr>
        <vertAlign val="superscript"/>
        <sz val="10"/>
        <color indexed="8"/>
        <rFont val="Times New Roman"/>
        <family val="1"/>
      </rPr>
      <t>(6)</t>
    </r>
  </si>
  <si>
    <t>Calpine Bosque Energy Center</t>
  </si>
  <si>
    <t>11/7/2012 - Q3 2012</t>
  </si>
  <si>
    <t>Bosque Energy Center</t>
  </si>
  <si>
    <t>Operating MW Capacities at 11.7.12:</t>
  </si>
  <si>
    <t>Table of Operating Power Plants and Projects Under Advanced Development and Construction as of December 31, 2012</t>
  </si>
  <si>
    <t>Table of Operating Power Plants and Projects Under Advanced Development and Construction as of Novermber 7, 2012</t>
  </si>
  <si>
    <t>12/31/2012 - 11/7/2012</t>
  </si>
  <si>
    <t>Operating MW Capacities at 12.31.12:</t>
  </si>
  <si>
    <t>Pasadena (SW)</t>
  </si>
  <si>
    <t>2Q10 - 1 unit</t>
  </si>
  <si>
    <t>Deer Park (SW)</t>
  </si>
  <si>
    <t>4Q09 - 1 unit, 2Q10 - 2 units, 2Q12 - 1 unit</t>
  </si>
  <si>
    <t>Baytown (SW)</t>
  </si>
  <si>
    <t>1Q11 - 1 unit, 2Q11 - 2 units</t>
  </si>
  <si>
    <t>Brazos Valley (GE)</t>
  </si>
  <si>
    <t>1Q11 - 2 units</t>
  </si>
  <si>
    <t>Westbrook (GE)</t>
  </si>
  <si>
    <t>2Q11 - 1 unit, 2Q12 - 1 unit</t>
  </si>
  <si>
    <t>Los Medanos (GE)</t>
  </si>
  <si>
    <t>Hermiston (SW)</t>
  </si>
  <si>
    <t>4Q11 - 2 units</t>
  </si>
  <si>
    <t>Pastoria (GE)</t>
  </si>
  <si>
    <t>2Q12 - 2 units</t>
  </si>
  <si>
    <t>SW total</t>
  </si>
  <si>
    <t>GE total</t>
  </si>
  <si>
    <t>2Q11 - 2 units</t>
  </si>
  <si>
    <t>8 units</t>
  </si>
  <si>
    <t>Delta (SW)</t>
  </si>
  <si>
    <t>2Q08 - 1 unit</t>
  </si>
  <si>
    <t>11 units</t>
  </si>
  <si>
    <t>~MW Upgrade</t>
  </si>
  <si>
    <t>Calpine holds a 50% partnership interest in Greenfield LP through its subsidiaries; however, it is operated by a third party.</t>
  </si>
  <si>
    <t>Cogen/Combined Cycle</t>
  </si>
  <si>
    <t>Simple Cycle</t>
  </si>
  <si>
    <t>Steam Cycle</t>
  </si>
  <si>
    <r>
      <t>Pasadena Power Plant</t>
    </r>
    <r>
      <rPr>
        <vertAlign val="superscript"/>
        <sz val="10"/>
        <color indexed="8"/>
        <rFont val="Times New Roman"/>
        <family val="1"/>
      </rPr>
      <t>(4)</t>
    </r>
  </si>
  <si>
    <r>
      <t>Deepwater Energy Center</t>
    </r>
    <r>
      <rPr>
        <vertAlign val="superscript"/>
        <sz val="10"/>
        <color indexed="8"/>
        <rFont val="Times New Roman"/>
        <family val="1"/>
      </rPr>
      <t>(7)</t>
    </r>
  </si>
  <si>
    <r>
      <t>Middle Energy Center</t>
    </r>
    <r>
      <rPr>
        <vertAlign val="superscript"/>
        <sz val="10"/>
        <color indexed="8"/>
        <rFont val="Times New Roman"/>
        <family val="1"/>
      </rPr>
      <t>(7)</t>
    </r>
  </si>
  <si>
    <r>
      <t>Cedar Energy Center</t>
    </r>
    <r>
      <rPr>
        <vertAlign val="superscript"/>
        <sz val="10"/>
        <color indexed="8"/>
        <rFont val="Times New Roman"/>
        <family val="1"/>
      </rPr>
      <t>(7)</t>
    </r>
  </si>
  <si>
    <r>
      <t>Missouri Avenue Energy Center</t>
    </r>
    <r>
      <rPr>
        <vertAlign val="superscript"/>
        <sz val="10"/>
        <color indexed="8"/>
        <rFont val="Times New Roman"/>
        <family val="1"/>
      </rPr>
      <t>(7)</t>
    </r>
  </si>
  <si>
    <r>
      <t>Whitby Cogeneration</t>
    </r>
    <r>
      <rPr>
        <vertAlign val="superscript"/>
        <sz val="10"/>
        <color indexed="8"/>
        <rFont val="Times New Roman"/>
        <family val="1"/>
      </rPr>
      <t>(8)</t>
    </r>
  </si>
  <si>
    <t>Pasadena is comprised of 260MW of cogen technology and 521 MW of combined cycle (non-cogen) technology.</t>
  </si>
  <si>
    <t>Total operating power plants and projects under construction</t>
  </si>
  <si>
    <t>Table of Operating Power Plants and Projects Under Construction as of April 1, 2013</t>
  </si>
  <si>
    <t>Operating MW Capacities at 4.1.13:</t>
  </si>
  <si>
    <t>Proj under construction:</t>
  </si>
  <si>
    <t>Total under construction</t>
  </si>
  <si>
    <t>4/1/2013 - 12/31/2012</t>
  </si>
  <si>
    <t>3units</t>
  </si>
  <si>
    <t>2units</t>
  </si>
  <si>
    <t>Outstanding:</t>
  </si>
  <si>
    <t>Committed but not yet complete</t>
  </si>
  <si>
    <t>Table of Operating Power Plants and Projects Under Construction as of June 30, 2013</t>
  </si>
  <si>
    <t>Operating MW Capacities at 6.30.13:</t>
  </si>
  <si>
    <t>6/30/2013 - 4/1/2013</t>
  </si>
  <si>
    <t>Magic Valley (SW)</t>
  </si>
  <si>
    <t>2Q13 - 1 unit</t>
  </si>
  <si>
    <t>12 units</t>
  </si>
  <si>
    <t>3 units</t>
  </si>
  <si>
    <t>1 units</t>
  </si>
  <si>
    <t>Table of Operating Power Plants and Projects Under Construction as of August 13, 2013</t>
  </si>
  <si>
    <t>Operating MW Capacities at 8.13.13:</t>
  </si>
  <si>
    <t>8/13/12013-6/30/2013</t>
  </si>
  <si>
    <t>9/30/12013-8/13/2013</t>
  </si>
  <si>
    <t>Operating MW Capacities at 9.30.13:</t>
  </si>
  <si>
    <t>Table of Operating Power Plants and Projects Under Construction as of December 31, 2013</t>
  </si>
  <si>
    <t>Operating MW Capacities at 12.31.13:</t>
  </si>
  <si>
    <t>Deepwater Energy Center is currently scheduled to be retired in May 2014.</t>
  </si>
  <si>
    <r>
      <t>Bear Canyon</t>
    </r>
    <r>
      <rPr>
        <vertAlign val="superscript"/>
        <sz val="10"/>
        <color indexed="8"/>
        <rFont val="Times New Roman"/>
        <family val="1"/>
      </rPr>
      <t>(4)</t>
    </r>
  </si>
  <si>
    <r>
      <t>Pasadena Power Plant</t>
    </r>
    <r>
      <rPr>
        <vertAlign val="superscript"/>
        <sz val="10"/>
        <color indexed="8"/>
        <rFont val="Times New Roman"/>
        <family val="1"/>
      </rPr>
      <t>(5)</t>
    </r>
  </si>
  <si>
    <r>
      <t>Freeport Energy Center</t>
    </r>
    <r>
      <rPr>
        <vertAlign val="superscript"/>
        <sz val="10"/>
        <color indexed="8"/>
        <rFont val="Times New Roman"/>
        <family val="1"/>
      </rPr>
      <t>(6)</t>
    </r>
  </si>
  <si>
    <r>
      <t>Deepwater Energy Center</t>
    </r>
    <r>
      <rPr>
        <vertAlign val="superscript"/>
        <sz val="10"/>
        <color indexed="8"/>
        <rFont val="Times New Roman"/>
        <family val="1"/>
      </rPr>
      <t>(8)</t>
    </r>
  </si>
  <si>
    <r>
      <t>Middle Energy Center</t>
    </r>
    <r>
      <rPr>
        <vertAlign val="superscript"/>
        <sz val="10"/>
        <color indexed="8"/>
        <rFont val="Times New Roman"/>
        <family val="1"/>
      </rPr>
      <t>(9)</t>
    </r>
  </si>
  <si>
    <r>
      <t>Cedar Energy Center</t>
    </r>
    <r>
      <rPr>
        <vertAlign val="superscript"/>
        <sz val="10"/>
        <color indexed="8"/>
        <rFont val="Times New Roman"/>
        <family val="1"/>
      </rPr>
      <t>(9)</t>
    </r>
  </si>
  <si>
    <r>
      <t>Missouri Avenue Energy Center</t>
    </r>
    <r>
      <rPr>
        <vertAlign val="superscript"/>
        <sz val="10"/>
        <color indexed="8"/>
        <rFont val="Times New Roman"/>
        <family val="1"/>
      </rPr>
      <t>(9)</t>
    </r>
  </si>
  <si>
    <t>Bear Canyon will be retired in December 2014; however, the steam used to run its turbine will be redirected to a different Geysers power plant resulting in no diminution of overall generating capacity at our Geysers fleet.</t>
  </si>
  <si>
    <t>Pasadena is comprised of 260 MW of cogen technology and 521 MW of combined cycle (non-cogen) technology.</t>
  </si>
  <si>
    <r>
      <t>Whitby Cogeneration</t>
    </r>
    <r>
      <rPr>
        <vertAlign val="superscript"/>
        <sz val="10"/>
        <color indexed="8"/>
        <rFont val="Times New Roman"/>
        <family val="1"/>
      </rPr>
      <t>(10)</t>
    </r>
  </si>
  <si>
    <t>Guadalupe Energy Center</t>
  </si>
  <si>
    <t>Guadalupe Acquistion 2.26.14</t>
  </si>
  <si>
    <t>12/31/2013-3/31/2014</t>
  </si>
  <si>
    <t>Operating MW Capacities at 3.31.14:</t>
  </si>
  <si>
    <t>Table of Operating Power Plants and Projects Under Construction as of March 31, 2014</t>
  </si>
  <si>
    <t>Deepwater Energy Center is currently scheduled to be retired on June 1, 2014.</t>
  </si>
  <si>
    <t>Table of Operating Power Plants and Projects Under Construction as of June 1, 2014</t>
  </si>
  <si>
    <r>
      <t>Middle Energy Center</t>
    </r>
    <r>
      <rPr>
        <vertAlign val="superscript"/>
        <sz val="10"/>
        <color indexed="8"/>
        <rFont val="Times New Roman"/>
        <family val="1"/>
      </rPr>
      <t>(8)</t>
    </r>
  </si>
  <si>
    <r>
      <t>Cedar Energy Center</t>
    </r>
    <r>
      <rPr>
        <vertAlign val="superscript"/>
        <sz val="10"/>
        <color indexed="8"/>
        <rFont val="Times New Roman"/>
        <family val="1"/>
      </rPr>
      <t>(8)</t>
    </r>
  </si>
  <si>
    <r>
      <t>Missouri Avenue Energy Center</t>
    </r>
    <r>
      <rPr>
        <vertAlign val="superscript"/>
        <sz val="10"/>
        <color indexed="8"/>
        <rFont val="Times New Roman"/>
        <family val="1"/>
      </rPr>
      <t>(8)</t>
    </r>
  </si>
  <si>
    <r>
      <t>Whitby Cogeneration</t>
    </r>
    <r>
      <rPr>
        <vertAlign val="superscript"/>
        <sz val="10"/>
        <color indexed="8"/>
        <rFont val="Times New Roman"/>
        <family val="1"/>
      </rPr>
      <t>(9)</t>
    </r>
  </si>
  <si>
    <t>Retirement of Deepwater</t>
  </si>
  <si>
    <t>Operating MW Capacities at 6.01.14:</t>
  </si>
  <si>
    <t>3/31/2014 -6/1/2014</t>
  </si>
  <si>
    <t>EAST</t>
  </si>
  <si>
    <t>Completion of expansion at Channel on 6/12/14</t>
  </si>
  <si>
    <t>Completion of expansion at Deeer park on 6/12/14</t>
  </si>
  <si>
    <t>Magic Valley upgrade on 4/4/14</t>
  </si>
  <si>
    <t>Hay Road upgrade on 4/3/14</t>
  </si>
  <si>
    <t>East</t>
  </si>
  <si>
    <t>Sale of Oneta Energy Center on 7/1/14</t>
  </si>
  <si>
    <t>Sale of Carvillle Energy center on 7/1/14</t>
  </si>
  <si>
    <t>Sale of Decatur Energy Center on 7/1/14</t>
  </si>
  <si>
    <t>Sale of Hog Bayou Energy Center on 7/1/14</t>
  </si>
  <si>
    <t>Sale of Santa Rosa Energy Center on 7/1/14</t>
  </si>
  <si>
    <t>Sale of Columbia Energy Center on 7/1/14</t>
  </si>
  <si>
    <t>Movement of remaining SE plants to North (now called East)</t>
  </si>
  <si>
    <t>2Q14 - 1 unit</t>
  </si>
  <si>
    <t>13 units</t>
  </si>
  <si>
    <t>Brazos valley upgrade on 5/27/14</t>
  </si>
  <si>
    <t>Table of Operating Power Plants and Projects Under Construction as of July 3, 2014</t>
  </si>
  <si>
    <t>Operating MW Capacities at 7.03.14:</t>
  </si>
  <si>
    <t>6/01/2014 -7/3/2014</t>
  </si>
  <si>
    <t xml:space="preserve">Projects under advanced development </t>
  </si>
  <si>
    <t>Proj under advanced development and construction:</t>
  </si>
  <si>
    <t>Operating MW Capacities at 7.03.14 rev:</t>
  </si>
  <si>
    <t>York 2 Energy Center</t>
  </si>
  <si>
    <t xml:space="preserve">York 2 Energy Center </t>
  </si>
  <si>
    <t>Table of Operating Power Plants and Projects Under Advanced Development and Construction as of September 30, 2014</t>
  </si>
  <si>
    <t>Operating MW Capacities at 9.30.14:</t>
  </si>
  <si>
    <t>Pastoria Energy Facility</t>
  </si>
  <si>
    <t>Table of Operating Power Plants and Projects Under Advanced Development and Construction as of November 10, 2014</t>
  </si>
  <si>
    <t>Fore River Energy Center</t>
  </si>
  <si>
    <t>MA</t>
  </si>
  <si>
    <t>Acquisition of Fore River Energy Center</t>
  </si>
  <si>
    <t>Operating MW Capacities at 11.10.14:</t>
  </si>
  <si>
    <t>Table of Operating Power Plants and Projects Under Advanced Development and Construction as of December 31, 2014</t>
  </si>
  <si>
    <t>Operating MW Capacities at 12.31.14:</t>
  </si>
  <si>
    <t>Reduction in capacity at Cedar Energy Center</t>
  </si>
  <si>
    <t>The operating lease related to these power plants will expire in July 2015.</t>
  </si>
  <si>
    <r>
      <t xml:space="preserve">Greenleaf 1 Power Plant </t>
    </r>
    <r>
      <rPr>
        <vertAlign val="superscript"/>
        <sz val="10"/>
        <color indexed="8"/>
        <rFont val="Times New Roman"/>
        <family val="1"/>
      </rPr>
      <t>(5)</t>
    </r>
  </si>
  <si>
    <r>
      <t>Greenleaf 2 Power Plant</t>
    </r>
    <r>
      <rPr>
        <vertAlign val="superscript"/>
        <sz val="10"/>
        <color indexed="8"/>
        <rFont val="Times New Roman"/>
        <family val="1"/>
      </rPr>
      <t>(5)</t>
    </r>
  </si>
  <si>
    <r>
      <t>Pasadena Power Plant</t>
    </r>
    <r>
      <rPr>
        <vertAlign val="superscript"/>
        <sz val="10"/>
        <color indexed="8"/>
        <rFont val="Times New Roman"/>
        <family val="1"/>
      </rPr>
      <t>(6)</t>
    </r>
  </si>
  <si>
    <r>
      <t>Freeport Energy Center</t>
    </r>
    <r>
      <rPr>
        <vertAlign val="superscript"/>
        <sz val="10"/>
        <color indexed="8"/>
        <rFont val="Times New Roman"/>
        <family val="1"/>
      </rPr>
      <t>(7)</t>
    </r>
  </si>
  <si>
    <r>
      <t>Greenfield Energy Centre</t>
    </r>
    <r>
      <rPr>
        <vertAlign val="superscript"/>
        <sz val="10"/>
        <color indexed="8"/>
        <rFont val="Times New Roman"/>
        <family val="1"/>
      </rPr>
      <t>(8)</t>
    </r>
  </si>
  <si>
    <t>Bear Canyon will be retired in February 2015; however, the steam used to run its turbine will be redirected to a different Geysers power plant resulting in no diminution of overall generating capacity at our Geysers fleet.</t>
  </si>
  <si>
    <t>Projects Under Construction and Advanced Development</t>
  </si>
  <si>
    <t>Retirement of Bear Canyon</t>
  </si>
  <si>
    <r>
      <t xml:space="preserve">Greenleaf 1 Power Plant </t>
    </r>
    <r>
      <rPr>
        <vertAlign val="superscript"/>
        <sz val="10"/>
        <color indexed="8"/>
        <rFont val="Times New Roman"/>
        <family val="1"/>
      </rPr>
      <t>(4)</t>
    </r>
  </si>
  <si>
    <r>
      <t>Greenleaf 2 Power Plant</t>
    </r>
    <r>
      <rPr>
        <vertAlign val="superscript"/>
        <sz val="10"/>
        <color indexed="8"/>
        <rFont val="Times New Roman"/>
        <family val="1"/>
      </rPr>
      <t>(4)</t>
    </r>
  </si>
  <si>
    <t>We have entered into an asset sale agreement, subject to regulatory approval, with Duke Energy Florida, Inc. for the sale of Osprey Energy Center in January 2017.</t>
  </si>
  <si>
    <r>
      <t>Osprey Energy Center</t>
    </r>
    <r>
      <rPr>
        <vertAlign val="superscript"/>
        <sz val="10"/>
        <color indexed="8"/>
        <rFont val="Times New Roman"/>
        <family val="1"/>
      </rPr>
      <t>(7)</t>
    </r>
  </si>
  <si>
    <t>Mankato Energy Center II</t>
  </si>
  <si>
    <t>Table of Operating Power Plants and Projects Under Advanced Development and Construction as of April 30, 2015</t>
  </si>
  <si>
    <t>Operating MW Capacities at 4.30.15:</t>
  </si>
  <si>
    <t>Guadalupe Peaking Energy Center</t>
  </si>
  <si>
    <t>Mankato Power Plant Expansion</t>
  </si>
  <si>
    <t>Projects Under Advanced Development</t>
  </si>
  <si>
    <t>Retire Middle Energy Center</t>
  </si>
  <si>
    <t>Retire Missouri Avenue Energy Center</t>
  </si>
  <si>
    <t>Retire Cedar Energy Center</t>
  </si>
  <si>
    <t>Total operating power plants and projects under advanced development</t>
  </si>
  <si>
    <t>Table of Operating Power Plants and Projects Under Advanced Development as of June 12, 2015</t>
  </si>
  <si>
    <t>Operating MW Capacities at 6.12.15:</t>
  </si>
  <si>
    <t>Garrison Energy Center COD 6.1.15</t>
  </si>
  <si>
    <r>
      <t>Osprey Energy Center</t>
    </r>
    <r>
      <rPr>
        <vertAlign val="superscript"/>
        <sz val="10"/>
        <color indexed="8"/>
        <rFont val="Times New Roman"/>
        <family val="1"/>
      </rPr>
      <t>(6)</t>
    </r>
  </si>
  <si>
    <r>
      <t xml:space="preserve">Retire Greenleaf 1 Power Plant </t>
    </r>
    <r>
      <rPr>
        <vertAlign val="superscript"/>
        <sz val="10"/>
        <color indexed="8"/>
        <rFont val="Times New Roman"/>
        <family val="1"/>
      </rPr>
      <t>(4)</t>
    </r>
  </si>
  <si>
    <r>
      <t>Retire Greenleaf 2 Power Plant</t>
    </r>
    <r>
      <rPr>
        <vertAlign val="superscript"/>
        <sz val="10"/>
        <color indexed="8"/>
        <rFont val="Times New Roman"/>
        <family val="1"/>
      </rPr>
      <t>(4)</t>
    </r>
  </si>
  <si>
    <t xml:space="preserve">Total operating power plants and projects under construction and advanced development </t>
  </si>
  <si>
    <t>Upgrade Bethlehem</t>
  </si>
  <si>
    <t>Grand Total Net Base load Interest</t>
  </si>
  <si>
    <t>Proj under construction and advanced development :</t>
  </si>
  <si>
    <t>Operating MW Capacities at 7.01.15:</t>
  </si>
  <si>
    <t>Table of Operating Power Plants and Projects Under Construction and Advanced Development as of July 1, 2015</t>
  </si>
  <si>
    <t>Table of Operating Power Plants and Projects Under Construction and Advanced Development as of September 30, 2015</t>
  </si>
  <si>
    <t>Operating MW Capacities at 9.30.15:</t>
  </si>
  <si>
    <t>We have entered into an asset sale agreement with Duke Energy Florida, Inc. for the sale of Osprey Energy Center in January 2017.</t>
  </si>
  <si>
    <t>Table of Operating Power Plants and Projects Under Construction and Advanced Development as of December 31, 2015</t>
  </si>
  <si>
    <t>Operating MW Capacities at 12.31.15:</t>
  </si>
  <si>
    <r>
      <t>West Ford Flat</t>
    </r>
    <r>
      <rPr>
        <vertAlign val="superscript"/>
        <sz val="10"/>
        <color indexed="8"/>
        <rFont val="Times New Roman"/>
        <family val="1"/>
      </rPr>
      <t>(4)</t>
    </r>
  </si>
  <si>
    <r>
      <t>Socrates</t>
    </r>
    <r>
      <rPr>
        <vertAlign val="superscript"/>
        <sz val="10"/>
        <color indexed="8"/>
        <rFont val="Times New Roman"/>
        <family val="1"/>
      </rPr>
      <t>(4)</t>
    </r>
  </si>
  <si>
    <r>
      <t>Grant</t>
    </r>
    <r>
      <rPr>
        <vertAlign val="superscript"/>
        <sz val="10"/>
        <color indexed="8"/>
        <rFont val="Times New Roman"/>
        <family val="1"/>
      </rPr>
      <t>(4)</t>
    </r>
  </si>
  <si>
    <r>
      <t>Sonoma</t>
    </r>
    <r>
      <rPr>
        <vertAlign val="superscript"/>
        <sz val="10"/>
        <color indexed="8"/>
        <rFont val="Times New Roman"/>
        <family val="1"/>
      </rPr>
      <t>(4)</t>
    </r>
  </si>
  <si>
    <t xml:space="preserve">These geothermal power plants were impacted by a wildfire in September 2015.
</t>
  </si>
  <si>
    <t xml:space="preserve">PJM has completed the interconnection study process for an additional 68 MW of planned capacity at the York 2 Energy Center and this incremental capacity cleared the 2018/2019 base residual auction.
</t>
  </si>
  <si>
    <r>
      <t>York 2 Energy Center</t>
    </r>
    <r>
      <rPr>
        <vertAlign val="superscript"/>
        <sz val="10"/>
        <color indexed="8"/>
        <rFont val="Times New Roman"/>
        <family val="1"/>
      </rPr>
      <t>(13)</t>
    </r>
  </si>
  <si>
    <r>
      <t>Whitby Cogeneration</t>
    </r>
    <r>
      <rPr>
        <vertAlign val="superscript"/>
        <sz val="10"/>
        <color indexed="8"/>
        <rFont val="Times New Roman"/>
        <family val="1"/>
      </rPr>
      <t>(12)</t>
    </r>
  </si>
  <si>
    <r>
      <t>Greenfield Energy Centre</t>
    </r>
    <r>
      <rPr>
        <vertAlign val="superscript"/>
        <sz val="10"/>
        <color indexed="8"/>
        <rFont val="Times New Roman"/>
        <family val="1"/>
      </rPr>
      <t>(11)</t>
    </r>
  </si>
  <si>
    <r>
      <t>Osprey Energy Center</t>
    </r>
    <r>
      <rPr>
        <vertAlign val="superscript"/>
        <sz val="10"/>
        <color indexed="8"/>
        <rFont val="Times New Roman"/>
        <family val="1"/>
      </rPr>
      <t>(10)</t>
    </r>
  </si>
  <si>
    <r>
      <t>Freeport Energy Center</t>
    </r>
    <r>
      <rPr>
        <vertAlign val="superscript"/>
        <sz val="10"/>
        <color indexed="8"/>
        <rFont val="Times New Roman"/>
        <family val="1"/>
      </rPr>
      <t>(9)</t>
    </r>
  </si>
  <si>
    <r>
      <t>Clear Lake Power Plant</t>
    </r>
    <r>
      <rPr>
        <vertAlign val="superscript"/>
        <sz val="10"/>
        <color indexed="8"/>
        <rFont val="Times New Roman"/>
        <family val="1"/>
      </rPr>
      <t>(8)</t>
    </r>
  </si>
  <si>
    <r>
      <t>Pasadena Power Plant</t>
    </r>
    <r>
      <rPr>
        <vertAlign val="superscript"/>
        <sz val="10"/>
        <color indexed="8"/>
        <rFont val="Times New Roman"/>
        <family val="1"/>
      </rPr>
      <t>(7)</t>
    </r>
  </si>
  <si>
    <r>
      <t>South Point Energy Center</t>
    </r>
    <r>
      <rPr>
        <vertAlign val="superscript"/>
        <sz val="10"/>
        <color indexed="8"/>
        <rFont val="Times New Roman"/>
        <family val="1"/>
      </rPr>
      <t>(6)</t>
    </r>
  </si>
  <si>
    <r>
      <t>Sutter Energy Center</t>
    </r>
    <r>
      <rPr>
        <vertAlign val="superscript"/>
        <sz val="10"/>
        <color indexed="8"/>
        <rFont val="Times New Roman"/>
        <family val="1"/>
      </rPr>
      <t>(5)</t>
    </r>
  </si>
  <si>
    <t>Granite Ridge Energy Center</t>
  </si>
  <si>
    <t>NH</t>
  </si>
  <si>
    <t xml:space="preserve">South Point Unit 2 experienced a combustion turbine outage in the Fall of 2015 and we are currently evaluating the timing of repairs.
</t>
  </si>
  <si>
    <r>
      <t>Quicksilver</t>
    </r>
    <r>
      <rPr>
        <vertAlign val="superscript"/>
        <sz val="10"/>
        <color indexed="8"/>
        <rFont val="Times New Roman"/>
        <family val="1"/>
      </rPr>
      <t>(4)</t>
    </r>
  </si>
  <si>
    <t>We intend to suspend operations at our Sutter Energy Center for 2016 to assess the future of the facility.</t>
  </si>
  <si>
    <t xml:space="preserve">We suspended operations on one of the units at our Clear Lake Power Plant which reduced the baseload and peaking operating capacities by 102 MW and 92 MW, respectively. However, this unit can be restored at our discretion based on market conditions.
</t>
  </si>
  <si>
    <t>Table of Operating Power Plants and Projects Under Construction and Advanced Development as of February 5, 2016</t>
  </si>
  <si>
    <t>Operating MW Capacities at 2.05.16:</t>
  </si>
  <si>
    <t>Table of Operating Power Plants and Projects Under Construction and Advanced Development as of March 31, 2016</t>
  </si>
  <si>
    <t>Operating MW Capacities at 3.31.16:</t>
  </si>
  <si>
    <r>
      <t xml:space="preserve">Guadalupe Peaking Energy Center </t>
    </r>
    <r>
      <rPr>
        <vertAlign val="superscript"/>
        <sz val="10"/>
        <color indexed="8"/>
        <rFont val="Times New Roman"/>
        <family val="1"/>
      </rPr>
      <t>(14)</t>
    </r>
  </si>
  <si>
    <t>In accordance with a power purchase agreement, a third party will purchase a 50% ownership interest in this power plant upon achieving commercial operation.</t>
  </si>
  <si>
    <t xml:space="preserve">South Point Unit 2 experienced a combustion turbine outage in the Fall of 2015 and we are currently evaluating the timing of repairs. We have entered into an agreement to sell South Point Energy Center which is expected to close in the first quarter of 2017.
</t>
  </si>
  <si>
    <t>We suspended operations at our Sutter Energy Center for 2016 to assess the future of the facility.</t>
  </si>
  <si>
    <t>Table of Operating Power Plants and Projects Under Construction and Advanced Development as of June 30, 2016</t>
  </si>
  <si>
    <t>Operating MW Capacities at 6.30.16:</t>
  </si>
  <si>
    <t>We suspended operations at our Sutter Energy Center to assess the future of the facility.</t>
  </si>
  <si>
    <r>
      <t xml:space="preserve">Clear Lake Power Plant </t>
    </r>
    <r>
      <rPr>
        <vertAlign val="superscript"/>
        <sz val="10"/>
        <color indexed="8"/>
        <rFont val="Times New Roman"/>
        <family val="1"/>
      </rPr>
      <t>(8)</t>
    </r>
  </si>
  <si>
    <t xml:space="preserve">PJM has completed the interconnection study process for an additional 68 MW of planned capacity at the York 2 Energy Center and this incremental capacity cleared the last two base residual auctions.
</t>
  </si>
  <si>
    <t xml:space="preserve">We have entered into an agreement to sell South Point Energy Center which is expected to close in the first quarter of 2017. South Point Unit 2 experienced a combustion turbine outage in the Fall of 2015 and we are currently evaluating the timing of repairs in light of the impending sale.  Further, the balance of facility is not currently operating, however, it can be operated at our discretion based on market conditions.
</t>
  </si>
  <si>
    <t>We suspended operations on one of the units at our Clear Lake Power Plant which reduced the baseload and peaking operating capacities by 102 MW and 92 MW, respectively. We intend to notify ERCOT during the third quarter of 2016 of our decision to retire our Clear Lake Power Plant.</t>
  </si>
  <si>
    <t xml:space="preserve">  </t>
  </si>
  <si>
    <t>Table of Operating Power Plants and Projects Under Construction and Advanced Development as of September 30, 2016</t>
  </si>
  <si>
    <t>York 2 Energy Center Upgrades</t>
  </si>
  <si>
    <t>Operating MW Capacities at 9.30.16:</t>
  </si>
  <si>
    <t>Total under construction/ advanced development</t>
  </si>
  <si>
    <t>Total under construction/advanced development</t>
  </si>
  <si>
    <t>We suspended operations on one of the units at our Clear Lake Power Plant which reduced the baseload and peaking operating capacities by 102 MW and 92 MW, respectively. We notified ERCOT during the third quarter of 2016 of our decision to retire our Clear Lake Power Plant.</t>
  </si>
  <si>
    <t>We entered into an agreement to sell our Mankato Power Plant and the expansion project under advanced development to Southern Company which is expected to close in the fourth quarter of 2016.</t>
  </si>
  <si>
    <r>
      <t>Sutter Energy Center</t>
    </r>
    <r>
      <rPr>
        <vertAlign val="superscript"/>
        <sz val="10"/>
        <color indexed="8"/>
        <rFont val="Times New Roman"/>
        <family val="1"/>
      </rPr>
      <t>(4)</t>
    </r>
  </si>
  <si>
    <r>
      <t>South Point Energy Center</t>
    </r>
    <r>
      <rPr>
        <vertAlign val="superscript"/>
        <sz val="10"/>
        <color indexed="8"/>
        <rFont val="Times New Roman"/>
        <family val="1"/>
      </rPr>
      <t>(5)</t>
    </r>
  </si>
  <si>
    <r>
      <t xml:space="preserve">Clear Lake Power Plant </t>
    </r>
    <r>
      <rPr>
        <vertAlign val="superscript"/>
        <sz val="10"/>
        <color indexed="8"/>
        <rFont val="Times New Roman"/>
        <family val="1"/>
      </rPr>
      <t>(7)</t>
    </r>
  </si>
  <si>
    <r>
      <t>Freeport Energy Center</t>
    </r>
    <r>
      <rPr>
        <vertAlign val="superscript"/>
        <sz val="10"/>
        <color indexed="8"/>
        <rFont val="Times New Roman"/>
        <family val="1"/>
      </rPr>
      <t>(8)</t>
    </r>
  </si>
  <si>
    <r>
      <t>Osprey Energy Center</t>
    </r>
    <r>
      <rPr>
        <vertAlign val="superscript"/>
        <sz val="10"/>
        <color indexed="8"/>
        <rFont val="Times New Roman"/>
        <family val="1"/>
      </rPr>
      <t>(9)</t>
    </r>
  </si>
  <si>
    <r>
      <t>Greenfield Energy Centre</t>
    </r>
    <r>
      <rPr>
        <vertAlign val="superscript"/>
        <sz val="10"/>
        <color indexed="8"/>
        <rFont val="Times New Roman"/>
        <family val="1"/>
      </rPr>
      <t>(10)</t>
    </r>
  </si>
  <si>
    <r>
      <t xml:space="preserve">Mankato Power Plant </t>
    </r>
    <r>
      <rPr>
        <vertAlign val="superscript"/>
        <sz val="10"/>
        <color indexed="8"/>
        <rFont val="Times New Roman"/>
        <family val="1"/>
      </rPr>
      <t>(11)</t>
    </r>
  </si>
  <si>
    <r>
      <t xml:space="preserve">Mankato Power Plant Expansion </t>
    </r>
    <r>
      <rPr>
        <vertAlign val="superscript"/>
        <sz val="10"/>
        <color indexed="8"/>
        <rFont val="Times New Roman"/>
        <family val="1"/>
      </rPr>
      <t>(11)</t>
    </r>
  </si>
  <si>
    <r>
      <t xml:space="preserve">Guadalupe Peaking Energy Center </t>
    </r>
    <r>
      <rPr>
        <vertAlign val="superscript"/>
        <sz val="10"/>
        <color indexed="8"/>
        <rFont val="Times New Roman"/>
        <family val="1"/>
      </rPr>
      <t>(13)</t>
    </r>
  </si>
  <si>
    <t>Retirement of West Ford Flat</t>
  </si>
  <si>
    <r>
      <t>Whitby Cogeneration</t>
    </r>
    <r>
      <rPr>
        <vertAlign val="superscript"/>
        <sz val="10"/>
        <color indexed="8"/>
        <rFont val="Times New Roman"/>
        <family val="1"/>
      </rPr>
      <t>(11)</t>
    </r>
  </si>
  <si>
    <r>
      <t xml:space="preserve">Guadalupe Peaking Energy Center </t>
    </r>
    <r>
      <rPr>
        <vertAlign val="superscript"/>
        <sz val="10"/>
        <color indexed="8"/>
        <rFont val="Times New Roman"/>
        <family val="1"/>
      </rPr>
      <t>(12)</t>
    </r>
  </si>
  <si>
    <t>Sale of Mankato Energy Center II</t>
  </si>
  <si>
    <t xml:space="preserve">Sale of Mankato Power Plant </t>
  </si>
  <si>
    <t>We suspended operations on one of the units at our Clear Lake Power Plant which reduced the baseload and peaking operating capacities by 102 MW and 92 MW, respectively. We notified ERCOT during the third quarter of 2016 of our decision to retire our Clear Lake Power Plant which they approved. We intend to retire our Clear Lake Power Plant by February 2017.</t>
  </si>
  <si>
    <t>Table of Operating Power Plants and Projects Under Construction and Advanced Development as of October 26, 2016</t>
  </si>
  <si>
    <t>Operating MW Capacities at 10.26.16:</t>
  </si>
  <si>
    <r>
      <t>Greenfield Energy Centre</t>
    </r>
    <r>
      <rPr>
        <vertAlign val="superscript"/>
        <sz val="10"/>
        <color indexed="8"/>
        <rFont val="Times New Roman"/>
        <family val="1"/>
      </rPr>
      <t>(9)</t>
    </r>
  </si>
  <si>
    <t xml:space="preserve">Sale of Osprey Power Plant </t>
  </si>
  <si>
    <r>
      <t xml:space="preserve">Guadalupe Peaking Energy Center </t>
    </r>
    <r>
      <rPr>
        <vertAlign val="superscript"/>
        <sz val="10"/>
        <color indexed="8"/>
        <rFont val="Times New Roman"/>
        <family val="1"/>
      </rPr>
      <t>(11)</t>
    </r>
  </si>
  <si>
    <t>Operating MW Capacities at 01.03.17:</t>
  </si>
  <si>
    <t>Table of Operating Power Plants and Projects Under Construction and Advanced Development as of January 3, 2017</t>
  </si>
  <si>
    <t xml:space="preserve">We have entered into an agreement to sell South Point Energy Center which is expected to close in the first quarter of 2017. South Point Unit 2 experienced a combustion turbine outage in the Fall of 2015 and we are currently evaluating the timing of repairs in light of the impending sale.  Further, the balance of the facility is not currently operating, however, it can be operated at our discretion based on market conditions.
</t>
  </si>
  <si>
    <t>We retired our Clear Lake Power Plant on February 1, 2017.</t>
  </si>
  <si>
    <t>Table of Operating Power Plants and Projects Under Construction and Advanced Development as of February 1, 2017</t>
  </si>
  <si>
    <t xml:space="preserve">Retirement of Clear Lake </t>
  </si>
  <si>
    <t>Operating MW Capacities at 02.01.17:</t>
  </si>
  <si>
    <t xml:space="preserve">We have entered into an agreement to sell South Point Energy Center. South Point Unit 2 experienced a combustion turbine outage in the Fall of 2015 and we are currently evaluating the timing of repairs in light of the impending sale. Further, the balance of the facility is not currently operating, however, it can be operated at our discretion based on market conditions.
</t>
  </si>
  <si>
    <r>
      <t xml:space="preserve">Guadalupe Peaking Energy Center </t>
    </r>
    <r>
      <rPr>
        <vertAlign val="superscript"/>
        <sz val="10"/>
        <color indexed="8"/>
        <rFont val="Times New Roman"/>
        <family val="1"/>
      </rPr>
      <t>(10)</t>
    </r>
  </si>
  <si>
    <r>
      <t>South Point Energy Center</t>
    </r>
    <r>
      <rPr>
        <vertAlign val="superscript"/>
        <sz val="10"/>
        <color indexed="8"/>
        <rFont val="Times New Roman"/>
        <family val="1"/>
      </rPr>
      <t>(4)</t>
    </r>
  </si>
  <si>
    <r>
      <t>Auburndale Peaking Energy Center</t>
    </r>
    <r>
      <rPr>
        <vertAlign val="superscript"/>
        <sz val="10"/>
        <color indexed="8"/>
        <rFont val="Times New Roman"/>
        <family val="1"/>
      </rPr>
      <t>(4)</t>
    </r>
  </si>
  <si>
    <r>
      <t>Wolfskill Energy Center</t>
    </r>
    <r>
      <rPr>
        <vertAlign val="superscript"/>
        <sz val="10"/>
        <color indexed="8"/>
        <rFont val="Times New Roman"/>
        <family val="1"/>
      </rPr>
      <t>(5)</t>
    </r>
  </si>
  <si>
    <r>
      <t>King City Peaking Energy Center</t>
    </r>
    <r>
      <rPr>
        <vertAlign val="superscript"/>
        <sz val="10"/>
        <color indexed="8"/>
        <rFont val="Times New Roman"/>
        <family val="1"/>
      </rPr>
      <t>(5)</t>
    </r>
  </si>
  <si>
    <t>We suspended operations to assess the future of these facilities.</t>
  </si>
  <si>
    <t>Upon expiration of the tolling agreements on December 31, 2017, we will assess the future of these facilities.</t>
  </si>
  <si>
    <r>
      <t xml:space="preserve">Washington Parish Energy Center </t>
    </r>
    <r>
      <rPr>
        <vertAlign val="superscript"/>
        <sz val="10"/>
        <color indexed="8"/>
        <rFont val="Times New Roman"/>
        <family val="1"/>
      </rPr>
      <t>(10)</t>
    </r>
  </si>
  <si>
    <t>A third party will purchase a 100% ownership interest in this power plant upon achieving commercial operation.</t>
  </si>
  <si>
    <t>Washington Parish Energy Center</t>
  </si>
  <si>
    <t>Remove Guadalupe Peaking Energy Center</t>
  </si>
  <si>
    <t>Table of Operating Power Plants and Projects Under Construction and Advanced Development as of April 28, 2017</t>
  </si>
  <si>
    <t>Operating MW Capacities at 04.28.17:</t>
  </si>
  <si>
    <t>Table of Operating Power Plants and Projects Under Construction and Advanced Development as of June 30, 2017</t>
  </si>
  <si>
    <t>Operating MW Capacities at 06.30.17:</t>
  </si>
  <si>
    <t>Table of Operating Power Plants and Projects Under Construction and Advanced Development as of September 30, 2017</t>
  </si>
  <si>
    <t>Operating MW Capacities at 09.30.17:</t>
  </si>
  <si>
    <t>Baytown MW Upgrade</t>
  </si>
  <si>
    <t>Hildago MW Upgrade</t>
  </si>
  <si>
    <t>Table of Operating Power Plants and Projects Under Construction and Advanced Development as of December 31, 2017</t>
  </si>
  <si>
    <t>Operating MW Capacities at 12.31.17:</t>
  </si>
  <si>
    <r>
      <t>Wolfskill Energy Center</t>
    </r>
    <r>
      <rPr>
        <vertAlign val="superscript"/>
        <sz val="10"/>
        <color indexed="8"/>
        <rFont val="Times New Roman"/>
        <family val="1"/>
      </rPr>
      <t>(4)</t>
    </r>
  </si>
  <si>
    <r>
      <t>King City Peaking Energy Center</t>
    </r>
    <r>
      <rPr>
        <vertAlign val="superscript"/>
        <sz val="10"/>
        <color indexed="8"/>
        <rFont val="Times New Roman"/>
        <family val="1"/>
      </rPr>
      <t>(4)</t>
    </r>
  </si>
  <si>
    <t>Adjusted to reduce York 2's baseload</t>
  </si>
  <si>
    <t xml:space="preserve">Natural gas-fired fleet capacities are generally derived on as-built as-designed outputs, including upgrades, based on site specific annual average temperatures and average process steam flows for cogeneration power plants, as applicable. Geothermal capacities are derived from historical generation output and steam reservoir modeling under average ambient conditions (temperatures and rainfall). Wind capacities are based on nameplate capacity.
</t>
  </si>
  <si>
    <r>
      <t>Jack A. Fusco Energy Center</t>
    </r>
    <r>
      <rPr>
        <vertAlign val="superscript"/>
        <sz val="10"/>
        <color indexed="8"/>
        <rFont val="Times New Roman"/>
        <family val="1"/>
      </rPr>
      <t>(6)</t>
    </r>
  </si>
  <si>
    <t xml:space="preserve">Formerly our Brazos Valley Power Plant, which was renamed in December 2017.
</t>
  </si>
  <si>
    <t>Bluestone Wind Farm</t>
  </si>
  <si>
    <t>Table of Operating Power Plants and Projects Under Construction and Advanced Development as of March 31, 2018</t>
  </si>
  <si>
    <r>
      <t xml:space="preserve">Bluestone Wind Farm </t>
    </r>
    <r>
      <rPr>
        <vertAlign val="superscript"/>
        <sz val="10"/>
        <color indexed="8"/>
        <rFont val="Times New Roman"/>
        <family val="1"/>
      </rPr>
      <t>(11)</t>
    </r>
  </si>
  <si>
    <t>Operating MW Capacities at 3.31.18:</t>
  </si>
  <si>
    <t xml:space="preserve">Bluestone Wind Farm </t>
  </si>
  <si>
    <t>Once construction is complete, the wind facility will sell all of the RECs associated with the power produced to a third party under a 20-year renewable energy credit sales agreement.</t>
  </si>
  <si>
    <t>Table of Operating Power Plants and Projects Under Construction and Advanced Development as of June 30, 2018</t>
  </si>
  <si>
    <t>Operating MW Capacities at 6.30.18:</t>
  </si>
  <si>
    <t>Table of Operating Power Plants and Projects Under Construction and Advanced Development as of September 30, 2018</t>
  </si>
  <si>
    <t>Operating MW Capacities at 9.30.18:</t>
  </si>
  <si>
    <t>South Point Energy Center is available for economic disptach.</t>
  </si>
  <si>
    <t>Table of Operating Power Plants and Projects Under Construction and Advanced Development as of December 31, 2018</t>
  </si>
  <si>
    <t>Operating MW Capacities at 12.31.18:</t>
  </si>
  <si>
    <t>Natural gas-fired fleet peaking capacities are primarily derived on as-built as-designed peaking outputs based on site specific average summer temperatures and include power enhancement features such as heat recovery steam generator duct-firing, gas turbine power augmentation, and/or other power augmentation features. For certain power plants with definitive contracts, capacities at contract conditions have been included. Oil-fired capacities reflect capacity test results.</t>
  </si>
  <si>
    <t xml:space="preserve">High Bridge Wind Farm </t>
  </si>
  <si>
    <t xml:space="preserve">Total operating power plants and projects under advanced development </t>
  </si>
  <si>
    <t>Table of Operating Power Plants and Projects Under Advanced Development as of March 17, 2019</t>
  </si>
  <si>
    <t>Operating MW Capacities at 3.17.19:</t>
  </si>
  <si>
    <t>Once construction is complete, this wind facility will sell all of the RECs associated with the power produced to a third party under a 20-year renewable energy credit sales agreement.</t>
  </si>
  <si>
    <t>Operating MW Capacities at 3.17.18:</t>
  </si>
  <si>
    <r>
      <t>Jack A. Fusco Energy Center</t>
    </r>
    <r>
      <rPr>
        <vertAlign val="superscript"/>
        <sz val="10"/>
        <color indexed="8"/>
        <rFont val="Times New Roman"/>
        <family val="1"/>
      </rPr>
      <t>(5)</t>
    </r>
  </si>
  <si>
    <r>
      <t xml:space="preserve">Washington Parish Energy Center </t>
    </r>
    <r>
      <rPr>
        <vertAlign val="superscript"/>
        <sz val="10"/>
        <color indexed="8"/>
        <rFont val="Times New Roman"/>
        <family val="1"/>
      </rPr>
      <t>(9)</t>
    </r>
  </si>
  <si>
    <r>
      <t xml:space="preserve">Bluestone Wind Farm </t>
    </r>
    <r>
      <rPr>
        <vertAlign val="superscript"/>
        <sz val="10"/>
        <color indexed="8"/>
        <rFont val="Times New Roman"/>
        <family val="1"/>
      </rPr>
      <t>(10)</t>
    </r>
  </si>
  <si>
    <r>
      <t xml:space="preserve">High Bridge Wind Farm </t>
    </r>
    <r>
      <rPr>
        <vertAlign val="superscript"/>
        <sz val="10"/>
        <color indexed="8"/>
        <rFont val="Times New Roman"/>
        <family val="1"/>
      </rPr>
      <t>(10)</t>
    </r>
  </si>
  <si>
    <t>Operating MW Capacities at 5.01.19:</t>
  </si>
  <si>
    <t>Table of Operating Power Plants and Projects Under Construction and Advanced Development as of May 1, 2019</t>
  </si>
  <si>
    <t xml:space="preserve">Total operating power plants and projects under contruction and advanced development </t>
  </si>
  <si>
    <t>Once construction is complete, these wind facilities will sell all of the RECs associated with the power produced to a third party under separate 20-year renewable energy credit sales agreements.</t>
  </si>
  <si>
    <t>Operating MW Capacities at 7.10.19:</t>
  </si>
  <si>
    <t>Table of Operating Power Plants and Projects Under Construction and Advanced Development as of July 10, 2019</t>
  </si>
  <si>
    <t>York 1 Energy Center</t>
  </si>
  <si>
    <t>sale of this plant</t>
  </si>
  <si>
    <t>MW Upgrade</t>
  </si>
  <si>
    <t>Adjustments</t>
  </si>
  <si>
    <t>Table of Operating Power Plants and Projects Under Construction and Advanced Development as of September 30, 2019</t>
  </si>
  <si>
    <t>Operating MW Capacities at 9.30.19:</t>
  </si>
  <si>
    <t>Whitby Cogeneration</t>
  </si>
  <si>
    <t>sold</t>
  </si>
  <si>
    <t>Purchased the remaining 25% ( now own 100%)</t>
  </si>
  <si>
    <r>
      <t>Russell City Energy Center</t>
    </r>
    <r>
      <rPr>
        <vertAlign val="superscript"/>
        <sz val="10"/>
        <color indexed="8"/>
        <rFont val="Times New Roman"/>
        <family val="1"/>
      </rPr>
      <t>(4)</t>
    </r>
  </si>
  <si>
    <r>
      <t xml:space="preserve">Washington Parish Energy Center </t>
    </r>
    <r>
      <rPr>
        <vertAlign val="superscript"/>
        <sz val="10"/>
        <color indexed="8"/>
        <rFont val="Times New Roman"/>
        <family val="1"/>
      </rPr>
      <t>(8)</t>
    </r>
  </si>
  <si>
    <r>
      <t xml:space="preserve">Bluestone Wind Farm </t>
    </r>
    <r>
      <rPr>
        <vertAlign val="superscript"/>
        <sz val="10"/>
        <color indexed="8"/>
        <rFont val="Times New Roman"/>
        <family val="1"/>
      </rPr>
      <t>(9)</t>
    </r>
  </si>
  <si>
    <r>
      <t xml:space="preserve">High Bridge Wind Farm </t>
    </r>
    <r>
      <rPr>
        <vertAlign val="superscript"/>
        <sz val="10"/>
        <color indexed="8"/>
        <rFont val="Times New Roman"/>
        <family val="1"/>
      </rPr>
      <t>(9)</t>
    </r>
  </si>
  <si>
    <t>Table of Operating Power Plants and Projects Under Construction and Advanced Development as of November 20, 2019</t>
  </si>
  <si>
    <t>Table of Operating Power Plants and Projects Under Construction and Advanced Development as of December 31, 2019</t>
  </si>
  <si>
    <t>Operating MW Capacities at 12.31.19:</t>
  </si>
  <si>
    <t>MW upgrade</t>
  </si>
  <si>
    <t xml:space="preserve">Impaired - Abandoned </t>
  </si>
  <si>
    <t>Table of Operating Power Plants and Project Under Construction as of January 28, 2020</t>
  </si>
  <si>
    <t>Project Under Construction</t>
  </si>
  <si>
    <t>Total operating power plants and project under contruction</t>
  </si>
  <si>
    <t xml:space="preserve">Natural gas-fired fleet capacities are generally derived on as-built as-designed outputs, including upgrades, based on site specific annual average temperatures and average process steam flows for cogeneration power plants, as applicable. Geothermal capacities are derived from historical generation output and steam reservoir modeling under average ambient conditions (temperatures and rainfall). 
</t>
  </si>
  <si>
    <t>On January 28, 2020 we purchased the 25% interest in Russell City Energy Center owned by a third party.</t>
  </si>
  <si>
    <t>Table of Operating Power Plants and Project Under Construction as of March 31, 2020</t>
  </si>
  <si>
    <t>Operating MW Capacities at 1.28.20:</t>
  </si>
  <si>
    <t>Operating MW Capacities at 3.31.20:</t>
  </si>
  <si>
    <r>
      <t>Bethlehem Energy Center</t>
    </r>
    <r>
      <rPr>
        <vertAlign val="superscript"/>
        <sz val="10"/>
        <color indexed="8"/>
        <rFont val="Times New Roman"/>
        <family val="1"/>
      </rPr>
      <t>(8)</t>
    </r>
  </si>
  <si>
    <r>
      <t>Hay Road Energy Center</t>
    </r>
    <r>
      <rPr>
        <vertAlign val="superscript"/>
        <sz val="10"/>
        <color indexed="8"/>
        <rFont val="Times New Roman"/>
        <family val="1"/>
      </rPr>
      <t>(8)</t>
    </r>
  </si>
  <si>
    <r>
      <t>York 2 Energy Center</t>
    </r>
    <r>
      <rPr>
        <vertAlign val="superscript"/>
        <sz val="10"/>
        <color indexed="8"/>
        <rFont val="Times New Roman"/>
        <family val="1"/>
      </rPr>
      <t>(8)</t>
    </r>
  </si>
  <si>
    <r>
      <t>Fore River Energy Center</t>
    </r>
    <r>
      <rPr>
        <vertAlign val="superscript"/>
        <sz val="10"/>
        <color indexed="8"/>
        <rFont val="Times New Roman"/>
        <family val="1"/>
      </rPr>
      <t>(8)</t>
    </r>
  </si>
  <si>
    <r>
      <t>Edge Moor Energy Center</t>
    </r>
    <r>
      <rPr>
        <vertAlign val="superscript"/>
        <sz val="10"/>
        <color indexed="8"/>
        <rFont val="Times New Roman"/>
        <family val="1"/>
      </rPr>
      <t>(8)</t>
    </r>
  </si>
  <si>
    <r>
      <t>York Energy Center</t>
    </r>
    <r>
      <rPr>
        <vertAlign val="superscript"/>
        <sz val="10"/>
        <color indexed="8"/>
        <rFont val="Times New Roman"/>
        <family val="1"/>
      </rPr>
      <t>(8)</t>
    </r>
  </si>
  <si>
    <r>
      <t>Zion Energy Center</t>
    </r>
    <r>
      <rPr>
        <vertAlign val="superscript"/>
        <sz val="10"/>
        <color indexed="8"/>
        <rFont val="Times New Roman"/>
        <family val="1"/>
      </rPr>
      <t>(8)</t>
    </r>
  </si>
  <si>
    <r>
      <t>Cumberland Energy Center</t>
    </r>
    <r>
      <rPr>
        <vertAlign val="superscript"/>
        <sz val="10"/>
        <color indexed="8"/>
        <rFont val="Times New Roman"/>
        <family val="1"/>
      </rPr>
      <t>(8)</t>
    </r>
  </si>
  <si>
    <r>
      <t>Kennedy International Airport Power Plant</t>
    </r>
    <r>
      <rPr>
        <vertAlign val="superscript"/>
        <sz val="10"/>
        <color indexed="8"/>
        <rFont val="Times New Roman"/>
        <family val="1"/>
      </rPr>
      <t>(8)</t>
    </r>
  </si>
  <si>
    <r>
      <t>Sherman Avenue Energy Center</t>
    </r>
    <r>
      <rPr>
        <vertAlign val="superscript"/>
        <sz val="10"/>
        <color indexed="8"/>
        <rFont val="Times New Roman"/>
        <family val="1"/>
      </rPr>
      <t>(8)</t>
    </r>
  </si>
  <si>
    <r>
      <t>Carll's Corner Energy Center</t>
    </r>
    <r>
      <rPr>
        <vertAlign val="superscript"/>
        <sz val="10"/>
        <color indexed="8"/>
        <rFont val="Times New Roman"/>
        <family val="1"/>
      </rPr>
      <t>(8)</t>
    </r>
  </si>
  <si>
    <r>
      <t>Stony Brook Power Plant</t>
    </r>
    <r>
      <rPr>
        <vertAlign val="superscript"/>
        <sz val="10"/>
        <color indexed="8"/>
        <rFont val="Times New Roman"/>
        <family val="1"/>
      </rPr>
      <t>(8)</t>
    </r>
  </si>
  <si>
    <t>These power plants have dual-fuel capability.</t>
  </si>
  <si>
    <t>Operating MW Capacities at 6.30.20:</t>
  </si>
  <si>
    <t>20 MW Total</t>
  </si>
  <si>
    <t>Battery Storage</t>
  </si>
  <si>
    <t>Table of Operating Power Plants and Projects Under Construction as of June 30, 2020</t>
  </si>
  <si>
    <t>Projects Under Construction</t>
  </si>
  <si>
    <t>Total operating power plants and projects under contruction</t>
  </si>
  <si>
    <t>Santa Ana Storage Project</t>
  </si>
  <si>
    <t>Natural gas-fired fleet peaking capacities are primarily derived on as-built as-designed peaking outputs based on site specific average summer temperatures and include power enhancement features such as heat recovery steam generator duct-firing, gas turbine power augmentation, and/or other power augmentation features. For certain power plants with definitive contracts, capacities at contract conditions have been included. Oil-fired capacities reflect capacity test results. Battery storage capacity is based on installed MW.</t>
  </si>
  <si>
    <r>
      <t>Santa Ana Storage Project</t>
    </r>
    <r>
      <rPr>
        <vertAlign val="superscript"/>
        <sz val="10"/>
        <color indexed="8"/>
        <rFont val="Times New Roman"/>
        <family val="1"/>
      </rPr>
      <t>(11)</t>
    </r>
  </si>
  <si>
    <t>Santa Ana Storage Project is a four-hour duration battery installation (20 MW/80 MWh).</t>
  </si>
  <si>
    <t>Operating MW Capacities at 10.16.20:</t>
  </si>
  <si>
    <t>Table of Operating Power Plants and Projects Under Construction as of October 16, 2020</t>
  </si>
  <si>
    <t>Freeport Energy Center</t>
  </si>
  <si>
    <r>
      <t>Bethlehem Energy Center</t>
    </r>
    <r>
      <rPr>
        <vertAlign val="superscript"/>
        <sz val="10"/>
        <color indexed="8"/>
        <rFont val="Times New Roman"/>
        <family val="1"/>
      </rPr>
      <t>(7)</t>
    </r>
  </si>
  <si>
    <r>
      <t>Hay Road Energy Center</t>
    </r>
    <r>
      <rPr>
        <vertAlign val="superscript"/>
        <sz val="10"/>
        <color indexed="8"/>
        <rFont val="Times New Roman"/>
        <family val="1"/>
      </rPr>
      <t>(7)</t>
    </r>
  </si>
  <si>
    <r>
      <t>York 2 Energy Center</t>
    </r>
    <r>
      <rPr>
        <vertAlign val="superscript"/>
        <sz val="10"/>
        <color indexed="8"/>
        <rFont val="Times New Roman"/>
        <family val="1"/>
      </rPr>
      <t>(7)</t>
    </r>
  </si>
  <si>
    <r>
      <t>Fore River Energy Center</t>
    </r>
    <r>
      <rPr>
        <vertAlign val="superscript"/>
        <sz val="10"/>
        <color indexed="8"/>
        <rFont val="Times New Roman"/>
        <family val="1"/>
      </rPr>
      <t>(7)</t>
    </r>
  </si>
  <si>
    <r>
      <t>Edge Moor Energy Center</t>
    </r>
    <r>
      <rPr>
        <vertAlign val="superscript"/>
        <sz val="10"/>
        <color indexed="8"/>
        <rFont val="Times New Roman"/>
        <family val="1"/>
      </rPr>
      <t>(7)</t>
    </r>
  </si>
  <si>
    <r>
      <t>York Energy Center</t>
    </r>
    <r>
      <rPr>
        <vertAlign val="superscript"/>
        <sz val="10"/>
        <color indexed="8"/>
        <rFont val="Times New Roman"/>
        <family val="1"/>
      </rPr>
      <t>(7)</t>
    </r>
  </si>
  <si>
    <r>
      <t>Zion Energy Center</t>
    </r>
    <r>
      <rPr>
        <vertAlign val="superscript"/>
        <sz val="10"/>
        <color indexed="8"/>
        <rFont val="Times New Roman"/>
        <family val="1"/>
      </rPr>
      <t>(7)</t>
    </r>
  </si>
  <si>
    <r>
      <t>Cumberland Energy Center</t>
    </r>
    <r>
      <rPr>
        <vertAlign val="superscript"/>
        <sz val="10"/>
        <color indexed="8"/>
        <rFont val="Times New Roman"/>
        <family val="1"/>
      </rPr>
      <t>(7)</t>
    </r>
  </si>
  <si>
    <r>
      <t>Kennedy International Airport Power Plant</t>
    </r>
    <r>
      <rPr>
        <vertAlign val="superscript"/>
        <sz val="10"/>
        <color indexed="8"/>
        <rFont val="Times New Roman"/>
        <family val="1"/>
      </rPr>
      <t>(7)</t>
    </r>
  </si>
  <si>
    <r>
      <t>Sherman Avenue Energy Center</t>
    </r>
    <r>
      <rPr>
        <vertAlign val="superscript"/>
        <sz val="10"/>
        <color indexed="8"/>
        <rFont val="Times New Roman"/>
        <family val="1"/>
      </rPr>
      <t>(7)</t>
    </r>
  </si>
  <si>
    <r>
      <t>Carll's Corner Energy Center</t>
    </r>
    <r>
      <rPr>
        <vertAlign val="superscript"/>
        <sz val="10"/>
        <color indexed="8"/>
        <rFont val="Times New Roman"/>
        <family val="1"/>
      </rPr>
      <t>(7)</t>
    </r>
  </si>
  <si>
    <r>
      <t>Stony Brook Power Plant</t>
    </r>
    <r>
      <rPr>
        <vertAlign val="superscript"/>
        <sz val="10"/>
        <color indexed="8"/>
        <rFont val="Times New Roman"/>
        <family val="1"/>
      </rPr>
      <t>(7)</t>
    </r>
  </si>
  <si>
    <r>
      <t>Santa Ana Storage Project</t>
    </r>
    <r>
      <rPr>
        <vertAlign val="superscript"/>
        <sz val="10"/>
        <color indexed="8"/>
        <rFont val="Times New Roman"/>
        <family val="1"/>
      </rPr>
      <t>(10)</t>
    </r>
  </si>
  <si>
    <t>Sold</t>
  </si>
  <si>
    <t>Table of Operating Power Plants and Projects Under Construction as of November 24, 2020</t>
  </si>
  <si>
    <r>
      <t>Santa Ana Storage Project</t>
    </r>
    <r>
      <rPr>
        <vertAlign val="superscript"/>
        <sz val="10"/>
        <color indexed="8"/>
        <rFont val="Times New Roman"/>
        <family val="1"/>
      </rPr>
      <t>(9)</t>
    </r>
  </si>
  <si>
    <t>Operating MW Capacities at 11.24.20:</t>
  </si>
  <si>
    <t>Sold at COD</t>
  </si>
  <si>
    <t>Washington Parish Energy Center- SOLD at COD</t>
  </si>
  <si>
    <t>Table of Operating Power Plants and Projects Under Construction as of December 31, 2020</t>
  </si>
  <si>
    <t>Operating MW Capacities at 12.31.20:</t>
  </si>
  <si>
    <t>N/A</t>
  </si>
  <si>
    <t>Table of Operating Power Plants and Projects Under Construction as of March 31, 2021</t>
  </si>
  <si>
    <t>Operating MW Capacities at 3.31.21:</t>
  </si>
  <si>
    <t>Total operating power plants and batter storage</t>
  </si>
  <si>
    <t>Table of Operating Power Plants and Projects Under Construction as of June 30, 2021</t>
  </si>
  <si>
    <t>Add:</t>
  </si>
  <si>
    <t>Upgrades for the following plants</t>
  </si>
  <si>
    <t>Guadalupe( Unit GU3)</t>
  </si>
  <si>
    <t>Guadalupe( Unit GU4)</t>
  </si>
  <si>
    <t>Channel( Unit CE1CT2)</t>
  </si>
  <si>
    <t>Freestone( Unit FR2CT4)</t>
  </si>
  <si>
    <t>Freestone( Unit FR2CT5)</t>
  </si>
  <si>
    <t>Corpus Christi( Unit CR1CT2)</t>
  </si>
  <si>
    <t>Mtcalf(Unit MFCT1)</t>
  </si>
  <si>
    <t>Mtcalf(Unit MFCT2)</t>
  </si>
  <si>
    <t>Operating MW Capacities at 6.30.21:</t>
  </si>
  <si>
    <t>Completed and moved to West Region</t>
  </si>
  <si>
    <t>Santa Ana Storage Project (COD)</t>
  </si>
  <si>
    <t>Completed, moved from " Proj under construction" to " Operating"</t>
  </si>
  <si>
    <t>Calpine owns 75% of Freestone, and therefore Calpine's share of Freestone upgrade is 15MW</t>
  </si>
  <si>
    <r>
      <t>Russell City Energy Center</t>
    </r>
    <r>
      <rPr>
        <vertAlign val="superscript"/>
        <sz val="10"/>
        <rFont val="Times New Roman"/>
        <family val="1"/>
      </rPr>
      <t>(4)</t>
    </r>
  </si>
  <si>
    <r>
      <t>Santa Ana Storage Project</t>
    </r>
    <r>
      <rPr>
        <vertAlign val="superscript"/>
        <sz val="10"/>
        <color indexed="8"/>
        <rFont val="Times New Roman"/>
        <family val="1"/>
      </rPr>
      <t>(5)</t>
    </r>
  </si>
  <si>
    <r>
      <t>Pasadena Power Plant</t>
    </r>
    <r>
      <rPr>
        <vertAlign val="superscript"/>
        <sz val="10"/>
        <rFont val="Times New Roman"/>
        <family val="1"/>
      </rPr>
      <t>(6)</t>
    </r>
  </si>
  <si>
    <r>
      <t>Jack A. Fusco Energy Center</t>
    </r>
    <r>
      <rPr>
        <vertAlign val="superscript"/>
        <sz val="10"/>
        <rFont val="Times New Roman"/>
        <family val="1"/>
      </rPr>
      <t>(7)</t>
    </r>
  </si>
  <si>
    <t>Energy Storage Assets</t>
  </si>
  <si>
    <t>Total number of plants and Energy Storage Assets</t>
  </si>
  <si>
    <t>Table of Operating Power Plants and Projects Under Construction as of September 30, 2021</t>
  </si>
  <si>
    <t>Operating MW Capacities at 9.30.21:</t>
  </si>
  <si>
    <t>KIAC</t>
  </si>
  <si>
    <t>Operating MW Capacities at 12.31.21:</t>
  </si>
  <si>
    <r>
      <t>Santa Ana II Storage Project</t>
    </r>
    <r>
      <rPr>
        <vertAlign val="superscript"/>
        <sz val="10"/>
        <color indexed="8"/>
        <rFont val="Times New Roman"/>
        <family val="1"/>
      </rPr>
      <t>(10)</t>
    </r>
  </si>
  <si>
    <t>Santa Ana II Storage Project is a four-hour duration battery installation (20 MW/80 MWh).</t>
  </si>
  <si>
    <t>Santa Ana II Storage Project</t>
  </si>
  <si>
    <t>December 31, 2021</t>
  </si>
  <si>
    <t>Table of Operating Power Plants and Projects Under Construction as of:</t>
  </si>
  <si>
    <t>Jack A. Fusco Energy Center</t>
  </si>
  <si>
    <t xml:space="preserve">        Total operating power plants and battery storage facilities</t>
  </si>
  <si>
    <t>Total operating power plants, battery storage facilities and projects under construction</t>
  </si>
  <si>
    <t>Total operating power plants, battery storage facilities, projects under construction and under advanced development</t>
  </si>
  <si>
    <t>Includes Hidalgo upgrade of 10MW (78.5% CPN Ownership interest) completed April 18, 2022</t>
  </si>
  <si>
    <t>Steam</t>
  </si>
  <si>
    <t>Battery Storage Facilities</t>
  </si>
  <si>
    <t>Pastoria Solar Project is a solar photovoltaic power-generating facility up to 105 MW.</t>
  </si>
  <si>
    <t>December 31, 2023</t>
  </si>
  <si>
    <r>
      <t>Santa Ana Storage Project</t>
    </r>
    <r>
      <rPr>
        <vertAlign val="superscript"/>
        <sz val="10"/>
        <color indexed="8"/>
        <rFont val="Times New Roman"/>
        <family val="1"/>
      </rPr>
      <t>(4)</t>
    </r>
  </si>
  <si>
    <t>Freestone Energy Center is a new 425 MW peaking facility that will be adjacent to our Freestone Energy Center and is currently in advanced development.</t>
  </si>
  <si>
    <t>Note: As of December 31, 2023, we own a 33% non-economic interest, and a 0% economic interest, in Gregory Power Holdings, LLC, a joint venture that owns a 385 MW combined cycle generation facility in Texas. We have entered into a joint venture agreement with a third party, who currently owns 100% economic interest in the entity and we have agreed to contribute up to a 45% economic interest in Gregory Power Holdings, LLC over time.</t>
  </si>
  <si>
    <t xml:space="preserve">Natural gas-fired fleet capacities are generally derived on as-built as-designed outputs, including upgrades, based on site specific annual average temperatures and average process steam flows for cogeneration power plants, as applicable. Geothermal capacities are derived from historical generation output and steam reservoir modeling under average ambient conditions (temperatures and rainfall).
</t>
  </si>
  <si>
    <t xml:space="preserve">These outputs do not factor in the typical MW loss and recovery profiles over time, which natural gas-fired turbine power plants display associated with their planned major maintenance schedules.
</t>
  </si>
  <si>
    <t>Santa Ana Storage Project is a four-hour duration battery installation comprised of three phases with a total capacity of 80 MW - Phase I - 20 MW/80 MWh, Phase II - 20 MW/ 80 MWh and Phase III - 40 MW/ 160 MWh</t>
  </si>
  <si>
    <t>Prior to September 5, 2023, Calpine held a 50% partnership interest in Greenfield LP through its subsidiaries, and on September 5, 2023, we acquired the remaining 50% partners interest. The facility continues to be operated by a third party.</t>
  </si>
  <si>
    <t>The Nova battery storage project is a four-hour duration battery installation comprised of five phases, phases I - IV are currently under construction (620 MW/ 2,480 MWh) and phase V is under advanced development (60 MW/ 240 MWh).</t>
  </si>
  <si>
    <t>The Bear Canyon project is a four-hour duration battery installation (13 MW/52 MWh) and the West Ford Flat project is a four-hour duration battery installation (25 MW/100 MWh).</t>
  </si>
  <si>
    <t>North Geysers development represents a drilling expansion project expected to increase capacity at our Geysers Assets by 25 MW.</t>
  </si>
  <si>
    <r>
      <t>Pasadena Power Plant</t>
    </r>
    <r>
      <rPr>
        <vertAlign val="superscript"/>
        <sz val="10"/>
        <rFont val="Times New Roman"/>
        <family val="1"/>
      </rPr>
      <t>(5)</t>
    </r>
  </si>
  <si>
    <r>
      <t>Bethlehem Energy Center</t>
    </r>
    <r>
      <rPr>
        <vertAlign val="superscript"/>
        <sz val="10"/>
        <color indexed="8"/>
        <rFont val="Times New Roman"/>
        <family val="1"/>
      </rPr>
      <t>(6)</t>
    </r>
  </si>
  <si>
    <r>
      <t>Hay Road Energy Center</t>
    </r>
    <r>
      <rPr>
        <vertAlign val="superscript"/>
        <sz val="10"/>
        <color indexed="8"/>
        <rFont val="Times New Roman"/>
        <family val="1"/>
      </rPr>
      <t>(6)</t>
    </r>
  </si>
  <si>
    <r>
      <t>York 2 Energy Center</t>
    </r>
    <r>
      <rPr>
        <vertAlign val="superscript"/>
        <sz val="10"/>
        <color indexed="8"/>
        <rFont val="Times New Roman"/>
        <family val="1"/>
      </rPr>
      <t>(6)</t>
    </r>
  </si>
  <si>
    <r>
      <t>Fore River Energy Center</t>
    </r>
    <r>
      <rPr>
        <vertAlign val="superscript"/>
        <sz val="10"/>
        <color indexed="8"/>
        <rFont val="Times New Roman"/>
        <family val="1"/>
      </rPr>
      <t>(6)</t>
    </r>
  </si>
  <si>
    <r>
      <t>Edge Moor Energy Center</t>
    </r>
    <r>
      <rPr>
        <vertAlign val="superscript"/>
        <sz val="10"/>
        <color indexed="8"/>
        <rFont val="Times New Roman"/>
        <family val="1"/>
      </rPr>
      <t>(6)</t>
    </r>
  </si>
  <si>
    <r>
      <t>York Energy Center</t>
    </r>
    <r>
      <rPr>
        <vertAlign val="superscript"/>
        <sz val="10"/>
        <color indexed="8"/>
        <rFont val="Times New Roman"/>
        <family val="1"/>
      </rPr>
      <t>(6)</t>
    </r>
  </si>
  <si>
    <r>
      <t>Zion Energy Center</t>
    </r>
    <r>
      <rPr>
        <vertAlign val="superscript"/>
        <sz val="10"/>
        <color indexed="8"/>
        <rFont val="Times New Roman"/>
        <family val="1"/>
      </rPr>
      <t>(6)</t>
    </r>
  </si>
  <si>
    <r>
      <t>Cumberland Energy Center</t>
    </r>
    <r>
      <rPr>
        <vertAlign val="superscript"/>
        <sz val="10"/>
        <color indexed="8"/>
        <rFont val="Times New Roman"/>
        <family val="1"/>
      </rPr>
      <t>(6)</t>
    </r>
  </si>
  <si>
    <r>
      <t>Kennedy International Airport Power Plant</t>
    </r>
    <r>
      <rPr>
        <vertAlign val="superscript"/>
        <sz val="10"/>
        <color indexed="8"/>
        <rFont val="Times New Roman"/>
        <family val="1"/>
      </rPr>
      <t>(6)</t>
    </r>
  </si>
  <si>
    <r>
      <t>Sherman Avenue Energy Center</t>
    </r>
    <r>
      <rPr>
        <vertAlign val="superscript"/>
        <sz val="10"/>
        <color indexed="8"/>
        <rFont val="Times New Roman"/>
        <family val="1"/>
      </rPr>
      <t>(6)</t>
    </r>
  </si>
  <si>
    <r>
      <t>Carll's Corner Energy Center</t>
    </r>
    <r>
      <rPr>
        <vertAlign val="superscript"/>
        <sz val="10"/>
        <color indexed="8"/>
        <rFont val="Times New Roman"/>
        <family val="1"/>
      </rPr>
      <t>(6)</t>
    </r>
  </si>
  <si>
    <r>
      <t>Stony Brook Power Plant</t>
    </r>
    <r>
      <rPr>
        <vertAlign val="superscript"/>
        <sz val="10"/>
        <color indexed="8"/>
        <rFont val="Times New Roman"/>
        <family val="1"/>
      </rPr>
      <t>(6)</t>
    </r>
  </si>
  <si>
    <r>
      <t xml:space="preserve">Nova Power Storage Project - Phases I to IV </t>
    </r>
    <r>
      <rPr>
        <vertAlign val="superscript"/>
        <sz val="10"/>
        <color indexed="8"/>
        <rFont val="Times New Roman"/>
        <family val="1"/>
      </rPr>
      <t>(8)</t>
    </r>
  </si>
  <si>
    <r>
      <t xml:space="preserve">Bear Canyon and West Ford Flat Projects </t>
    </r>
    <r>
      <rPr>
        <vertAlign val="superscript"/>
        <sz val="10"/>
        <color indexed="8"/>
        <rFont val="Times New Roman"/>
        <family val="1"/>
      </rPr>
      <t>(9)</t>
    </r>
  </si>
  <si>
    <r>
      <t xml:space="preserve">North Geysers Development </t>
    </r>
    <r>
      <rPr>
        <vertAlign val="superscript"/>
        <sz val="10"/>
        <color indexed="8"/>
        <rFont val="Times New Roman"/>
        <family val="1"/>
      </rPr>
      <t>(10)</t>
    </r>
  </si>
  <si>
    <r>
      <t>Nova Power Storage Project - Phase V</t>
    </r>
    <r>
      <rPr>
        <vertAlign val="superscript"/>
        <sz val="10"/>
        <color indexed="8"/>
        <rFont val="Times New Roman"/>
        <family val="1"/>
      </rPr>
      <t>(8)</t>
    </r>
  </si>
  <si>
    <r>
      <t xml:space="preserve">Pastoria Solar Project </t>
    </r>
    <r>
      <rPr>
        <vertAlign val="superscript"/>
        <sz val="10"/>
        <color indexed="8"/>
        <rFont val="Times New Roman"/>
        <family val="1"/>
      </rPr>
      <t>(11)</t>
    </r>
  </si>
  <si>
    <r>
      <t>Freestone Expansion Project</t>
    </r>
    <r>
      <rPr>
        <vertAlign val="superscript"/>
        <sz val="10"/>
        <color indexed="8"/>
        <rFont val="Times New Roman"/>
        <family val="1"/>
      </rPr>
      <t>(12)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</si>
</sst>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6" formatCode="&quot;$&quot;#,##0_);[Red]\(&quot;$&quot;#,##0\)"/>
    <numFmt numFmtId="41" formatCode="_(* #,##0_);_(* \(#,##0\);_(* &quot;-&quot;_);_(@_)"/>
    <numFmt numFmtId="44" formatCode="_(&quot;$&quot;* #,##0.00_);_(&quot;$&quot;* \(#,##0.00\);_(&quot;$&quot;* &quot;-&quot;??_);_(@_)"/>
    <numFmt numFmtId="43" formatCode="_(* #,##0.00_);_(* \(#,##0.00\);_(* &quot;-&quot;??_);_(@_)"/>
    <numFmt numFmtId="164" formatCode="0_);\(0\)"/>
    <numFmt numFmtId="165" formatCode="0.0%"/>
    <numFmt numFmtId="166" formatCode="_(* #,##0_);_(* \(#,##0\);_(* &quot;-&quot;??_);_(@_)"/>
    <numFmt numFmtId="167" formatCode="0.000000"/>
    <numFmt numFmtId="168" formatCode="0.00000%"/>
    <numFmt numFmtId="169" formatCode="_(* #,##0.0_);_(* \(#,##0.0\);_(* &quot;-&quot;?_);_(@_)"/>
    <numFmt numFmtId="170" formatCode="&quot;$&quot;#.;\(&quot;$&quot;#,\)"/>
    <numFmt numFmtId="171" formatCode="#,##0;[Red]\(#,##0\)"/>
    <numFmt numFmtId="172" formatCode="0.000"/>
    <numFmt numFmtId="173" formatCode="#,##0.0_);[Red]\(#,##0.0\)"/>
    <numFmt numFmtId="174" formatCode="#,##0.000"/>
    <numFmt numFmtId="175" formatCode="_(* #,##0.00_);_(* \(#,##0.00\);_(* &quot;-&quot;_);_(@_)"/>
    <numFmt numFmtId="176" formatCode="_(* #,##0.00\x_);_(* \(#,##0.00\x\);_(* &quot;-&quot;_);_(@_)"/>
    <numFmt numFmtId="177" formatCode="_(* #,##0%_);_(* \(#,##0%\);_(* &quot;- &quot;?_);_(@_)"/>
    <numFmt numFmtId="178" formatCode="_(* #,##0.0%_);_(* \(#,##0.0%\);_(* &quot;- &quot;?_);_(@_)"/>
    <numFmt numFmtId="179" formatCode="_(* #,##0.00%_);_(* \(#,##0.00%\);_(* &quot;- &quot;?_);_(@_)"/>
    <numFmt numFmtId="180" formatCode="General_)"/>
    <numFmt numFmtId="181" formatCode="&quot;$&quot;#,##0.0;[Red]\(&quot;$&quot;#,##0.0\)"/>
    <numFmt numFmtId="182" formatCode="#,##0.0;[Red]\(#,##0.0\)"/>
    <numFmt numFmtId="183" formatCode="&quot;$&quot;#,##0\ ;[Red]\(&quot;$&quot;#,##0\)"/>
    <numFmt numFmtId="184" formatCode="#,##0.0\ \ \ _);\(#,##0.0\)"/>
    <numFmt numFmtId="185" formatCode="mm/dd/yy;@"/>
    <numFmt numFmtId="186" formatCode="#,##0.00&quot; $&quot;;\-#,##0.00&quot; $&quot;"/>
    <numFmt numFmtId="187" formatCode="dd\-mmm\-yy_)"/>
    <numFmt numFmtId="188" formatCode="0.0\x"/>
    <numFmt numFmtId="189" formatCode="#,##0.0\ \x"/>
    <numFmt numFmtId="190" formatCode="#,##0.0\ _]"/>
    <numFmt numFmtId="191" formatCode="0.000_]"/>
    <numFmt numFmtId="192" formatCode="\£#,##0_);[Red]\(\£#,##0\)"/>
    <numFmt numFmtId="193" formatCode="\N\P\ #,##0_);[Red]\(\N\P\ #,##0\)"/>
    <numFmt numFmtId="194" formatCode="&quot;$&quot;#,##0.00;[Red]\(&quot;$&quot;#,##0.00\)"/>
    <numFmt numFmtId="195" formatCode="0.0\ \x"/>
    <numFmt numFmtId="196" formatCode="_(#,##0.0_);_(\(#,##0.0\)"/>
    <numFmt numFmtId="197" formatCode="_ * #,##0.00_)_£_ ;_ * \(#,##0.00\)_£_ ;_ * &quot;-&quot;??_)_£_ ;_ @_ "/>
    <numFmt numFmtId="198" formatCode="_ * #,##0_)_£_ ;_ * \(#,##0\)_£_ ;_ * &quot;-&quot;_)_£_ ;_ @_ "/>
    <numFmt numFmtId="199" formatCode="_([$€-2]* #,##0.00_);_([$€-2]* \(#,##0.00\);_([$€-2]* &quot;-&quot;??_)"/>
    <numFmt numFmtId="200" formatCode="0.00_)"/>
    <numFmt numFmtId="201" formatCode="_(* #,##0.00000000_);_(* \(#,##0.00000000\);_(* &quot;-&quot;??_);_(@_)"/>
    <numFmt numFmtId="202" formatCode="_(* #,##0.0_);_(* \(#,##0.0\);_(* &quot;-&quot;??_);_(@_)"/>
    <numFmt numFmtId="203" formatCode="[$-F800]dddd\,\ mmmm\ dd\,\ yyyy"/>
  </numFmts>
  <fonts count="100">
    <font>
      <sz val="10"/>
      <name val="Arial"/>
    </font>
    <font>
      <sz val="11"/>
      <color theme="1"/>
      <name val="Calibri"/>
      <family val="2"/>
      <scheme val="minor"/>
    </font>
    <font>
      <sz val="10"/>
      <name val="Arial"/>
      <family val="2"/>
    </font>
    <font>
      <b/>
      <sz val="16"/>
      <name val="Arial"/>
      <family val="2"/>
    </font>
    <font>
      <b/>
      <i/>
      <sz val="10"/>
      <color indexed="8"/>
      <name val="Times New Roman"/>
      <family val="1"/>
    </font>
    <font>
      <sz val="10"/>
      <color indexed="8"/>
      <name val="Times New Roman"/>
      <family val="1"/>
    </font>
    <font>
      <sz val="10"/>
      <name val="Times New Roman"/>
      <family val="1"/>
    </font>
    <font>
      <b/>
      <sz val="10"/>
      <color indexed="8"/>
      <name val="Times New Roman"/>
      <family val="1"/>
    </font>
    <font>
      <b/>
      <sz val="10"/>
      <name val="Times New Roman"/>
      <family val="1"/>
    </font>
    <font>
      <b/>
      <sz val="7"/>
      <name val="Times New Roman"/>
      <family val="1"/>
    </font>
    <font>
      <b/>
      <vertAlign val="superscript"/>
      <sz val="10"/>
      <color indexed="8"/>
      <name val="Times New Roman"/>
      <family val="1"/>
    </font>
    <font>
      <vertAlign val="superscript"/>
      <sz val="10"/>
      <color indexed="8"/>
      <name val="Times New Roman"/>
      <family val="1"/>
    </font>
    <font>
      <u/>
      <sz val="10"/>
      <name val="Arial"/>
      <family val="2"/>
    </font>
    <font>
      <sz val="8"/>
      <name val="Arial"/>
      <family val="2"/>
    </font>
    <font>
      <b/>
      <sz val="8"/>
      <color indexed="81"/>
      <name val="Tahoma"/>
      <family val="2"/>
    </font>
    <font>
      <sz val="8"/>
      <color indexed="81"/>
      <name val="Tahoma"/>
      <family val="2"/>
    </font>
    <font>
      <b/>
      <sz val="10"/>
      <name val="Arial"/>
      <family val="2"/>
    </font>
    <font>
      <sz val="10"/>
      <name val="Arial"/>
      <family val="2"/>
    </font>
    <font>
      <sz val="11"/>
      <color indexed="8"/>
      <name val="Calibri"/>
      <family val="2"/>
    </font>
    <font>
      <sz val="11"/>
      <color indexed="9"/>
      <name val="Calibri"/>
      <family val="2"/>
    </font>
    <font>
      <sz val="8"/>
      <name val="Arial"/>
      <family val="2"/>
    </font>
    <font>
      <sz val="2.75"/>
      <name val="Arial"/>
      <family val="2"/>
    </font>
    <font>
      <sz val="10"/>
      <color indexed="12"/>
      <name val="Times New Roman"/>
      <family val="1"/>
    </font>
    <font>
      <sz val="8"/>
      <name val="Times"/>
    </font>
    <font>
      <sz val="11"/>
      <color indexed="20"/>
      <name val="Calibri"/>
      <family val="2"/>
    </font>
    <font>
      <sz val="8"/>
      <name val="Times New Roman"/>
      <family val="1"/>
    </font>
    <font>
      <b/>
      <sz val="11"/>
      <color indexed="52"/>
      <name val="Calibri"/>
      <family val="2"/>
    </font>
    <font>
      <b/>
      <sz val="11"/>
      <color indexed="9"/>
      <name val="Calibri"/>
      <family val="2"/>
    </font>
    <font>
      <b/>
      <sz val="10"/>
      <color indexed="9"/>
      <name val="Arial"/>
      <family val="2"/>
    </font>
    <font>
      <sz val="10"/>
      <color indexed="8"/>
      <name val="Arial"/>
      <family val="2"/>
    </font>
    <font>
      <b/>
      <sz val="11"/>
      <name val="Times New Roman"/>
      <family val="1"/>
    </font>
    <font>
      <b/>
      <sz val="8"/>
      <name val="Arial"/>
      <family val="2"/>
    </font>
    <font>
      <sz val="10"/>
      <name val="MS Serif"/>
      <family val="1"/>
    </font>
    <font>
      <b/>
      <sz val="11"/>
      <name val="Arial"/>
      <family val="2"/>
    </font>
    <font>
      <sz val="11"/>
      <name val="??"/>
      <family val="3"/>
      <charset val="129"/>
    </font>
    <font>
      <sz val="8"/>
      <name val="Tms Rmn"/>
      <family val="1"/>
    </font>
    <font>
      <sz val="10"/>
      <color indexed="16"/>
      <name val="MS Serif"/>
      <family val="1"/>
    </font>
    <font>
      <i/>
      <sz val="11"/>
      <color indexed="23"/>
      <name val="Calibri"/>
      <family val="2"/>
    </font>
    <font>
      <sz val="11"/>
      <color indexed="17"/>
      <name val="Calibri"/>
      <family val="2"/>
    </font>
    <font>
      <b/>
      <sz val="9"/>
      <color indexed="16"/>
      <name val="Arial"/>
      <family val="2"/>
    </font>
    <font>
      <b/>
      <sz val="12"/>
      <name val="Arial"/>
      <family val="2"/>
    </font>
    <font>
      <b/>
      <sz val="15"/>
      <color indexed="56"/>
      <name val="Calibri"/>
      <family val="2"/>
    </font>
    <font>
      <b/>
      <sz val="13"/>
      <color indexed="56"/>
      <name val="Calibri"/>
      <family val="2"/>
    </font>
    <font>
      <b/>
      <sz val="11"/>
      <color indexed="56"/>
      <name val="Calibri"/>
      <family val="2"/>
    </font>
    <font>
      <sz val="10"/>
      <color indexed="12"/>
      <name val="Arial"/>
      <family val="2"/>
    </font>
    <font>
      <i/>
      <sz val="16"/>
      <name val="Times New Roman"/>
      <family val="1"/>
    </font>
    <font>
      <sz val="11"/>
      <color indexed="52"/>
      <name val="Calibri"/>
      <family val="2"/>
    </font>
    <font>
      <sz val="12"/>
      <name val="Times New Roman"/>
      <family val="1"/>
    </font>
    <font>
      <sz val="11"/>
      <color indexed="60"/>
      <name val="Calibri"/>
      <family val="2"/>
    </font>
    <font>
      <sz val="8"/>
      <name val="Tahoma"/>
      <family val="2"/>
    </font>
    <font>
      <sz val="8"/>
      <color indexed="12"/>
      <name val="Arial"/>
      <family val="2"/>
    </font>
    <font>
      <b/>
      <sz val="8"/>
      <color indexed="12"/>
      <name val="Arial"/>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name val="MS Sans Serif"/>
      <family val="2"/>
    </font>
    <font>
      <i/>
      <sz val="10"/>
      <name val="Times New Roman"/>
      <family val="1"/>
    </font>
    <font>
      <b/>
      <sz val="14"/>
      <name val="Times New Roman"/>
      <family val="1"/>
    </font>
    <font>
      <b/>
      <sz val="10"/>
      <name val="MS Sans Serif"/>
      <family val="2"/>
    </font>
    <font>
      <sz val="8"/>
      <name val="Helv"/>
    </font>
    <font>
      <b/>
      <sz val="16"/>
      <name val="Times New Roman"/>
      <family val="1"/>
    </font>
    <font>
      <sz val="12"/>
      <color indexed="18"/>
      <name val="Arial Black"/>
      <family val="2"/>
    </font>
    <font>
      <b/>
      <sz val="8"/>
      <color indexed="8"/>
      <name val="Helv"/>
    </font>
    <font>
      <b/>
      <sz val="9"/>
      <name val="Arial"/>
      <family val="2"/>
    </font>
    <font>
      <sz val="7"/>
      <name val="Times New Roman"/>
      <family val="1"/>
    </font>
    <font>
      <sz val="16"/>
      <name val="Arial Black"/>
      <family val="2"/>
    </font>
    <font>
      <b/>
      <sz val="3"/>
      <name val="Arial"/>
      <family val="2"/>
    </font>
    <font>
      <sz val="11"/>
      <color indexed="10"/>
      <name val="Calibri"/>
      <family val="2"/>
    </font>
    <font>
      <b/>
      <i/>
      <sz val="12"/>
      <name val="Times New Roman"/>
      <family val="1"/>
    </font>
    <font>
      <i/>
      <sz val="14"/>
      <name val="Times New Roman"/>
      <family val="1"/>
    </font>
    <font>
      <b/>
      <sz val="14"/>
      <color indexed="8"/>
      <name val="Times New Roman"/>
      <family val="1"/>
    </font>
    <font>
      <b/>
      <sz val="14"/>
      <color indexed="10"/>
      <name val="Times New Roman"/>
      <family val="1"/>
    </font>
    <font>
      <sz val="11"/>
      <name val="Times New Roman"/>
      <family val="1"/>
    </font>
    <font>
      <b/>
      <sz val="11"/>
      <color indexed="8"/>
      <name val="Times New Roman"/>
      <family val="1"/>
    </font>
    <font>
      <u/>
      <sz val="11"/>
      <name val="Times New Roman"/>
      <family val="1"/>
    </font>
    <font>
      <sz val="8"/>
      <name val="Arial"/>
      <family val="2"/>
    </font>
    <font>
      <sz val="10"/>
      <name val="Arial"/>
      <family val="2"/>
    </font>
    <font>
      <sz val="10"/>
      <color rgb="FFFF0000"/>
      <name val="Arial"/>
      <family val="2"/>
    </font>
    <font>
      <b/>
      <sz val="11"/>
      <color rgb="FFFF0000"/>
      <name val="Times New Roman"/>
      <family val="1"/>
    </font>
    <font>
      <sz val="9"/>
      <color indexed="81"/>
      <name val="Tahoma"/>
      <family val="2"/>
    </font>
    <font>
      <b/>
      <sz val="9"/>
      <color indexed="81"/>
      <name val="Tahoma"/>
      <family val="2"/>
    </font>
    <font>
      <sz val="12"/>
      <color indexed="8"/>
      <name val="Times New Roman"/>
      <family val="1"/>
    </font>
    <font>
      <sz val="10"/>
      <color rgb="FF000000"/>
      <name val="Times New Roman"/>
      <family val="1"/>
    </font>
    <font>
      <b/>
      <strike/>
      <sz val="11"/>
      <color indexed="8"/>
      <name val="Times New Roman"/>
      <family val="1"/>
    </font>
    <font>
      <strike/>
      <sz val="11"/>
      <color indexed="8"/>
      <name val="Times New Roman"/>
      <family val="1"/>
    </font>
    <font>
      <b/>
      <i/>
      <strike/>
      <sz val="10"/>
      <color indexed="8"/>
      <name val="Times New Roman"/>
      <family val="1"/>
    </font>
    <font>
      <strike/>
      <sz val="10"/>
      <color indexed="8"/>
      <name val="Times New Roman"/>
      <family val="1"/>
    </font>
    <font>
      <vertAlign val="superscript"/>
      <sz val="10"/>
      <name val="Times New Roman"/>
      <family val="1"/>
    </font>
    <font>
      <b/>
      <sz val="10"/>
      <name val="Calibri"/>
      <family val="2"/>
      <scheme val="minor"/>
    </font>
    <font>
      <sz val="11"/>
      <color rgb="FFFF0000"/>
      <name val="Times New Roman"/>
      <family val="1"/>
    </font>
    <font>
      <b/>
      <sz val="13"/>
      <name val="Times New Roman"/>
      <family val="1"/>
    </font>
    <font>
      <sz val="10"/>
      <color rgb="FF000000"/>
      <name val="Times New Roman"/>
      <family val="1"/>
    </font>
    <font>
      <sz val="11"/>
      <color rgb="FF333333"/>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62"/>
        <bgColor indexed="64"/>
      </patternFill>
    </fill>
    <fill>
      <patternFill patternType="solid">
        <fgColor indexed="22"/>
        <bgColor indexed="64"/>
      </patternFill>
    </fill>
    <fill>
      <patternFill patternType="solid">
        <fgColor indexed="26"/>
        <bgColor indexed="64"/>
      </patternFill>
    </fill>
    <fill>
      <patternFill patternType="solid">
        <fgColor indexed="43"/>
        <bgColor indexed="8"/>
      </patternFill>
    </fill>
    <fill>
      <patternFill patternType="solid">
        <fgColor indexed="43"/>
      </patternFill>
    </fill>
    <fill>
      <patternFill patternType="solid">
        <fgColor indexed="9"/>
        <bgColor indexed="64"/>
      </patternFill>
    </fill>
    <fill>
      <patternFill patternType="solid">
        <fgColor indexed="14"/>
        <bgColor indexed="64"/>
      </patternFill>
    </fill>
    <fill>
      <patternFill patternType="solid">
        <fgColor indexed="26"/>
      </patternFill>
    </fill>
    <fill>
      <patternFill patternType="mediumGray">
        <fgColor indexed="22"/>
      </patternFill>
    </fill>
    <fill>
      <patternFill patternType="solid">
        <fgColor indexed="63"/>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rgb="FFFFFF00"/>
        <bgColor indexed="64"/>
      </patternFill>
    </fill>
    <fill>
      <patternFill patternType="solid">
        <fgColor rgb="FFCCFFFF"/>
        <bgColor indexed="64"/>
      </patternFill>
    </fill>
    <fill>
      <patternFill patternType="solid">
        <fgColor theme="0"/>
        <bgColor indexed="64"/>
      </patternFill>
    </fill>
    <fill>
      <patternFill patternType="solid">
        <fgColor rgb="FF92D050"/>
        <bgColor indexed="64"/>
      </patternFill>
    </fill>
  </fills>
  <borders count="29">
    <border>
      <left/>
      <right/>
      <top/>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bottom style="medium">
        <color indexed="64"/>
      </bottom>
      <diagonal/>
    </border>
    <border>
      <left/>
      <right/>
      <top/>
      <bottom style="thin">
        <color indexed="4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medium">
        <color indexed="8"/>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4"/>
      </bottom>
      <diagonal/>
    </border>
    <border>
      <left/>
      <right/>
      <top style="thin">
        <color indexed="64"/>
      </top>
      <bottom style="double">
        <color indexed="64"/>
      </bottom>
      <diagonal/>
    </border>
    <border>
      <left/>
      <right/>
      <top/>
      <bottom style="thin">
        <color indexed="64"/>
      </bottom>
      <diagonal/>
    </border>
    <border>
      <left/>
      <right/>
      <top style="double">
        <color indexed="8"/>
      </top>
      <bottom/>
      <diagonal/>
    </border>
    <border>
      <left/>
      <right/>
      <top style="thin">
        <color indexed="64"/>
      </top>
      <bottom/>
      <diagonal/>
    </border>
    <border>
      <left/>
      <right/>
      <top style="thin">
        <color indexed="64"/>
      </top>
      <bottom style="medium">
        <color indexed="64"/>
      </bottom>
      <diagonal/>
    </border>
  </borders>
  <cellStyleXfs count="212">
    <xf numFmtId="0" fontId="0" fillId="0" borderId="0"/>
    <xf numFmtId="0" fontId="17" fillId="0" borderId="0"/>
    <xf numFmtId="189" fontId="6" fillId="0" borderId="0"/>
    <xf numFmtId="167" fontId="17" fillId="0" borderId="0">
      <alignment horizontal="left" wrapText="1"/>
    </xf>
    <xf numFmtId="167" fontId="17" fillId="0" borderId="0">
      <alignment horizontal="left" wrapText="1"/>
    </xf>
    <xf numFmtId="167" fontId="17" fillId="0" borderId="0">
      <alignment horizontal="left" wrapText="1"/>
    </xf>
    <xf numFmtId="167" fontId="17" fillId="0" borderId="0">
      <alignment horizontal="left" wrapText="1"/>
    </xf>
    <xf numFmtId="167" fontId="17" fillId="0" borderId="0">
      <alignment horizontal="left" wrapText="1"/>
    </xf>
    <xf numFmtId="167" fontId="17" fillId="0" borderId="0">
      <alignment horizontal="left" wrapText="1"/>
    </xf>
    <xf numFmtId="0" fontId="13" fillId="0" borderId="0"/>
    <xf numFmtId="167" fontId="17" fillId="0" borderId="0">
      <alignment horizontal="left" wrapText="1"/>
    </xf>
    <xf numFmtId="167" fontId="17" fillId="0" borderId="0">
      <alignment horizontal="left" wrapText="1"/>
    </xf>
    <xf numFmtId="0" fontId="17" fillId="0" borderId="0">
      <alignment horizontal="left" wrapText="1"/>
    </xf>
    <xf numFmtId="0" fontId="17" fillId="0" borderId="0">
      <alignment horizontal="left" wrapText="1"/>
    </xf>
    <xf numFmtId="167" fontId="17" fillId="0" borderId="0">
      <alignment horizontal="left" wrapText="1"/>
    </xf>
    <xf numFmtId="16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67" fontId="17" fillId="0" borderId="0">
      <alignment horizontal="left" wrapText="1"/>
    </xf>
    <xf numFmtId="167"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167" fontId="17" fillId="0" borderId="0">
      <alignment horizontal="left" wrapText="1"/>
    </xf>
    <xf numFmtId="167" fontId="17" fillId="0" borderId="0">
      <alignment horizontal="left" wrapText="1"/>
    </xf>
    <xf numFmtId="0" fontId="17" fillId="0" borderId="0" applyNumberFormat="0" applyFill="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41" fontId="20" fillId="0" borderId="0" applyFill="0" applyBorder="0" applyProtection="0"/>
    <xf numFmtId="169" fontId="20" fillId="0" borderId="0" applyFill="0" applyBorder="0" applyProtection="0"/>
    <xf numFmtId="43" fontId="20" fillId="0" borderId="0" applyFill="0" applyBorder="0" applyProtection="0"/>
    <xf numFmtId="183" fontId="21" fillId="20" borderId="1">
      <alignment horizontal="center" vertical="center"/>
    </xf>
    <xf numFmtId="191" fontId="22" fillId="0" borderId="2"/>
    <xf numFmtId="184" fontId="21" fillId="0" borderId="0"/>
    <xf numFmtId="0" fontId="23" fillId="0" borderId="0"/>
    <xf numFmtId="190" fontId="6" fillId="0" borderId="3" applyBorder="0"/>
    <xf numFmtId="0" fontId="24" fillId="3" borderId="0" applyNumberFormat="0" applyBorder="0" applyAlignment="0" applyProtection="0"/>
    <xf numFmtId="0" fontId="17" fillId="0" borderId="0" applyNumberFormat="0" applyFill="0" applyBorder="0" applyAlignment="0" applyProtection="0">
      <alignment vertical="top"/>
      <protection locked="0"/>
    </xf>
    <xf numFmtId="0" fontId="25" fillId="0" borderId="4" applyNumberFormat="0" applyFont="0" applyFill="0" applyAlignment="0" applyProtection="0"/>
    <xf numFmtId="0" fontId="25" fillId="0" borderId="5" applyNumberFormat="0" applyFont="0" applyFill="0" applyAlignment="0" applyProtection="0"/>
    <xf numFmtId="0" fontId="17" fillId="0" borderId="6" applyNumberFormat="0" applyFont="0" applyFill="0" applyAlignment="0" applyProtection="0"/>
    <xf numFmtId="170" fontId="17" fillId="0" borderId="0" applyFill="0" applyBorder="0" applyAlignment="0"/>
    <xf numFmtId="0" fontId="26" fillId="21" borderId="7" applyNumberFormat="0" applyAlignment="0" applyProtection="0"/>
    <xf numFmtId="0" fontId="27" fillId="22" borderId="8" applyNumberFormat="0" applyAlignment="0" applyProtection="0"/>
    <xf numFmtId="49" fontId="28" fillId="23" borderId="0"/>
    <xf numFmtId="43" fontId="2" fillId="0" borderId="0" applyFont="0" applyFill="0" applyBorder="0" applyAlignment="0" applyProtection="0"/>
    <xf numFmtId="173" fontId="6" fillId="0" borderId="0"/>
    <xf numFmtId="43" fontId="83" fillId="0" borderId="0" applyFont="0" applyFill="0" applyBorder="0" applyAlignment="0" applyProtection="0"/>
    <xf numFmtId="0" fontId="17" fillId="0" borderId="0"/>
    <xf numFmtId="0" fontId="17" fillId="0" borderId="0"/>
    <xf numFmtId="180" fontId="30" fillId="0" borderId="0" applyFill="0" applyBorder="0">
      <alignment horizontal="left"/>
    </xf>
    <xf numFmtId="4" fontId="31" fillId="0" borderId="0"/>
    <xf numFmtId="0" fontId="32" fillId="0" borderId="0" applyNumberFormat="0" applyAlignment="0">
      <alignment horizontal="left"/>
    </xf>
    <xf numFmtId="0" fontId="17" fillId="0" borderId="0" applyFill="0" applyBorder="0" applyAlignment="0" applyProtection="0"/>
    <xf numFmtId="0" fontId="20" fillId="0" borderId="0" applyFill="0" applyBorder="0" applyAlignment="0" applyProtection="0"/>
    <xf numFmtId="0" fontId="17" fillId="0" borderId="0"/>
    <xf numFmtId="194" fontId="6" fillId="0" borderId="0" applyFill="0" applyBorder="0" applyAlignment="0" applyProtection="0"/>
    <xf numFmtId="6" fontId="33" fillId="0" borderId="0">
      <protection locked="0"/>
    </xf>
    <xf numFmtId="0" fontId="17" fillId="0" borderId="0"/>
    <xf numFmtId="185" fontId="20" fillId="0" borderId="0" applyFill="0" applyBorder="0" applyProtection="0"/>
    <xf numFmtId="6" fontId="34" fillId="0" borderId="0">
      <protection locked="0"/>
    </xf>
    <xf numFmtId="43" fontId="17" fillId="0" borderId="0" applyFont="0" applyFill="0" applyBorder="0" applyAlignment="0" applyProtection="0"/>
    <xf numFmtId="181" fontId="35" fillId="0" borderId="0"/>
    <xf numFmtId="0" fontId="36" fillId="0" borderId="0" applyNumberFormat="0" applyAlignment="0">
      <alignment horizontal="left"/>
    </xf>
    <xf numFmtId="199" fontId="17" fillId="0" borderId="0" applyFont="0" applyFill="0" applyBorder="0" applyAlignment="0" applyProtection="0"/>
    <xf numFmtId="0" fontId="37" fillId="0" borderId="0" applyNumberFormat="0" applyFill="0" applyBorder="0" applyAlignment="0" applyProtection="0"/>
    <xf numFmtId="182" fontId="35" fillId="0" borderId="0"/>
    <xf numFmtId="0" fontId="38" fillId="4" borderId="0" applyNumberFormat="0" applyBorder="0" applyAlignment="0" applyProtection="0"/>
    <xf numFmtId="38" fontId="20" fillId="24" borderId="0" applyNumberFormat="0" applyBorder="0" applyAlignment="0" applyProtection="0"/>
    <xf numFmtId="0" fontId="39" fillId="0" borderId="0"/>
    <xf numFmtId="0" fontId="17" fillId="0" borderId="0" applyNumberFormat="0" applyFill="0" applyBorder="0" applyAlignment="0" applyProtection="0"/>
    <xf numFmtId="0" fontId="40" fillId="0" borderId="9" applyNumberFormat="0" applyAlignment="0" applyProtection="0">
      <alignment horizontal="left" vertical="center"/>
    </xf>
    <xf numFmtId="0" fontId="40" fillId="0" borderId="10">
      <alignment horizontal="left" vertical="center"/>
    </xf>
    <xf numFmtId="0" fontId="31"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3" fillId="0" borderId="14" applyNumberFormat="0" applyFill="0" applyAlignment="0" applyProtection="0"/>
    <xf numFmtId="0" fontId="43" fillId="0" borderId="0" applyNumberFormat="0" applyFill="0" applyBorder="0" applyAlignment="0" applyProtection="0"/>
    <xf numFmtId="186" fontId="17" fillId="0" borderId="0">
      <protection locked="0"/>
    </xf>
    <xf numFmtId="186" fontId="17" fillId="0" borderId="0">
      <protection locked="0"/>
    </xf>
    <xf numFmtId="0" fontId="44" fillId="0" borderId="15" applyNumberFormat="0" applyFill="0" applyAlignment="0" applyProtection="0"/>
    <xf numFmtId="200" fontId="20" fillId="0" borderId="16"/>
    <xf numFmtId="10" fontId="20" fillId="25" borderId="17" applyNumberFormat="0" applyBorder="0" applyAlignment="0" applyProtection="0"/>
    <xf numFmtId="187" fontId="21" fillId="26" borderId="18" applyNumberFormat="0" applyBorder="0" applyAlignment="0" applyProtection="0"/>
    <xf numFmtId="171" fontId="35" fillId="0" borderId="0"/>
    <xf numFmtId="0" fontId="17" fillId="0" borderId="0">
      <alignment horizontal="left" vertical="center" wrapText="1"/>
    </xf>
    <xf numFmtId="0" fontId="45" fillId="0" borderId="0"/>
    <xf numFmtId="0" fontId="20" fillId="24" borderId="0"/>
    <xf numFmtId="0" fontId="46" fillId="0" borderId="19" applyNumberFormat="0" applyFill="0" applyAlignment="0" applyProtection="0"/>
    <xf numFmtId="174" fontId="6" fillId="0" borderId="0"/>
    <xf numFmtId="37" fontId="17" fillId="0" borderId="0" applyFont="0" applyFill="0" applyBorder="0" applyAlignment="0" applyProtection="0"/>
    <xf numFmtId="188" fontId="47" fillId="0" borderId="0"/>
    <xf numFmtId="0" fontId="48" fillId="27" borderId="0" applyNumberFormat="0" applyBorder="0" applyAlignment="0" applyProtection="0"/>
    <xf numFmtId="193" fontId="22" fillId="0" borderId="0"/>
    <xf numFmtId="37" fontId="28" fillId="0" borderId="0"/>
    <xf numFmtId="168" fontId="17" fillId="0" borderId="0"/>
    <xf numFmtId="4" fontId="49" fillId="28" borderId="10" applyBorder="0">
      <alignment horizontal="left" vertical="center" indent="2"/>
    </xf>
    <xf numFmtId="0" fontId="29" fillId="0" borderId="0"/>
    <xf numFmtId="0" fontId="20" fillId="0" borderId="0"/>
    <xf numFmtId="41" fontId="20" fillId="0" borderId="0"/>
    <xf numFmtId="175" fontId="20" fillId="0" borderId="0"/>
    <xf numFmtId="0" fontId="50" fillId="29" borderId="20"/>
    <xf numFmtId="0" fontId="51" fillId="29" borderId="20"/>
    <xf numFmtId="175" fontId="52" fillId="0" borderId="0"/>
    <xf numFmtId="176" fontId="20" fillId="0" borderId="0"/>
    <xf numFmtId="41" fontId="31" fillId="0" borderId="0"/>
    <xf numFmtId="175" fontId="31" fillId="0" borderId="0"/>
    <xf numFmtId="43" fontId="31" fillId="0" borderId="4"/>
    <xf numFmtId="175" fontId="53" fillId="0" borderId="0"/>
    <xf numFmtId="41" fontId="31" fillId="0" borderId="4"/>
    <xf numFmtId="41" fontId="53" fillId="0" borderId="4"/>
    <xf numFmtId="41" fontId="50" fillId="29" borderId="20"/>
    <xf numFmtId="0" fontId="54" fillId="29" borderId="20"/>
    <xf numFmtId="41" fontId="51" fillId="29" borderId="20"/>
    <xf numFmtId="41" fontId="54" fillId="29" borderId="20"/>
    <xf numFmtId="41" fontId="52" fillId="0" borderId="0" applyFill="0" applyBorder="0"/>
    <xf numFmtId="0" fontId="29" fillId="30" borderId="21" applyNumberFormat="0" applyFont="0" applyAlignment="0" applyProtection="0"/>
    <xf numFmtId="0" fontId="55" fillId="21" borderId="22" applyNumberFormat="0" applyAlignment="0" applyProtection="0"/>
    <xf numFmtId="40" fontId="56" fillId="28" borderId="0">
      <alignment horizontal="right"/>
    </xf>
    <xf numFmtId="0" fontId="57" fillId="28" borderId="0">
      <alignment horizontal="right"/>
    </xf>
    <xf numFmtId="0" fontId="58" fillId="28" borderId="2"/>
    <xf numFmtId="196" fontId="17" fillId="0" borderId="0" applyFill="0" applyBorder="0">
      <alignment horizontal="center"/>
    </xf>
    <xf numFmtId="0" fontId="58" fillId="0" borderId="0" applyBorder="0">
      <alignment horizontal="centerContinuous"/>
    </xf>
    <xf numFmtId="0" fontId="59" fillId="0" borderId="0" applyBorder="0">
      <alignment horizontal="centerContinuous"/>
    </xf>
    <xf numFmtId="0" fontId="60" fillId="0" borderId="0" applyProtection="0">
      <alignment horizontal="left"/>
    </xf>
    <xf numFmtId="0" fontId="60" fillId="0" borderId="0" applyFill="0" applyBorder="0" applyProtection="0">
      <alignment horizontal="left"/>
    </xf>
    <xf numFmtId="0" fontId="61" fillId="0" borderId="0" applyFill="0" applyBorder="0" applyProtection="0">
      <alignment horizontal="left"/>
    </xf>
    <xf numFmtId="177" fontId="20" fillId="0" borderId="0" applyFill="0" applyBorder="0" applyAlignment="0" applyProtection="0"/>
    <xf numFmtId="178" fontId="20" fillId="0" borderId="0"/>
    <xf numFmtId="178" fontId="50" fillId="29" borderId="20"/>
    <xf numFmtId="179" fontId="20" fillId="0" borderId="0"/>
    <xf numFmtId="0" fontId="20" fillId="0" borderId="0" applyFill="0" applyBorder="0" applyAlignment="0" applyProtection="0"/>
    <xf numFmtId="0" fontId="17" fillId="0" borderId="0"/>
    <xf numFmtId="9" fontId="2" fillId="0" borderId="0" applyFont="0" applyFill="0" applyBorder="0" applyAlignment="0" applyProtection="0"/>
    <xf numFmtId="10" fontId="17" fillId="0" borderId="0" applyFont="0" applyFill="0" applyBorder="0" applyAlignment="0" applyProtection="0"/>
    <xf numFmtId="197" fontId="62" fillId="0" borderId="0" applyFont="0" applyFill="0" applyBorder="0" applyProtection="0">
      <alignment horizontal="right"/>
    </xf>
    <xf numFmtId="165" fontId="63" fillId="0" borderId="0" applyFill="0" applyBorder="0" applyAlignment="0" applyProtection="0"/>
    <xf numFmtId="9" fontId="20" fillId="0" borderId="0" applyFill="0" applyBorder="0" applyProtection="0"/>
    <xf numFmtId="165" fontId="20" fillId="0" borderId="0" applyFill="0" applyBorder="0" applyProtection="0"/>
    <xf numFmtId="10" fontId="20" fillId="0" borderId="0" applyFill="0" applyBorder="0" applyProtection="0"/>
    <xf numFmtId="192" fontId="22" fillId="0" borderId="0"/>
    <xf numFmtId="0" fontId="64" fillId="0" borderId="0"/>
    <xf numFmtId="0" fontId="64" fillId="0" borderId="23">
      <alignment horizontal="right"/>
    </xf>
    <xf numFmtId="0" fontId="64" fillId="0" borderId="0"/>
    <xf numFmtId="0" fontId="62" fillId="0" borderId="0" applyNumberFormat="0" applyFont="0" applyFill="0" applyBorder="0" applyAlignment="0" applyProtection="0">
      <alignment horizontal="left"/>
    </xf>
    <xf numFmtId="15" fontId="62" fillId="0" borderId="0" applyFont="0" applyFill="0" applyBorder="0" applyAlignment="0" applyProtection="0"/>
    <xf numFmtId="4" fontId="62" fillId="0" borderId="0" applyFont="0" applyFill="0" applyBorder="0" applyAlignment="0" applyProtection="0"/>
    <xf numFmtId="0" fontId="65" fillId="0" borderId="4">
      <alignment horizontal="center"/>
    </xf>
    <xf numFmtId="3" fontId="62" fillId="0" borderId="0" applyFont="0" applyFill="0" applyBorder="0" applyAlignment="0" applyProtection="0"/>
    <xf numFmtId="0" fontId="62" fillId="31" borderId="0" applyNumberFormat="0" applyFont="0" applyBorder="0" applyAlignment="0" applyProtection="0"/>
    <xf numFmtId="166" fontId="31" fillId="0" borderId="0"/>
    <xf numFmtId="14" fontId="66" fillId="0" borderId="0" applyNumberFormat="0" applyFill="0" applyBorder="0" applyAlignment="0" applyProtection="0">
      <alignment horizontal="left"/>
    </xf>
    <xf numFmtId="0" fontId="67" fillId="0" borderId="0">
      <alignment horizontal="right"/>
    </xf>
    <xf numFmtId="0" fontId="6" fillId="32" borderId="0" applyNumberFormat="0" applyFont="0" applyBorder="0" applyAlignment="0" applyProtection="0"/>
    <xf numFmtId="172" fontId="6" fillId="0" borderId="0"/>
    <xf numFmtId="167" fontId="17" fillId="0" borderId="0">
      <alignment horizontal="left" wrapText="1"/>
    </xf>
    <xf numFmtId="0" fontId="17" fillId="0" borderId="0"/>
    <xf numFmtId="0" fontId="68" fillId="0" borderId="0"/>
    <xf numFmtId="40" fontId="69" fillId="0" borderId="0" applyBorder="0">
      <alignment horizontal="right"/>
    </xf>
    <xf numFmtId="0" fontId="70" fillId="0" borderId="0" applyFill="0" applyBorder="0" applyProtection="0">
      <alignment horizontal="center" vertical="center"/>
    </xf>
    <xf numFmtId="0" fontId="70" fillId="0" borderId="0" applyFill="0" applyBorder="0" applyProtection="0"/>
    <xf numFmtId="0" fontId="16" fillId="0" borderId="0" applyFill="0" applyBorder="0" applyProtection="0">
      <alignment horizontal="left"/>
    </xf>
    <xf numFmtId="0" fontId="71" fillId="0" borderId="0" applyFill="0" applyBorder="0" applyProtection="0">
      <alignment horizontal="left" vertical="top"/>
    </xf>
    <xf numFmtId="40" fontId="30" fillId="0" borderId="0"/>
    <xf numFmtId="0" fontId="72" fillId="0" borderId="0"/>
    <xf numFmtId="186" fontId="17" fillId="0" borderId="24">
      <protection locked="0"/>
    </xf>
    <xf numFmtId="180" fontId="73" fillId="0" borderId="0">
      <alignment horizontal="left"/>
      <protection locked="0"/>
    </xf>
    <xf numFmtId="0" fontId="47" fillId="0" borderId="0"/>
    <xf numFmtId="37" fontId="20" fillId="33" borderId="0" applyNumberFormat="0" applyBorder="0" applyAlignment="0" applyProtection="0"/>
    <xf numFmtId="37" fontId="20" fillId="0" borderId="0"/>
    <xf numFmtId="3" fontId="50" fillId="0" borderId="15" applyProtection="0"/>
    <xf numFmtId="44" fontId="17" fillId="0" borderId="0" applyFont="0" applyFill="0" applyBorder="0" applyAlignment="0" applyProtection="0"/>
    <xf numFmtId="0" fontId="74" fillId="0" borderId="0" applyNumberFormat="0" applyFill="0" applyBorder="0" applyAlignment="0" applyProtection="0"/>
    <xf numFmtId="1" fontId="75" fillId="0" borderId="0">
      <alignment horizontal="right"/>
    </xf>
    <xf numFmtId="0" fontId="76" fillId="0" borderId="0">
      <alignment horizontal="right"/>
    </xf>
    <xf numFmtId="1" fontId="75" fillId="0" borderId="0">
      <alignment horizontal="right"/>
    </xf>
    <xf numFmtId="0" fontId="6" fillId="0" borderId="0">
      <alignment vertical="top" wrapText="1"/>
    </xf>
    <xf numFmtId="195" fontId="6" fillId="0" borderId="0" applyFill="0" applyBorder="0" applyAlignment="0" applyProtection="0"/>
    <xf numFmtId="189" fontId="6" fillId="0" borderId="0"/>
    <xf numFmtId="198" fontId="62" fillId="0" borderId="0" applyFont="0" applyFill="0" applyBorder="0" applyProtection="0">
      <alignment horizontal="right"/>
    </xf>
    <xf numFmtId="43" fontId="2" fillId="0" borderId="0" applyFont="0" applyFill="0" applyBorder="0" applyAlignment="0" applyProtection="0"/>
    <xf numFmtId="0" fontId="1" fillId="0" borderId="0"/>
    <xf numFmtId="0" fontId="2" fillId="0" borderId="0"/>
    <xf numFmtId="0" fontId="89" fillId="0" borderId="0" applyBorder="0">
      <alignment wrapText="1"/>
    </xf>
    <xf numFmtId="0" fontId="98" fillId="0" borderId="0" applyBorder="0">
      <alignment wrapText="1"/>
    </xf>
  </cellStyleXfs>
  <cellXfs count="372">
    <xf numFmtId="0" fontId="0" fillId="0" borderId="0" xfId="0"/>
    <xf numFmtId="0" fontId="3" fillId="28" borderId="0" xfId="0" applyFont="1" applyFill="1"/>
    <xf numFmtId="0" fontId="2" fillId="28" borderId="0" xfId="0" applyFont="1" applyFill="1"/>
    <xf numFmtId="0" fontId="2" fillId="28" borderId="0" xfId="0" applyFont="1" applyFill="1" applyAlignment="1">
      <alignment horizontal="center"/>
    </xf>
    <xf numFmtId="0" fontId="4" fillId="28" borderId="0" xfId="0" applyFont="1" applyFill="1"/>
    <xf numFmtId="0" fontId="6" fillId="28" borderId="0" xfId="0" applyFont="1" applyFill="1"/>
    <xf numFmtId="0" fontId="6" fillId="28" borderId="0" xfId="0" applyFont="1" applyFill="1" applyAlignment="1">
      <alignment horizontal="center"/>
    </xf>
    <xf numFmtId="0" fontId="7" fillId="28" borderId="0" xfId="0" applyFont="1" applyFill="1" applyAlignment="1">
      <alignment horizontal="left"/>
    </xf>
    <xf numFmtId="0" fontId="5" fillId="28" borderId="0" xfId="0" applyFont="1" applyFill="1"/>
    <xf numFmtId="0" fontId="7" fillId="28" borderId="0" xfId="0" applyFont="1" applyFill="1" applyAlignment="1">
      <alignment horizontal="center"/>
    </xf>
    <xf numFmtId="0" fontId="7" fillId="28" borderId="4" xfId="0" applyFont="1" applyFill="1" applyBorder="1" applyAlignment="1">
      <alignment horizontal="left"/>
    </xf>
    <xf numFmtId="0" fontId="7" fillId="28" borderId="4" xfId="0" applyFont="1" applyFill="1" applyBorder="1" applyAlignment="1">
      <alignment horizontal="center"/>
    </xf>
    <xf numFmtId="0" fontId="5" fillId="28" borderId="4" xfId="0" applyFont="1" applyFill="1" applyBorder="1"/>
    <xf numFmtId="0" fontId="7" fillId="28" borderId="0" xfId="0" applyFont="1" applyFill="1" applyAlignment="1">
      <alignment horizontal="left" vertical="top"/>
    </xf>
    <xf numFmtId="0" fontId="7" fillId="28" borderId="0" xfId="0" applyFont="1" applyFill="1" applyAlignment="1">
      <alignment horizontal="left" vertical="top" indent="1"/>
    </xf>
    <xf numFmtId="0" fontId="5" fillId="28" borderId="0" xfId="0" applyFont="1" applyFill="1" applyAlignment="1">
      <alignment horizontal="left" vertical="top" indent="1"/>
    </xf>
    <xf numFmtId="0" fontId="5" fillId="28" borderId="0" xfId="0" applyFont="1" applyFill="1" applyAlignment="1">
      <alignment horizontal="left" vertical="top"/>
    </xf>
    <xf numFmtId="0" fontId="5" fillId="28" borderId="0" xfId="0" applyFont="1" applyFill="1" applyAlignment="1">
      <alignment horizontal="center"/>
    </xf>
    <xf numFmtId="9" fontId="5" fillId="28" borderId="0" xfId="0" applyNumberFormat="1" applyFont="1" applyFill="1" applyAlignment="1">
      <alignment horizontal="center"/>
    </xf>
    <xf numFmtId="1" fontId="5" fillId="28" borderId="0" xfId="0" applyNumberFormat="1" applyFont="1" applyFill="1" applyAlignment="1">
      <alignment horizontal="right"/>
    </xf>
    <xf numFmtId="9" fontId="6" fillId="28" borderId="0" xfId="0" applyNumberFormat="1" applyFont="1" applyFill="1" applyAlignment="1">
      <alignment horizontal="center"/>
    </xf>
    <xf numFmtId="1" fontId="5" fillId="28" borderId="25" xfId="0" applyNumberFormat="1" applyFont="1" applyFill="1" applyBorder="1" applyAlignment="1">
      <alignment horizontal="right"/>
    </xf>
    <xf numFmtId="0" fontId="5" fillId="28" borderId="0" xfId="0" applyFont="1" applyFill="1" applyAlignment="1">
      <alignment horizontal="left" vertical="top" indent="2"/>
    </xf>
    <xf numFmtId="0" fontId="8" fillId="28" borderId="0" xfId="0" applyFont="1" applyFill="1"/>
    <xf numFmtId="37" fontId="5" fillId="28" borderId="0" xfId="0" applyNumberFormat="1" applyFont="1" applyFill="1" applyAlignment="1">
      <alignment horizontal="left" vertical="top"/>
    </xf>
    <xf numFmtId="3" fontId="5" fillId="28" borderId="26" xfId="0" applyNumberFormat="1" applyFont="1" applyFill="1" applyBorder="1"/>
    <xf numFmtId="0" fontId="7" fillId="34" borderId="0" xfId="0" applyFont="1" applyFill="1" applyAlignment="1">
      <alignment horizontal="left" vertical="top"/>
    </xf>
    <xf numFmtId="0" fontId="6" fillId="34" borderId="0" xfId="0" applyFont="1" applyFill="1"/>
    <xf numFmtId="0" fontId="6" fillId="34" borderId="0" xfId="0" applyFont="1" applyFill="1" applyAlignment="1">
      <alignment horizontal="center"/>
    </xf>
    <xf numFmtId="0" fontId="5" fillId="34" borderId="0" xfId="0" applyFont="1" applyFill="1" applyAlignment="1">
      <alignment horizontal="left" vertical="top" indent="1"/>
    </xf>
    <xf numFmtId="0" fontId="5" fillId="34" borderId="0" xfId="0" applyFont="1" applyFill="1" applyAlignment="1">
      <alignment horizontal="left" vertical="top"/>
    </xf>
    <xf numFmtId="0" fontId="5" fillId="34" borderId="0" xfId="0" applyFont="1" applyFill="1" applyAlignment="1">
      <alignment horizontal="center"/>
    </xf>
    <xf numFmtId="9" fontId="5" fillId="34" borderId="0" xfId="0" applyNumberFormat="1" applyFont="1" applyFill="1" applyAlignment="1">
      <alignment horizontal="center"/>
    </xf>
    <xf numFmtId="0" fontId="5" fillId="34" borderId="0" xfId="0" applyFont="1" applyFill="1"/>
    <xf numFmtId="1" fontId="5" fillId="34" borderId="0" xfId="0" applyNumberFormat="1" applyFont="1" applyFill="1" applyAlignment="1">
      <alignment horizontal="right"/>
    </xf>
    <xf numFmtId="1" fontId="5" fillId="34" borderId="25" xfId="0" applyNumberFormat="1" applyFont="1" applyFill="1" applyBorder="1" applyAlignment="1">
      <alignment horizontal="right"/>
    </xf>
    <xf numFmtId="0" fontId="5" fillId="34" borderId="0" xfId="0" applyFont="1" applyFill="1" applyAlignment="1">
      <alignment horizontal="left" vertical="top" indent="2"/>
    </xf>
    <xf numFmtId="0" fontId="8" fillId="34" borderId="0" xfId="0" applyFont="1" applyFill="1"/>
    <xf numFmtId="37" fontId="5" fillId="34" borderId="0" xfId="0" applyNumberFormat="1" applyFont="1" applyFill="1" applyAlignment="1">
      <alignment horizontal="left" vertical="top"/>
    </xf>
    <xf numFmtId="0" fontId="2" fillId="28" borderId="25" xfId="0" applyFont="1" applyFill="1" applyBorder="1"/>
    <xf numFmtId="37" fontId="5" fillId="28" borderId="0" xfId="0" applyNumberFormat="1" applyFont="1" applyFill="1" applyAlignment="1">
      <alignment horizontal="right" vertical="top"/>
    </xf>
    <xf numFmtId="3" fontId="5" fillId="28" borderId="0" xfId="0" applyNumberFormat="1" applyFont="1" applyFill="1"/>
    <xf numFmtId="41" fontId="5" fillId="34" borderId="0" xfId="0" applyNumberFormat="1" applyFont="1" applyFill="1" applyAlignment="1">
      <alignment horizontal="right"/>
    </xf>
    <xf numFmtId="41" fontId="5" fillId="28" borderId="0" xfId="0" applyNumberFormat="1" applyFont="1" applyFill="1" applyAlignment="1">
      <alignment horizontal="right"/>
    </xf>
    <xf numFmtId="3" fontId="5" fillId="28" borderId="0" xfId="0" applyNumberFormat="1" applyFont="1" applyFill="1" applyAlignment="1">
      <alignment horizontal="right"/>
    </xf>
    <xf numFmtId="3" fontId="5" fillId="34" borderId="0" xfId="0" applyNumberFormat="1" applyFont="1" applyFill="1" applyAlignment="1">
      <alignment horizontal="right"/>
    </xf>
    <xf numFmtId="0" fontId="7" fillId="28" borderId="0" xfId="0" applyFont="1" applyFill="1" applyAlignment="1">
      <alignment horizontal="right"/>
    </xf>
    <xf numFmtId="0" fontId="7" fillId="28" borderId="0" xfId="0" applyFont="1" applyFill="1"/>
    <xf numFmtId="165" fontId="5" fillId="28" borderId="0" xfId="0" applyNumberFormat="1" applyFont="1" applyFill="1" applyAlignment="1">
      <alignment horizontal="center"/>
    </xf>
    <xf numFmtId="41" fontId="5" fillId="28" borderId="25" xfId="0" applyNumberFormat="1" applyFont="1" applyFill="1" applyBorder="1" applyAlignment="1">
      <alignment horizontal="right"/>
    </xf>
    <xf numFmtId="3" fontId="7" fillId="28" borderId="24" xfId="0" applyNumberFormat="1" applyFont="1" applyFill="1" applyBorder="1" applyAlignment="1">
      <alignment horizontal="right"/>
    </xf>
    <xf numFmtId="3" fontId="7" fillId="28" borderId="0" xfId="0" applyNumberFormat="1" applyFont="1" applyFill="1" applyAlignment="1">
      <alignment horizontal="right"/>
    </xf>
    <xf numFmtId="0" fontId="7" fillId="28" borderId="0" xfId="0" applyFont="1" applyFill="1" applyAlignment="1">
      <alignment horizontal="left" vertical="top" indent="2"/>
    </xf>
    <xf numFmtId="3" fontId="7" fillId="28" borderId="10" xfId="0" applyNumberFormat="1" applyFont="1" applyFill="1" applyBorder="1" applyAlignment="1">
      <alignment horizontal="right"/>
    </xf>
    <xf numFmtId="164" fontId="5" fillId="34" borderId="0" xfId="0" applyNumberFormat="1" applyFont="1" applyFill="1" applyAlignment="1">
      <alignment horizontal="left" vertical="top"/>
    </xf>
    <xf numFmtId="3" fontId="5" fillId="34" borderId="10" xfId="0" applyNumberFormat="1" applyFont="1" applyFill="1" applyBorder="1" applyAlignment="1">
      <alignment horizontal="right"/>
    </xf>
    <xf numFmtId="0" fontId="9" fillId="34" borderId="0" xfId="0" applyFont="1" applyFill="1" applyAlignment="1">
      <alignment horizontal="center" wrapText="1"/>
    </xf>
    <xf numFmtId="0" fontId="7" fillId="34" borderId="0" xfId="0" applyFont="1" applyFill="1" applyAlignment="1">
      <alignment horizontal="right"/>
    </xf>
    <xf numFmtId="0" fontId="7" fillId="34" borderId="0" xfId="0" applyFont="1" applyFill="1"/>
    <xf numFmtId="1" fontId="5" fillId="0" borderId="0" xfId="0" applyNumberFormat="1" applyFont="1" applyAlignment="1">
      <alignment horizontal="right"/>
    </xf>
    <xf numFmtId="165" fontId="5" fillId="34" borderId="0" xfId="0" applyNumberFormat="1" applyFont="1" applyFill="1" applyAlignment="1">
      <alignment horizontal="center"/>
    </xf>
    <xf numFmtId="164" fontId="5" fillId="28" borderId="0" xfId="0" applyNumberFormat="1" applyFont="1" applyFill="1" applyAlignment="1">
      <alignment horizontal="left" vertical="top"/>
    </xf>
    <xf numFmtId="41" fontId="5" fillId="34" borderId="25" xfId="0" applyNumberFormat="1" applyFont="1" applyFill="1" applyBorder="1" applyAlignment="1">
      <alignment horizontal="right"/>
    </xf>
    <xf numFmtId="3" fontId="5" fillId="28" borderId="10" xfId="0" applyNumberFormat="1" applyFont="1" applyFill="1" applyBorder="1" applyAlignment="1">
      <alignment horizontal="right"/>
    </xf>
    <xf numFmtId="0" fontId="7" fillId="34" borderId="0" xfId="0" applyFont="1" applyFill="1" applyAlignment="1">
      <alignment horizontal="left" vertical="top" indent="1"/>
    </xf>
    <xf numFmtId="0" fontId="2" fillId="34" borderId="0" xfId="0" applyFont="1" applyFill="1"/>
    <xf numFmtId="0" fontId="2" fillId="34" borderId="0" xfId="0" applyFont="1" applyFill="1" applyAlignment="1">
      <alignment horizontal="center"/>
    </xf>
    <xf numFmtId="3" fontId="7" fillId="34" borderId="24" xfId="0" applyNumberFormat="1" applyFont="1" applyFill="1" applyBorder="1" applyAlignment="1">
      <alignment horizontal="right"/>
    </xf>
    <xf numFmtId="3" fontId="7" fillId="34" borderId="0" xfId="0" applyNumberFormat="1" applyFont="1" applyFill="1" applyAlignment="1">
      <alignment horizontal="right"/>
    </xf>
    <xf numFmtId="0" fontId="9" fillId="28" borderId="0" xfId="0" applyFont="1" applyFill="1" applyAlignment="1">
      <alignment horizontal="center" wrapText="1"/>
    </xf>
    <xf numFmtId="0" fontId="7" fillId="34" borderId="0" xfId="0" applyFont="1" applyFill="1" applyAlignment="1">
      <alignment horizontal="left" vertical="top" indent="2"/>
    </xf>
    <xf numFmtId="3" fontId="7" fillId="34" borderId="10" xfId="0" applyNumberFormat="1" applyFont="1" applyFill="1" applyBorder="1" applyAlignment="1">
      <alignment horizontal="right"/>
    </xf>
    <xf numFmtId="0" fontId="3" fillId="0" borderId="0" xfId="0" applyFont="1"/>
    <xf numFmtId="0" fontId="2" fillId="0" borderId="0" xfId="0" applyFont="1"/>
    <xf numFmtId="0" fontId="2" fillId="0" borderId="0" xfId="0" applyFont="1" applyAlignment="1">
      <alignment horizontal="center"/>
    </xf>
    <xf numFmtId="0" fontId="4" fillId="0" borderId="0" xfId="0" applyFont="1"/>
    <xf numFmtId="0" fontId="6" fillId="0" borderId="0" xfId="0" applyFont="1"/>
    <xf numFmtId="0" fontId="6"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xf>
    <xf numFmtId="0" fontId="7" fillId="0" borderId="4" xfId="0" applyFont="1" applyBorder="1" applyAlignment="1">
      <alignment horizontal="center"/>
    </xf>
    <xf numFmtId="166" fontId="6" fillId="34" borderId="0" xfId="72" applyNumberFormat="1" applyFont="1" applyFill="1" applyAlignment="1"/>
    <xf numFmtId="166" fontId="6" fillId="34" borderId="0" xfId="72" applyNumberFormat="1" applyFont="1" applyFill="1" applyAlignment="1">
      <alignment horizontal="center"/>
    </xf>
    <xf numFmtId="0" fontId="5" fillId="0" borderId="0" xfId="0" applyFont="1" applyAlignment="1">
      <alignment horizontal="left" vertical="top" indent="1"/>
    </xf>
    <xf numFmtId="0" fontId="5" fillId="0" borderId="0" xfId="0" applyFont="1" applyAlignment="1">
      <alignment horizontal="left" vertical="top"/>
    </xf>
    <xf numFmtId="166" fontId="5" fillId="0" borderId="0" xfId="72" applyNumberFormat="1" applyFont="1" applyFill="1" applyBorder="1" applyAlignment="1">
      <alignment horizontal="center"/>
    </xf>
    <xf numFmtId="166" fontId="6" fillId="0" borderId="0" xfId="72" applyNumberFormat="1" applyFont="1" applyFill="1" applyBorder="1" applyAlignment="1"/>
    <xf numFmtId="166" fontId="5" fillId="34" borderId="25" xfId="72" applyNumberFormat="1" applyFont="1" applyFill="1" applyBorder="1" applyAlignment="1">
      <alignment horizontal="center"/>
    </xf>
    <xf numFmtId="166" fontId="6" fillId="34" borderId="0" xfId="72" applyNumberFormat="1" applyFont="1" applyFill="1" applyBorder="1" applyAlignment="1"/>
    <xf numFmtId="166" fontId="6" fillId="34" borderId="25" xfId="72" applyNumberFormat="1" applyFont="1" applyFill="1" applyBorder="1" applyAlignment="1"/>
    <xf numFmtId="0" fontId="7" fillId="0" borderId="0" xfId="0" applyFont="1" applyAlignment="1">
      <alignment horizontal="left" vertical="top"/>
    </xf>
    <xf numFmtId="166" fontId="5" fillId="0" borderId="0" xfId="72" applyNumberFormat="1" applyFont="1" applyFill="1" applyAlignment="1"/>
    <xf numFmtId="166" fontId="5" fillId="0" borderId="0" xfId="72" applyNumberFormat="1" applyFont="1" applyFill="1" applyBorder="1" applyAlignment="1">
      <alignment horizontal="right"/>
    </xf>
    <xf numFmtId="166" fontId="5" fillId="34" borderId="0" xfId="72" applyNumberFormat="1" applyFont="1" applyFill="1" applyAlignment="1">
      <alignment horizontal="center"/>
    </xf>
    <xf numFmtId="166" fontId="5" fillId="34" borderId="0" xfId="72" applyNumberFormat="1" applyFont="1" applyFill="1" applyAlignment="1"/>
    <xf numFmtId="166" fontId="5" fillId="34" borderId="0" xfId="72" applyNumberFormat="1" applyFont="1" applyFill="1" applyAlignment="1">
      <alignment horizontal="right"/>
    </xf>
    <xf numFmtId="166" fontId="5" fillId="0" borderId="0" xfId="72" applyNumberFormat="1" applyFont="1" applyFill="1" applyAlignment="1">
      <alignment horizontal="center"/>
    </xf>
    <xf numFmtId="166" fontId="5" fillId="0" borderId="0" xfId="72" applyNumberFormat="1" applyFont="1" applyFill="1" applyAlignment="1">
      <alignment horizontal="right"/>
    </xf>
    <xf numFmtId="166" fontId="5" fillId="34" borderId="24" xfId="72" applyNumberFormat="1" applyFont="1" applyFill="1" applyBorder="1" applyAlignment="1">
      <alignment horizontal="center"/>
    </xf>
    <xf numFmtId="166" fontId="5" fillId="34" borderId="24" xfId="72" applyNumberFormat="1" applyFont="1" applyFill="1" applyBorder="1" applyAlignment="1">
      <alignment horizontal="right"/>
    </xf>
    <xf numFmtId="166" fontId="5" fillId="34" borderId="0" xfId="72" applyNumberFormat="1" applyFont="1" applyFill="1" applyBorder="1" applyAlignment="1">
      <alignment horizontal="center"/>
    </xf>
    <xf numFmtId="166" fontId="5" fillId="0" borderId="24" xfId="72" applyNumberFormat="1" applyFont="1" applyFill="1" applyBorder="1" applyAlignment="1">
      <alignment horizontal="center"/>
    </xf>
    <xf numFmtId="166" fontId="5" fillId="0" borderId="24" xfId="72" applyNumberFormat="1" applyFont="1" applyFill="1" applyBorder="1" applyAlignment="1">
      <alignment horizontal="right"/>
    </xf>
    <xf numFmtId="0" fontId="5" fillId="0" borderId="0" xfId="0" applyFont="1" applyAlignment="1">
      <alignment horizontal="center"/>
    </xf>
    <xf numFmtId="9" fontId="5" fillId="0" borderId="0" xfId="0" applyNumberFormat="1" applyFont="1" applyAlignment="1">
      <alignment horizontal="center"/>
    </xf>
    <xf numFmtId="0" fontId="5" fillId="0" borderId="0" xfId="0" applyFont="1"/>
    <xf numFmtId="0" fontId="12" fillId="28" borderId="0" xfId="0" applyFont="1" applyFill="1"/>
    <xf numFmtId="1" fontId="2" fillId="28" borderId="0" xfId="0" applyNumberFormat="1" applyFont="1" applyFill="1"/>
    <xf numFmtId="0" fontId="12" fillId="28" borderId="0" xfId="0" applyFont="1" applyFill="1" applyAlignment="1">
      <alignment wrapText="1"/>
    </xf>
    <xf numFmtId="0" fontId="0" fillId="0" borderId="0" xfId="0" applyAlignment="1">
      <alignment wrapText="1"/>
    </xf>
    <xf numFmtId="0" fontId="2" fillId="0" borderId="0" xfId="0" applyFont="1" applyAlignment="1">
      <alignment horizontal="center" wrapText="1"/>
    </xf>
    <xf numFmtId="0" fontId="0" fillId="0" borderId="0" xfId="0" applyAlignment="1">
      <alignment horizontal="center" wrapText="1"/>
    </xf>
    <xf numFmtId="3" fontId="0" fillId="0" borderId="0" xfId="0" applyNumberFormat="1" applyAlignment="1">
      <alignment horizontal="center" wrapText="1"/>
    </xf>
    <xf numFmtId="9" fontId="0" fillId="0" borderId="0" xfId="0" applyNumberFormat="1" applyAlignment="1">
      <alignment horizontal="center"/>
    </xf>
    <xf numFmtId="0" fontId="0" fillId="0" borderId="0" xfId="0" applyAlignment="1">
      <alignment horizontal="center"/>
    </xf>
    <xf numFmtId="14" fontId="0" fillId="0" borderId="0" xfId="0" applyNumberFormat="1" applyAlignment="1">
      <alignment horizontal="center" wrapText="1"/>
    </xf>
    <xf numFmtId="0" fontId="12" fillId="0" borderId="0" xfId="0" applyFont="1"/>
    <xf numFmtId="9" fontId="0" fillId="0" borderId="0" xfId="0" applyNumberFormat="1"/>
    <xf numFmtId="3" fontId="0" fillId="0" borderId="0" xfId="0" applyNumberFormat="1"/>
    <xf numFmtId="3" fontId="5" fillId="28" borderId="27" xfId="0" applyNumberFormat="1" applyFont="1" applyFill="1" applyBorder="1" applyAlignment="1">
      <alignment horizontal="right"/>
    </xf>
    <xf numFmtId="3" fontId="5" fillId="34" borderId="27" xfId="0" applyNumberFormat="1" applyFont="1" applyFill="1" applyBorder="1" applyAlignment="1">
      <alignment horizontal="right"/>
    </xf>
    <xf numFmtId="166" fontId="6" fillId="0" borderId="0" xfId="72" applyNumberFormat="1" applyFont="1" applyFill="1" applyAlignment="1"/>
    <xf numFmtId="166" fontId="2" fillId="0" borderId="0" xfId="0" applyNumberFormat="1" applyFont="1"/>
    <xf numFmtId="166" fontId="6" fillId="0" borderId="25" xfId="72" applyNumberFormat="1" applyFont="1" applyFill="1" applyBorder="1" applyAlignment="1"/>
    <xf numFmtId="166" fontId="5" fillId="0" borderId="0" xfId="72" applyNumberFormat="1" applyFont="1" applyFill="1" applyBorder="1" applyAlignment="1"/>
    <xf numFmtId="166" fontId="5" fillId="0" borderId="10" xfId="72" applyNumberFormat="1" applyFont="1" applyFill="1" applyBorder="1" applyAlignment="1">
      <alignment horizontal="center"/>
    </xf>
    <xf numFmtId="166" fontId="6" fillId="0" borderId="25" xfId="72" applyNumberFormat="1" applyFont="1" applyFill="1" applyBorder="1" applyAlignment="1">
      <alignment horizontal="center"/>
    </xf>
    <xf numFmtId="0" fontId="16" fillId="0" borderId="0" xfId="0" applyFont="1"/>
    <xf numFmtId="166" fontId="5" fillId="0" borderId="28" xfId="0" applyNumberFormat="1" applyFont="1" applyBorder="1" applyAlignment="1">
      <alignment horizontal="center"/>
    </xf>
    <xf numFmtId="0" fontId="16" fillId="28" borderId="0" xfId="0" applyFont="1" applyFill="1" applyAlignment="1">
      <alignment horizontal="left"/>
    </xf>
    <xf numFmtId="0" fontId="77" fillId="28" borderId="0" xfId="0" applyFont="1" applyFill="1"/>
    <xf numFmtId="166" fontId="5" fillId="35" borderId="0" xfId="72" applyNumberFormat="1" applyFont="1" applyFill="1" applyBorder="1" applyAlignment="1">
      <alignment horizontal="center"/>
    </xf>
    <xf numFmtId="0" fontId="2" fillId="35" borderId="0" xfId="0" applyFont="1" applyFill="1"/>
    <xf numFmtId="166" fontId="2" fillId="28" borderId="0" xfId="72" applyNumberFormat="1" applyFont="1" applyFill="1" applyAlignment="1"/>
    <xf numFmtId="166" fontId="6" fillId="28" borderId="0" xfId="72" applyNumberFormat="1" applyFont="1" applyFill="1" applyAlignment="1"/>
    <xf numFmtId="166" fontId="7" fillId="28" borderId="0" xfId="72" applyNumberFormat="1" applyFont="1" applyFill="1" applyAlignment="1">
      <alignment horizontal="center"/>
    </xf>
    <xf numFmtId="166" fontId="7" fillId="28" borderId="4" xfId="72" applyNumberFormat="1" applyFont="1" applyFill="1" applyBorder="1" applyAlignment="1">
      <alignment horizontal="center"/>
    </xf>
    <xf numFmtId="166" fontId="5" fillId="28" borderId="0" xfId="72" applyNumberFormat="1" applyFont="1" applyFill="1" applyAlignment="1">
      <alignment horizontal="right"/>
    </xf>
    <xf numFmtId="166" fontId="5" fillId="34" borderId="0" xfId="72" applyNumberFormat="1" applyFont="1" applyFill="1" applyBorder="1" applyAlignment="1">
      <alignment horizontal="right"/>
    </xf>
    <xf numFmtId="166" fontId="5" fillId="28" borderId="27" xfId="72" applyNumberFormat="1" applyFont="1" applyFill="1" applyBorder="1" applyAlignment="1">
      <alignment horizontal="right"/>
    </xf>
    <xf numFmtId="166" fontId="5" fillId="34" borderId="25" xfId="72" applyNumberFormat="1" applyFont="1" applyFill="1" applyBorder="1" applyAlignment="1">
      <alignment horizontal="right"/>
    </xf>
    <xf numFmtId="166" fontId="5" fillId="28" borderId="25" xfId="72" applyNumberFormat="1" applyFont="1" applyFill="1" applyBorder="1" applyAlignment="1">
      <alignment horizontal="right"/>
    </xf>
    <xf numFmtId="166" fontId="5" fillId="34" borderId="27" xfId="72" applyNumberFormat="1" applyFont="1" applyFill="1" applyBorder="1" applyAlignment="1">
      <alignment horizontal="right"/>
    </xf>
    <xf numFmtId="166" fontId="7" fillId="28" borderId="24" xfId="72" applyNumberFormat="1" applyFont="1" applyFill="1" applyBorder="1" applyAlignment="1">
      <alignment horizontal="right"/>
    </xf>
    <xf numFmtId="166" fontId="7" fillId="34" borderId="10" xfId="72" applyNumberFormat="1" applyFont="1" applyFill="1" applyBorder="1" applyAlignment="1">
      <alignment horizontal="right"/>
    </xf>
    <xf numFmtId="166" fontId="5" fillId="28" borderId="26" xfId="72" applyNumberFormat="1" applyFont="1" applyFill="1" applyBorder="1" applyAlignment="1"/>
    <xf numFmtId="166" fontId="5" fillId="28" borderId="0" xfId="72" applyNumberFormat="1" applyFont="1" applyFill="1" applyBorder="1" applyAlignment="1"/>
    <xf numFmtId="0" fontId="79" fillId="0" borderId="0" xfId="0" applyFont="1"/>
    <xf numFmtId="0" fontId="30" fillId="0" borderId="0" xfId="0" applyFont="1"/>
    <xf numFmtId="0" fontId="79" fillId="0" borderId="0" xfId="0" applyFont="1" applyAlignment="1">
      <alignment horizontal="center"/>
    </xf>
    <xf numFmtId="0" fontId="57" fillId="0" borderId="0" xfId="0" applyFont="1"/>
    <xf numFmtId="0" fontId="80" fillId="0" borderId="0" xfId="0" applyFont="1" applyAlignment="1">
      <alignment horizontal="left"/>
    </xf>
    <xf numFmtId="0" fontId="80" fillId="0" borderId="0" xfId="0" applyFont="1" applyAlignment="1">
      <alignment horizontal="center"/>
    </xf>
    <xf numFmtId="0" fontId="80" fillId="0" borderId="4" xfId="0" applyFont="1" applyBorder="1" applyAlignment="1">
      <alignment horizontal="center"/>
    </xf>
    <xf numFmtId="0" fontId="81" fillId="0" borderId="0" xfId="0" applyFont="1"/>
    <xf numFmtId="0" fontId="80" fillId="0" borderId="0" xfId="0" applyFont="1" applyAlignment="1">
      <alignment horizontal="left" vertical="top"/>
    </xf>
    <xf numFmtId="166" fontId="79" fillId="0" borderId="25" xfId="72" applyNumberFormat="1" applyFont="1" applyFill="1" applyBorder="1" applyAlignment="1"/>
    <xf numFmtId="166" fontId="79" fillId="0" borderId="25" xfId="72" applyNumberFormat="1" applyFont="1" applyFill="1" applyBorder="1" applyAlignment="1">
      <alignment horizontal="center"/>
    </xf>
    <xf numFmtId="166" fontId="79" fillId="0" borderId="0" xfId="72" applyNumberFormat="1" applyFont="1" applyFill="1" applyAlignment="1"/>
    <xf numFmtId="166" fontId="79" fillId="0" borderId="0" xfId="0" applyNumberFormat="1" applyFont="1"/>
    <xf numFmtId="0" fontId="56" fillId="0" borderId="0" xfId="0" applyFont="1" applyAlignment="1">
      <alignment horizontal="left" vertical="top" indent="1"/>
    </xf>
    <xf numFmtId="0" fontId="56" fillId="0" borderId="0" xfId="0" applyFont="1" applyAlignment="1">
      <alignment horizontal="left" vertical="top"/>
    </xf>
    <xf numFmtId="166" fontId="56" fillId="35" borderId="0" xfId="72" applyNumberFormat="1" applyFont="1" applyFill="1" applyBorder="1" applyAlignment="1">
      <alignment horizontal="center"/>
    </xf>
    <xf numFmtId="166" fontId="79" fillId="0" borderId="0" xfId="72" applyNumberFormat="1" applyFont="1" applyFill="1" applyBorder="1" applyAlignment="1"/>
    <xf numFmtId="0" fontId="79" fillId="35" borderId="0" xfId="0" applyFont="1" applyFill="1"/>
    <xf numFmtId="166" fontId="56" fillId="0" borderId="10" xfId="72" applyNumberFormat="1" applyFont="1" applyFill="1" applyBorder="1" applyAlignment="1">
      <alignment horizontal="center"/>
    </xf>
    <xf numFmtId="166" fontId="56" fillId="0" borderId="0" xfId="72" applyNumberFormat="1" applyFont="1" applyFill="1" applyBorder="1" applyAlignment="1"/>
    <xf numFmtId="166" fontId="56" fillId="0" borderId="0" xfId="72" applyNumberFormat="1" applyFont="1" applyFill="1" applyAlignment="1">
      <alignment horizontal="center"/>
    </xf>
    <xf numFmtId="166" fontId="56" fillId="0" borderId="0" xfId="72" applyNumberFormat="1" applyFont="1" applyFill="1" applyAlignment="1"/>
    <xf numFmtId="166" fontId="56" fillId="0" borderId="0" xfId="72" applyNumberFormat="1" applyFont="1" applyFill="1" applyAlignment="1">
      <alignment horizontal="right"/>
    </xf>
    <xf numFmtId="166" fontId="56" fillId="0" borderId="0" xfId="72" applyNumberFormat="1" applyFont="1" applyFill="1" applyBorder="1" applyAlignment="1">
      <alignment horizontal="center"/>
    </xf>
    <xf numFmtId="166" fontId="56" fillId="0" borderId="24" xfId="72" applyNumberFormat="1" applyFont="1" applyFill="1" applyBorder="1" applyAlignment="1">
      <alignment horizontal="center"/>
    </xf>
    <xf numFmtId="166" fontId="56" fillId="0" borderId="24" xfId="72" applyNumberFormat="1" applyFont="1" applyFill="1" applyBorder="1" applyAlignment="1">
      <alignment horizontal="right"/>
    </xf>
    <xf numFmtId="0" fontId="56" fillId="0" borderId="0" xfId="0" applyFont="1" applyAlignment="1">
      <alignment horizontal="center"/>
    </xf>
    <xf numFmtId="9" fontId="56" fillId="0" borderId="0" xfId="0" applyNumberFormat="1" applyFont="1" applyAlignment="1">
      <alignment horizontal="center"/>
    </xf>
    <xf numFmtId="0" fontId="56" fillId="0" borderId="0" xfId="0" applyFont="1"/>
    <xf numFmtId="1" fontId="56" fillId="0" borderId="0" xfId="0" applyNumberFormat="1" applyFont="1" applyAlignment="1">
      <alignment horizontal="right"/>
    </xf>
    <xf numFmtId="0" fontId="79" fillId="28" borderId="0" xfId="0" applyFont="1" applyFill="1"/>
    <xf numFmtId="166" fontId="30" fillId="0" borderId="0" xfId="0" applyNumberFormat="1" applyFont="1"/>
    <xf numFmtId="166" fontId="80" fillId="0" borderId="28" xfId="0" applyNumberFormat="1" applyFont="1" applyBorder="1" applyAlignment="1">
      <alignment horizontal="center"/>
    </xf>
    <xf numFmtId="1" fontId="56" fillId="35" borderId="0" xfId="72" applyNumberFormat="1" applyFont="1" applyFill="1" applyBorder="1" applyAlignment="1">
      <alignment horizontal="center"/>
    </xf>
    <xf numFmtId="201" fontId="79" fillId="0" borderId="0" xfId="0" applyNumberFormat="1" applyFont="1"/>
    <xf numFmtId="0" fontId="83" fillId="28" borderId="0" xfId="0" applyFont="1" applyFill="1"/>
    <xf numFmtId="0" fontId="83" fillId="28" borderId="0" xfId="0" applyFont="1" applyFill="1" applyAlignment="1">
      <alignment horizontal="center"/>
    </xf>
    <xf numFmtId="166" fontId="83" fillId="28" borderId="0" xfId="74" applyNumberFormat="1" applyFont="1" applyFill="1" applyAlignment="1"/>
    <xf numFmtId="0" fontId="64" fillId="28" borderId="0" xfId="0" applyFont="1" applyFill="1"/>
    <xf numFmtId="166" fontId="6" fillId="28" borderId="0" xfId="74" applyNumberFormat="1" applyFont="1" applyFill="1" applyAlignment="1"/>
    <xf numFmtId="166" fontId="7" fillId="28" borderId="0" xfId="74" applyNumberFormat="1" applyFont="1" applyFill="1" applyAlignment="1">
      <alignment horizontal="center"/>
    </xf>
    <xf numFmtId="166" fontId="7" fillId="28" borderId="4" xfId="74" applyNumberFormat="1" applyFont="1" applyFill="1" applyBorder="1" applyAlignment="1">
      <alignment horizontal="center"/>
    </xf>
    <xf numFmtId="166" fontId="6" fillId="34" borderId="0" xfId="74" applyNumberFormat="1" applyFont="1" applyFill="1" applyAlignment="1"/>
    <xf numFmtId="166" fontId="5" fillId="34" borderId="0" xfId="74" applyNumberFormat="1" applyFont="1" applyFill="1" applyAlignment="1">
      <alignment horizontal="right"/>
    </xf>
    <xf numFmtId="166" fontId="5" fillId="28" borderId="0" xfId="74" applyNumberFormat="1" applyFont="1" applyFill="1" applyAlignment="1">
      <alignment horizontal="right"/>
    </xf>
    <xf numFmtId="166" fontId="5" fillId="34" borderId="0" xfId="74" applyNumberFormat="1" applyFont="1" applyFill="1" applyBorder="1" applyAlignment="1">
      <alignment horizontal="right"/>
    </xf>
    <xf numFmtId="166" fontId="5" fillId="0" borderId="0" xfId="74" applyNumberFormat="1" applyFont="1" applyFill="1" applyBorder="1" applyAlignment="1">
      <alignment horizontal="right"/>
    </xf>
    <xf numFmtId="0" fontId="83" fillId="0" borderId="0" xfId="0" applyFont="1"/>
    <xf numFmtId="166" fontId="5" fillId="28" borderId="27" xfId="74" applyNumberFormat="1" applyFont="1" applyFill="1" applyBorder="1" applyAlignment="1">
      <alignment horizontal="right"/>
    </xf>
    <xf numFmtId="166" fontId="5" fillId="34" borderId="25" xfId="74" applyNumberFormat="1" applyFont="1" applyFill="1" applyBorder="1" applyAlignment="1">
      <alignment horizontal="right"/>
    </xf>
    <xf numFmtId="166" fontId="5" fillId="28" borderId="0" xfId="74" applyNumberFormat="1" applyFont="1" applyFill="1" applyBorder="1" applyAlignment="1">
      <alignment horizontal="right"/>
    </xf>
    <xf numFmtId="166" fontId="5" fillId="0" borderId="25" xfId="74" applyNumberFormat="1" applyFont="1" applyFill="1" applyBorder="1" applyAlignment="1">
      <alignment horizontal="right"/>
    </xf>
    <xf numFmtId="166" fontId="6" fillId="0" borderId="0" xfId="74" applyNumberFormat="1" applyFont="1" applyFill="1" applyAlignment="1"/>
    <xf numFmtId="166" fontId="5" fillId="0" borderId="0" xfId="74" applyNumberFormat="1" applyFont="1" applyFill="1" applyAlignment="1">
      <alignment horizontal="right"/>
    </xf>
    <xf numFmtId="0" fontId="5" fillId="0" borderId="0" xfId="0" applyFont="1" applyAlignment="1">
      <alignment horizontal="left" vertical="top" indent="2"/>
    </xf>
    <xf numFmtId="0" fontId="8" fillId="0" borderId="0" xfId="0" applyFont="1"/>
    <xf numFmtId="166" fontId="5" fillId="0" borderId="27" xfId="74" applyNumberFormat="1" applyFont="1" applyFill="1" applyBorder="1" applyAlignment="1">
      <alignment horizontal="right"/>
    </xf>
    <xf numFmtId="3" fontId="5" fillId="0" borderId="0" xfId="0" applyNumberFormat="1" applyFont="1" applyAlignment="1">
      <alignment horizontal="right"/>
    </xf>
    <xf numFmtId="0" fontId="83" fillId="34" borderId="0" xfId="0" applyFont="1" applyFill="1"/>
    <xf numFmtId="0" fontId="83" fillId="34" borderId="0" xfId="0" applyFont="1" applyFill="1" applyAlignment="1">
      <alignment horizontal="center"/>
    </xf>
    <xf numFmtId="166" fontId="7" fillId="34" borderId="24" xfId="74" applyNumberFormat="1" applyFont="1" applyFill="1" applyBorder="1" applyAlignment="1">
      <alignment horizontal="right"/>
    </xf>
    <xf numFmtId="0" fontId="9" fillId="0" borderId="0" xfId="0" applyFont="1" applyAlignment="1">
      <alignment horizontal="center" wrapText="1"/>
    </xf>
    <xf numFmtId="166" fontId="7" fillId="34" borderId="10" xfId="74" applyNumberFormat="1" applyFont="1" applyFill="1" applyBorder="1" applyAlignment="1">
      <alignment horizontal="right"/>
    </xf>
    <xf numFmtId="166" fontId="5" fillId="28" borderId="26" xfId="74" applyNumberFormat="1" applyFont="1" applyFill="1" applyBorder="1" applyAlignment="1"/>
    <xf numFmtId="166" fontId="5" fillId="28" borderId="0" xfId="74" applyNumberFormat="1" applyFont="1" applyFill="1" applyBorder="1" applyAlignment="1"/>
    <xf numFmtId="166" fontId="85" fillId="36" borderId="0" xfId="0" applyNumberFormat="1" applyFont="1" applyFill="1"/>
    <xf numFmtId="166" fontId="56" fillId="36" borderId="0" xfId="72" applyNumberFormat="1" applyFont="1" applyFill="1" applyBorder="1" applyAlignment="1">
      <alignment horizontal="center"/>
    </xf>
    <xf numFmtId="166" fontId="56" fillId="0" borderId="27" xfId="72" applyNumberFormat="1" applyFont="1" applyFill="1" applyBorder="1" applyAlignment="1">
      <alignment horizontal="center"/>
    </xf>
    <xf numFmtId="0" fontId="83" fillId="0" borderId="0" xfId="0" applyFont="1" applyAlignment="1">
      <alignment horizontal="center"/>
    </xf>
    <xf numFmtId="166" fontId="83" fillId="0" borderId="0" xfId="74" applyNumberFormat="1" applyFont="1" applyFill="1" applyAlignment="1"/>
    <xf numFmtId="0" fontId="64" fillId="0" borderId="0" xfId="0" applyFont="1"/>
    <xf numFmtId="166" fontId="7" fillId="0" borderId="0" xfId="74" applyNumberFormat="1" applyFont="1" applyFill="1" applyAlignment="1">
      <alignment horizontal="center"/>
    </xf>
    <xf numFmtId="0" fontId="7" fillId="0" borderId="4" xfId="0" applyFont="1" applyBorder="1" applyAlignment="1">
      <alignment horizontal="left"/>
    </xf>
    <xf numFmtId="0" fontId="5" fillId="0" borderId="4" xfId="0" applyFont="1" applyBorder="1"/>
    <xf numFmtId="166" fontId="7" fillId="0" borderId="4" xfId="74" applyNumberFormat="1" applyFont="1" applyFill="1" applyBorder="1" applyAlignment="1">
      <alignment horizontal="center"/>
    </xf>
    <xf numFmtId="0" fontId="16" fillId="0" borderId="0" xfId="0" applyFont="1" applyAlignment="1">
      <alignment horizontal="left"/>
    </xf>
    <xf numFmtId="0" fontId="7" fillId="0" borderId="0" xfId="0" applyFont="1" applyAlignment="1">
      <alignment horizontal="left" vertical="top" indent="1"/>
    </xf>
    <xf numFmtId="9" fontId="6" fillId="0" borderId="0" xfId="0" applyNumberFormat="1" applyFont="1" applyAlignment="1">
      <alignment horizontal="center"/>
    </xf>
    <xf numFmtId="0" fontId="7" fillId="0" borderId="0" xfId="0" applyFont="1" applyAlignment="1">
      <alignment horizontal="right"/>
    </xf>
    <xf numFmtId="0" fontId="7" fillId="0" borderId="0" xfId="0" applyFont="1"/>
    <xf numFmtId="165" fontId="5" fillId="0" borderId="0" xfId="0" applyNumberFormat="1" applyFont="1" applyAlignment="1">
      <alignment horizontal="center"/>
    </xf>
    <xf numFmtId="164" fontId="5" fillId="0" borderId="0" xfId="0" applyNumberFormat="1" applyFont="1" applyAlignment="1">
      <alignment horizontal="left" vertical="top"/>
    </xf>
    <xf numFmtId="0" fontId="7" fillId="0" borderId="0" xfId="0" applyFont="1" applyAlignment="1">
      <alignment horizontal="left" vertical="top" indent="2"/>
    </xf>
    <xf numFmtId="166" fontId="7" fillId="0" borderId="24" xfId="74" applyNumberFormat="1" applyFont="1" applyFill="1" applyBorder="1" applyAlignment="1">
      <alignment horizontal="right"/>
    </xf>
    <xf numFmtId="3" fontId="7" fillId="0" borderId="0" xfId="0" applyNumberFormat="1" applyFont="1" applyAlignment="1">
      <alignment horizontal="right"/>
    </xf>
    <xf numFmtId="166" fontId="7" fillId="0" borderId="10" xfId="74" applyNumberFormat="1" applyFont="1" applyFill="1" applyBorder="1" applyAlignment="1">
      <alignment horizontal="right"/>
    </xf>
    <xf numFmtId="166" fontId="5" fillId="0" borderId="26" xfId="74" applyNumberFormat="1" applyFont="1" applyFill="1" applyBorder="1" applyAlignment="1"/>
    <xf numFmtId="3" fontId="5" fillId="0" borderId="0" xfId="0" applyNumberFormat="1" applyFont="1"/>
    <xf numFmtId="166" fontId="5" fillId="0" borderId="0" xfId="74" applyNumberFormat="1" applyFont="1" applyFill="1" applyBorder="1" applyAlignment="1"/>
    <xf numFmtId="37" fontId="5" fillId="0" borderId="0" xfId="0" applyNumberFormat="1" applyFont="1" applyAlignment="1">
      <alignment horizontal="right" vertical="top"/>
    </xf>
    <xf numFmtId="166" fontId="7" fillId="0" borderId="0" xfId="74" applyNumberFormat="1" applyFont="1" applyFill="1" applyBorder="1" applyAlignment="1">
      <alignment horizontal="right"/>
    </xf>
    <xf numFmtId="0" fontId="4" fillId="0" borderId="0" xfId="0" applyFont="1" applyAlignment="1">
      <alignment horizontal="left" vertical="top"/>
    </xf>
    <xf numFmtId="0" fontId="57" fillId="0" borderId="0" xfId="0" applyFont="1" applyAlignment="1">
      <alignment horizontal="left" vertical="top"/>
    </xf>
    <xf numFmtId="0" fontId="8" fillId="0" borderId="0" xfId="0" applyFont="1" applyAlignment="1">
      <alignment horizontal="center"/>
    </xf>
    <xf numFmtId="0" fontId="7" fillId="0" borderId="0" xfId="0" applyFont="1" applyAlignment="1">
      <alignment horizontal="right" vertical="top"/>
    </xf>
    <xf numFmtId="0" fontId="56" fillId="0" borderId="0" xfId="0" applyFont="1" applyAlignment="1">
      <alignment horizontal="left" vertical="top" wrapText="1" indent="1"/>
    </xf>
    <xf numFmtId="0" fontId="0" fillId="0" borderId="0" xfId="0" applyAlignment="1">
      <alignment horizontal="right"/>
    </xf>
    <xf numFmtId="0" fontId="79" fillId="0" borderId="25" xfId="0" applyFont="1" applyBorder="1"/>
    <xf numFmtId="0" fontId="79" fillId="0" borderId="24" xfId="0" applyFont="1" applyBorder="1"/>
    <xf numFmtId="0" fontId="7" fillId="0" borderId="0" xfId="74" applyNumberFormat="1" applyFont="1" applyFill="1" applyAlignment="1">
      <alignment horizontal="center"/>
    </xf>
    <xf numFmtId="0" fontId="7" fillId="0" borderId="4" xfId="74" applyNumberFormat="1" applyFont="1" applyFill="1" applyBorder="1" applyAlignment="1">
      <alignment horizontal="center"/>
    </xf>
    <xf numFmtId="166" fontId="2" fillId="0" borderId="0" xfId="207" applyNumberFormat="1" applyFont="1" applyFill="1" applyAlignment="1"/>
    <xf numFmtId="166" fontId="6" fillId="0" borderId="0" xfId="207" applyNumberFormat="1" applyFont="1" applyFill="1" applyAlignment="1"/>
    <xf numFmtId="166" fontId="7" fillId="0" borderId="0" xfId="207" applyNumberFormat="1" applyFont="1" applyFill="1" applyAlignment="1">
      <alignment horizontal="center"/>
    </xf>
    <xf numFmtId="0" fontId="7" fillId="0" borderId="0" xfId="207" applyNumberFormat="1" applyFont="1" applyFill="1" applyAlignment="1">
      <alignment horizontal="center"/>
    </xf>
    <xf numFmtId="0" fontId="7" fillId="0" borderId="4" xfId="207" applyNumberFormat="1" applyFont="1" applyFill="1" applyBorder="1" applyAlignment="1">
      <alignment horizontal="center"/>
    </xf>
    <xf numFmtId="166" fontId="5" fillId="0" borderId="0" xfId="207" applyNumberFormat="1" applyFont="1" applyFill="1" applyAlignment="1">
      <alignment horizontal="right"/>
    </xf>
    <xf numFmtId="166" fontId="5" fillId="0" borderId="0" xfId="207" applyNumberFormat="1" applyFont="1" applyFill="1" applyBorder="1" applyAlignment="1">
      <alignment horizontal="right"/>
    </xf>
    <xf numFmtId="166" fontId="5" fillId="0" borderId="27" xfId="207" applyNumberFormat="1" applyFont="1" applyFill="1" applyBorder="1" applyAlignment="1">
      <alignment horizontal="right"/>
    </xf>
    <xf numFmtId="166" fontId="5" fillId="0" borderId="25" xfId="207" applyNumberFormat="1" applyFont="1" applyFill="1" applyBorder="1" applyAlignment="1">
      <alignment horizontal="right"/>
    </xf>
    <xf numFmtId="166" fontId="7" fillId="0" borderId="24" xfId="207" applyNumberFormat="1" applyFont="1" applyFill="1" applyBorder="1" applyAlignment="1">
      <alignment horizontal="right"/>
    </xf>
    <xf numFmtId="166" fontId="7" fillId="0" borderId="0" xfId="207" applyNumberFormat="1" applyFont="1" applyFill="1" applyBorder="1" applyAlignment="1">
      <alignment horizontal="right"/>
    </xf>
    <xf numFmtId="166" fontId="7" fillId="0" borderId="10" xfId="207" applyNumberFormat="1" applyFont="1" applyFill="1" applyBorder="1" applyAlignment="1">
      <alignment horizontal="right"/>
    </xf>
    <xf numFmtId="166" fontId="5" fillId="0" borderId="26" xfId="207" applyNumberFormat="1" applyFont="1" applyFill="1" applyBorder="1" applyAlignment="1"/>
    <xf numFmtId="166" fontId="5" fillId="0" borderId="0" xfId="207" applyNumberFormat="1" applyFont="1" applyFill="1" applyBorder="1" applyAlignment="1"/>
    <xf numFmtId="0" fontId="30" fillId="0" borderId="0" xfId="0" applyFont="1" applyAlignment="1">
      <alignment horizontal="center"/>
    </xf>
    <xf numFmtId="0" fontId="7" fillId="0" borderId="0" xfId="0" applyFont="1" applyAlignment="1">
      <alignment vertical="top"/>
    </xf>
    <xf numFmtId="0" fontId="4" fillId="0" borderId="0" xfId="0" applyFont="1" applyAlignment="1">
      <alignment vertical="top"/>
    </xf>
    <xf numFmtId="166" fontId="85" fillId="0" borderId="0" xfId="0" applyNumberFormat="1" applyFont="1"/>
    <xf numFmtId="166" fontId="56" fillId="36" borderId="0" xfId="72" applyNumberFormat="1" applyFont="1" applyFill="1" applyAlignment="1">
      <alignment horizontal="center"/>
    </xf>
    <xf numFmtId="166" fontId="79" fillId="36" borderId="0" xfId="72" applyNumberFormat="1" applyFont="1" applyFill="1" applyBorder="1" applyAlignment="1"/>
    <xf numFmtId="166" fontId="83" fillId="0" borderId="0" xfId="0" applyNumberFormat="1" applyFont="1"/>
    <xf numFmtId="0" fontId="88" fillId="0" borderId="0" xfId="0" applyFont="1" applyAlignment="1">
      <alignment horizontal="left" vertical="top"/>
    </xf>
    <xf numFmtId="0" fontId="88" fillId="0" borderId="0" xfId="0" applyFont="1" applyAlignment="1">
      <alignment horizontal="left" vertical="top" indent="1"/>
    </xf>
    <xf numFmtId="166" fontId="79" fillId="36" borderId="0" xfId="72" applyNumberFormat="1" applyFont="1" applyFill="1" applyAlignment="1"/>
    <xf numFmtId="0" fontId="79" fillId="36" borderId="0" xfId="0" applyFont="1" applyFill="1"/>
    <xf numFmtId="0" fontId="5" fillId="0" borderId="0" xfId="0" applyFont="1" applyAlignment="1">
      <alignment horizontal="left" vertical="top" wrapText="1"/>
    </xf>
    <xf numFmtId="166" fontId="56" fillId="0" borderId="25" xfId="72" applyNumberFormat="1" applyFont="1" applyFill="1" applyBorder="1" applyAlignment="1">
      <alignment horizontal="center"/>
    </xf>
    <xf numFmtId="166" fontId="56" fillId="0" borderId="25" xfId="72" applyNumberFormat="1" applyFont="1" applyFill="1" applyBorder="1" applyAlignment="1">
      <alignment horizontal="right"/>
    </xf>
    <xf numFmtId="0" fontId="89" fillId="37" borderId="0" xfId="0" applyFont="1" applyFill="1" applyAlignment="1">
      <alignment vertical="center"/>
    </xf>
    <xf numFmtId="0" fontId="89" fillId="0" borderId="0" xfId="0" applyFont="1" applyAlignment="1">
      <alignment vertical="center"/>
    </xf>
    <xf numFmtId="0" fontId="6" fillId="37" borderId="0" xfId="0" applyFont="1" applyFill="1" applyAlignment="1">
      <alignment vertical="center"/>
    </xf>
    <xf numFmtId="0" fontId="6" fillId="0" borderId="0" xfId="0" applyFont="1" applyAlignment="1">
      <alignment vertical="top"/>
    </xf>
    <xf numFmtId="166" fontId="56" fillId="36" borderId="0" xfId="72" applyNumberFormat="1" applyFont="1" applyFill="1" applyAlignment="1"/>
    <xf numFmtId="166" fontId="56" fillId="36" borderId="0" xfId="72" applyNumberFormat="1" applyFont="1" applyFill="1" applyAlignment="1">
      <alignment horizontal="right"/>
    </xf>
    <xf numFmtId="166" fontId="56" fillId="36" borderId="0" xfId="72" applyNumberFormat="1" applyFont="1" applyFill="1" applyBorder="1" applyAlignment="1"/>
    <xf numFmtId="1" fontId="83" fillId="0" borderId="0" xfId="0" applyNumberFormat="1" applyFont="1"/>
    <xf numFmtId="0" fontId="79" fillId="39" borderId="0" xfId="0" applyFont="1" applyFill="1"/>
    <xf numFmtId="166" fontId="56" fillId="0" borderId="0" xfId="72" applyNumberFormat="1" applyFont="1" applyFill="1" applyBorder="1" applyAlignment="1">
      <alignment horizontal="right"/>
    </xf>
    <xf numFmtId="166" fontId="79" fillId="36" borderId="25" xfId="72" applyNumberFormat="1" applyFont="1" applyFill="1" applyBorder="1" applyAlignment="1"/>
    <xf numFmtId="0" fontId="79" fillId="36" borderId="25" xfId="0" applyFont="1" applyFill="1" applyBorder="1"/>
    <xf numFmtId="166" fontId="56" fillId="0" borderId="28" xfId="72" applyNumberFormat="1" applyFont="1" applyFill="1" applyBorder="1" applyAlignment="1">
      <alignment horizontal="center"/>
    </xf>
    <xf numFmtId="0" fontId="5" fillId="36" borderId="0" xfId="0" applyFont="1" applyFill="1" applyAlignment="1">
      <alignment horizontal="left" vertical="top" indent="1"/>
    </xf>
    <xf numFmtId="0" fontId="56" fillId="36" borderId="0" xfId="0" applyFont="1" applyFill="1" applyAlignment="1">
      <alignment horizontal="left" vertical="top"/>
    </xf>
    <xf numFmtId="166" fontId="6" fillId="0" borderId="0" xfId="74" applyNumberFormat="1" applyFont="1" applyFill="1" applyBorder="1" applyAlignment="1">
      <alignment horizontal="right"/>
    </xf>
    <xf numFmtId="1" fontId="6" fillId="0" borderId="0" xfId="0" applyNumberFormat="1" applyFont="1" applyAlignment="1">
      <alignment horizontal="right"/>
    </xf>
    <xf numFmtId="166" fontId="6" fillId="0" borderId="0" xfId="74" applyNumberFormat="1" applyFont="1" applyFill="1" applyAlignment="1">
      <alignment horizontal="right"/>
    </xf>
    <xf numFmtId="1" fontId="2" fillId="0" borderId="0" xfId="0" applyNumberFormat="1" applyFont="1"/>
    <xf numFmtId="0" fontId="56" fillId="0" borderId="0" xfId="0" applyFont="1" applyAlignment="1">
      <alignment horizontal="center" vertical="top"/>
    </xf>
    <xf numFmtId="0" fontId="79" fillId="0" borderId="0" xfId="0" applyFont="1" applyAlignment="1">
      <alignment horizontal="center" vertical="top"/>
    </xf>
    <xf numFmtId="166" fontId="56" fillId="0" borderId="25" xfId="72" applyNumberFormat="1" applyFont="1" applyFill="1" applyBorder="1" applyAlignment="1"/>
    <xf numFmtId="0" fontId="90" fillId="0" borderId="0" xfId="0" applyFont="1" applyAlignment="1">
      <alignment horizontal="left" vertical="top"/>
    </xf>
    <xf numFmtId="0" fontId="91" fillId="0" borderId="0" xfId="0" applyFont="1" applyAlignment="1">
      <alignment horizontal="left" vertical="top"/>
    </xf>
    <xf numFmtId="166" fontId="91" fillId="0" borderId="0" xfId="72" applyNumberFormat="1" applyFont="1" applyFill="1" applyAlignment="1">
      <alignment horizontal="center"/>
    </xf>
    <xf numFmtId="166" fontId="91" fillId="0" borderId="0" xfId="72" applyNumberFormat="1" applyFont="1" applyFill="1" applyAlignment="1"/>
    <xf numFmtId="166" fontId="91" fillId="0" borderId="0" xfId="72" applyNumberFormat="1" applyFont="1" applyFill="1" applyAlignment="1">
      <alignment horizontal="right"/>
    </xf>
    <xf numFmtId="0" fontId="92" fillId="0" borderId="0" xfId="0" applyFont="1" applyAlignment="1">
      <alignment horizontal="left" vertical="top"/>
    </xf>
    <xf numFmtId="0" fontId="93" fillId="0" borderId="0" xfId="0" applyFont="1" applyAlignment="1">
      <alignment horizontal="left" vertical="top" indent="1"/>
    </xf>
    <xf numFmtId="0" fontId="91" fillId="0" borderId="0" xfId="0" applyFont="1" applyAlignment="1">
      <alignment horizontal="left" vertical="top" indent="1"/>
    </xf>
    <xf numFmtId="166" fontId="91" fillId="0" borderId="10" xfId="72" applyNumberFormat="1" applyFont="1" applyFill="1" applyBorder="1" applyAlignment="1">
      <alignment horizontal="center"/>
    </xf>
    <xf numFmtId="166" fontId="30" fillId="0" borderId="25" xfId="72" applyNumberFormat="1" applyFont="1" applyFill="1" applyBorder="1" applyAlignment="1"/>
    <xf numFmtId="166" fontId="80" fillId="0" borderId="0" xfId="72" applyNumberFormat="1" applyFont="1" applyFill="1" applyBorder="1" applyAlignment="1">
      <alignment horizontal="right"/>
    </xf>
    <xf numFmtId="166" fontId="80" fillId="0" borderId="28" xfId="72" applyNumberFormat="1" applyFont="1" applyFill="1" applyBorder="1" applyAlignment="1">
      <alignment horizontal="center"/>
    </xf>
    <xf numFmtId="166" fontId="80" fillId="0" borderId="0" xfId="72" applyNumberFormat="1" applyFont="1" applyFill="1" applyAlignment="1">
      <alignment horizontal="right"/>
    </xf>
    <xf numFmtId="166" fontId="30" fillId="0" borderId="0" xfId="72" applyNumberFormat="1" applyFont="1" applyFill="1" applyBorder="1" applyAlignment="1"/>
    <xf numFmtId="166" fontId="80" fillId="0" borderId="0" xfId="72" applyNumberFormat="1" applyFont="1" applyFill="1" applyAlignment="1">
      <alignment horizontal="center"/>
    </xf>
    <xf numFmtId="166" fontId="90" fillId="0" borderId="0" xfId="72" applyNumberFormat="1" applyFont="1" applyFill="1" applyAlignment="1">
      <alignment horizontal="right"/>
    </xf>
    <xf numFmtId="166" fontId="90" fillId="0" borderId="10" xfId="72" applyNumberFormat="1" applyFont="1" applyFill="1" applyBorder="1" applyAlignment="1">
      <alignment horizontal="center"/>
    </xf>
    <xf numFmtId="166" fontId="80" fillId="0" borderId="24" xfId="72" applyNumberFormat="1" applyFont="1" applyFill="1" applyBorder="1" applyAlignment="1">
      <alignment horizontal="center"/>
    </xf>
    <xf numFmtId="1" fontId="80" fillId="0" borderId="0" xfId="0" applyNumberFormat="1" applyFont="1" applyAlignment="1">
      <alignment horizontal="right"/>
    </xf>
    <xf numFmtId="166" fontId="91" fillId="0" borderId="24" xfId="72" applyNumberFormat="1" applyFont="1" applyFill="1" applyBorder="1" applyAlignment="1">
      <alignment horizontal="center"/>
    </xf>
    <xf numFmtId="0" fontId="84" fillId="0" borderId="0" xfId="0" applyFont="1"/>
    <xf numFmtId="202" fontId="56" fillId="0" borderId="0" xfId="72" applyNumberFormat="1" applyFont="1" applyFill="1" applyAlignment="1">
      <alignment horizontal="center"/>
    </xf>
    <xf numFmtId="202" fontId="30" fillId="0" borderId="0" xfId="72" applyNumberFormat="1" applyFont="1" applyFill="1" applyBorder="1" applyAlignment="1"/>
    <xf numFmtId="43" fontId="56" fillId="0" borderId="0" xfId="72" applyFont="1" applyFill="1" applyAlignment="1">
      <alignment horizontal="center"/>
    </xf>
    <xf numFmtId="43" fontId="56" fillId="0" borderId="0" xfId="72" applyFont="1" applyFill="1" applyAlignment="1"/>
    <xf numFmtId="43" fontId="30" fillId="0" borderId="0" xfId="72" applyFont="1" applyFill="1" applyBorder="1" applyAlignment="1"/>
    <xf numFmtId="0" fontId="6" fillId="0" borderId="0" xfId="0" applyFont="1" applyAlignment="1">
      <alignment horizontal="left" vertical="top" indent="1"/>
    </xf>
    <xf numFmtId="0" fontId="6" fillId="0" borderId="0" xfId="0" applyFont="1" applyAlignment="1">
      <alignment horizontal="left" vertical="top"/>
    </xf>
    <xf numFmtId="165" fontId="6" fillId="0" borderId="0" xfId="0" applyNumberFormat="1" applyFont="1" applyAlignment="1">
      <alignment horizontal="center"/>
    </xf>
    <xf numFmtId="0" fontId="96" fillId="0" borderId="0" xfId="0" applyFont="1"/>
    <xf numFmtId="166" fontId="80" fillId="0" borderId="10" xfId="72" applyNumberFormat="1" applyFont="1" applyFill="1" applyBorder="1" applyAlignment="1">
      <alignment horizontal="center"/>
    </xf>
    <xf numFmtId="166" fontId="56" fillId="36" borderId="25" xfId="72" applyNumberFormat="1" applyFont="1" applyFill="1" applyBorder="1" applyAlignment="1">
      <alignment horizontal="center"/>
    </xf>
    <xf numFmtId="166" fontId="56" fillId="36" borderId="25" xfId="72" applyNumberFormat="1" applyFont="1" applyFill="1" applyBorder="1" applyAlignment="1"/>
    <xf numFmtId="0" fontId="79" fillId="36" borderId="0" xfId="0" applyFont="1" applyFill="1" applyAlignment="1">
      <alignment horizontal="center" vertical="top"/>
    </xf>
    <xf numFmtId="43" fontId="56" fillId="36" borderId="25" xfId="72" applyFont="1" applyFill="1" applyBorder="1" applyAlignment="1">
      <alignment horizontal="center"/>
    </xf>
    <xf numFmtId="0" fontId="91" fillId="36" borderId="0" xfId="0" applyFont="1" applyFill="1" applyAlignment="1">
      <alignment horizontal="left" vertical="top"/>
    </xf>
    <xf numFmtId="166" fontId="80" fillId="36" borderId="0" xfId="72" applyNumberFormat="1" applyFont="1" applyFill="1" applyAlignment="1">
      <alignment horizontal="right"/>
    </xf>
    <xf numFmtId="0" fontId="83" fillId="36" borderId="0" xfId="0" applyFont="1" applyFill="1"/>
    <xf numFmtId="37" fontId="5" fillId="36" borderId="0" xfId="0" applyNumberFormat="1" applyFont="1" applyFill="1" applyAlignment="1">
      <alignment horizontal="right" vertical="top"/>
    </xf>
    <xf numFmtId="166" fontId="7" fillId="0" borderId="25" xfId="207" applyNumberFormat="1" applyFont="1" applyFill="1" applyBorder="1" applyAlignment="1">
      <alignment horizontal="right"/>
    </xf>
    <xf numFmtId="203" fontId="16" fillId="0" borderId="0" xfId="0" quotePrefix="1" applyNumberFormat="1" applyFont="1" applyAlignment="1">
      <alignment horizontal="center"/>
    </xf>
    <xf numFmtId="0" fontId="8" fillId="36" borderId="0" xfId="0" applyFont="1" applyFill="1" applyAlignment="1">
      <alignment horizontal="center"/>
    </xf>
    <xf numFmtId="0" fontId="5" fillId="36" borderId="0" xfId="0" applyFont="1" applyFill="1" applyAlignment="1">
      <alignment horizontal="center"/>
    </xf>
    <xf numFmtId="9" fontId="5" fillId="36" borderId="0" xfId="0" applyNumberFormat="1" applyFont="1" applyFill="1" applyAlignment="1">
      <alignment horizontal="center"/>
    </xf>
    <xf numFmtId="3" fontId="7" fillId="36" borderId="0" xfId="0" applyNumberFormat="1" applyFont="1" applyFill="1" applyAlignment="1">
      <alignment horizontal="right"/>
    </xf>
    <xf numFmtId="166" fontId="7" fillId="0" borderId="25" xfId="74" applyNumberFormat="1" applyFont="1" applyFill="1" applyBorder="1" applyAlignment="1">
      <alignment horizontal="right"/>
    </xf>
    <xf numFmtId="166" fontId="7" fillId="36" borderId="0" xfId="74" applyNumberFormat="1" applyFont="1" applyFill="1" applyBorder="1" applyAlignment="1">
      <alignment horizontal="right"/>
    </xf>
    <xf numFmtId="0" fontId="97" fillId="0" borderId="0" xfId="0" applyFont="1"/>
    <xf numFmtId="203" fontId="97" fillId="0" borderId="0" xfId="0" quotePrefix="1" applyNumberFormat="1" applyFont="1" applyAlignment="1">
      <alignment horizontal="center"/>
    </xf>
    <xf numFmtId="0" fontId="5" fillId="38" borderId="0" xfId="0" applyFont="1" applyFill="1" applyAlignment="1">
      <alignment horizontal="left" vertical="top" indent="1"/>
    </xf>
    <xf numFmtId="9" fontId="83" fillId="0" borderId="0" xfId="160" applyFont="1" applyFill="1" applyAlignment="1"/>
    <xf numFmtId="0" fontId="7" fillId="38" borderId="0" xfId="0" applyFont="1" applyFill="1" applyAlignment="1">
      <alignment horizontal="left" vertical="top" indent="2"/>
    </xf>
    <xf numFmtId="0" fontId="8" fillId="38" borderId="0" xfId="0" applyFont="1" applyFill="1" applyAlignment="1">
      <alignment horizontal="center"/>
    </xf>
    <xf numFmtId="0" fontId="83" fillId="38" borderId="0" xfId="0" applyFont="1" applyFill="1"/>
    <xf numFmtId="0" fontId="83" fillId="38" borderId="0" xfId="0" applyFont="1" applyFill="1" applyAlignment="1">
      <alignment horizontal="center"/>
    </xf>
    <xf numFmtId="166" fontId="7" fillId="38" borderId="0" xfId="74" applyNumberFormat="1" applyFont="1" applyFill="1" applyBorder="1" applyAlignment="1">
      <alignment horizontal="right"/>
    </xf>
    <xf numFmtId="3" fontId="7" fillId="38" borderId="0" xfId="0" applyNumberFormat="1" applyFont="1" applyFill="1" applyAlignment="1">
      <alignment horizontal="right"/>
    </xf>
    <xf numFmtId="0" fontId="5" fillId="36" borderId="0" xfId="0" applyFont="1" applyFill="1" applyAlignment="1">
      <alignment horizontal="left" vertical="top" wrapText="1"/>
    </xf>
    <xf numFmtId="0" fontId="5" fillId="36" borderId="0" xfId="0" applyFont="1" applyFill="1" applyAlignment="1">
      <alignment horizontal="left" vertical="top"/>
    </xf>
    <xf numFmtId="0" fontId="5" fillId="36" borderId="0" xfId="0" applyFont="1" applyFill="1"/>
    <xf numFmtId="166" fontId="5" fillId="36" borderId="0" xfId="74" applyNumberFormat="1" applyFont="1" applyFill="1" applyAlignment="1">
      <alignment horizontal="right"/>
    </xf>
    <xf numFmtId="1" fontId="5" fillId="36" borderId="0" xfId="0" applyNumberFormat="1" applyFont="1" applyFill="1" applyAlignment="1">
      <alignment horizontal="right"/>
    </xf>
    <xf numFmtId="0" fontId="99" fillId="0" borderId="0" xfId="0" applyFont="1" applyAlignment="1">
      <alignment vertical="center" wrapText="1"/>
    </xf>
    <xf numFmtId="0" fontId="95" fillId="0" borderId="0" xfId="0" applyFont="1"/>
    <xf numFmtId="0" fontId="5" fillId="36" borderId="0" xfId="0" applyFont="1" applyFill="1" applyAlignment="1">
      <alignment horizontal="left" vertical="top" wrapText="1"/>
    </xf>
    <xf numFmtId="0" fontId="7" fillId="0" borderId="0" xfId="0" applyFont="1" applyAlignment="1">
      <alignment horizontal="left" vertical="top"/>
    </xf>
    <xf numFmtId="0" fontId="5" fillId="0" borderId="0" xfId="0" applyFont="1" applyAlignment="1">
      <alignment horizontal="left" vertical="top" wrapText="1"/>
    </xf>
    <xf numFmtId="0" fontId="89" fillId="37" borderId="0" xfId="0" applyFont="1" applyFill="1" applyAlignment="1">
      <alignment vertical="center"/>
    </xf>
    <xf numFmtId="0" fontId="89" fillId="0" borderId="0" xfId="0" applyFont="1" applyAlignment="1">
      <alignment vertical="center"/>
    </xf>
    <xf numFmtId="41" fontId="5" fillId="0" borderId="0" xfId="0" applyNumberFormat="1" applyFont="1" applyAlignment="1">
      <alignment horizontal="left" vertical="top" wrapText="1"/>
    </xf>
    <xf numFmtId="0" fontId="5" fillId="28" borderId="0" xfId="0" applyFont="1" applyFill="1" applyAlignment="1">
      <alignment horizontal="left" vertical="top" wrapText="1"/>
    </xf>
    <xf numFmtId="41" fontId="5" fillId="28" borderId="0" xfId="0" applyNumberFormat="1" applyFont="1" applyFill="1" applyAlignment="1">
      <alignment horizontal="left" vertical="top" wrapText="1"/>
    </xf>
    <xf numFmtId="0" fontId="5" fillId="28" borderId="0" xfId="0" applyFont="1" applyFill="1" applyAlignment="1">
      <alignment vertical="top" wrapText="1"/>
    </xf>
    <xf numFmtId="0" fontId="0" fillId="28" borderId="0" xfId="0" applyFill="1" applyAlignment="1">
      <alignment wrapText="1"/>
    </xf>
  </cellXfs>
  <cellStyles count="212">
    <cellStyle name="_x0013_" xfId="1" xr:uid="{00000000-0005-0000-0000-000000000000}"/>
    <cellStyle name="&quot;X&quot; MEN" xfId="2" xr:uid="{00000000-0005-0000-0000-000001000000}"/>
    <cellStyle name="_03-04 monthly capex" xfId="3" xr:uid="{00000000-0005-0000-0000-000002000000}"/>
    <cellStyle name="_03-04 monthly capex_CPN_Portfolio_July_30_2010" xfId="4" xr:uid="{00000000-0005-0000-0000-000003000000}"/>
    <cellStyle name="_2003 Sources and Uses 030213 (bank summary template)" xfId="5" xr:uid="{00000000-0005-0000-0000-000004000000}"/>
    <cellStyle name="_2003 Sources and Uses 030213 (bank summary template)_CPN_Portfolio_July_30_2010" xfId="6" xr:uid="{00000000-0005-0000-0000-000005000000}"/>
    <cellStyle name="_2003 Sources and Uses 030213 (bank summary template)1" xfId="7" xr:uid="{00000000-0005-0000-0000-000006000000}"/>
    <cellStyle name="_2003 Sources and Uses 030213 (bank summary template)1_CPN_Portfolio_July_30_2010" xfId="8" xr:uid="{00000000-0005-0000-0000-000007000000}"/>
    <cellStyle name="_2007 GEN Adjustments" xfId="9" xr:uid="{00000000-0005-0000-0000-000008000000}"/>
    <cellStyle name="_Actuals MidwestGen" xfId="10" xr:uid="{00000000-0005-0000-0000-000009000000}"/>
    <cellStyle name="_Actuals MidwestGen_CPN_Portfolio_July_30_2010" xfId="11" xr:uid="{00000000-0005-0000-0000-00000A000000}"/>
    <cellStyle name="_Capex Summary Template for SU  Forecasts" xfId="12" xr:uid="{00000000-0005-0000-0000-00000B000000}"/>
    <cellStyle name="_Capex Summary Template for SU  Forecasts_CPN_Portfolio_July_30_2010" xfId="13" xr:uid="{00000000-0005-0000-0000-00000C000000}"/>
    <cellStyle name="_CFO Goal Report" xfId="14" xr:uid="{00000000-0005-0000-0000-00000D000000}"/>
    <cellStyle name="_CFO Goal Report_CPN_Portfolio_July_30_2010" xfId="15" xr:uid="{00000000-0005-0000-0000-00000E000000}"/>
    <cellStyle name="_Debt Schedule (DIP) 120705 to MB v1.2" xfId="16" xr:uid="{00000000-0005-0000-0000-00000F000000}"/>
    <cellStyle name="_Debt Schedule (DIP) 120705 to MB v1.2_CPN_Portfolio_July_30_2010" xfId="17" xr:uid="{00000000-0005-0000-0000-000010000000}"/>
    <cellStyle name="_Debt Schedule (First Priority Note) to PA 041806" xfId="18" xr:uid="{00000000-0005-0000-0000-000011000000}"/>
    <cellStyle name="_Debt Schedule (First Priority Note) to PA 041806_CPN_Portfolio_July_30_2010" xfId="19" xr:uid="{00000000-0005-0000-0000-000012000000}"/>
    <cellStyle name="_EME 2P Base Case v2_all 2003 08_05_2003 1349" xfId="20" xr:uid="{00000000-0005-0000-0000-000013000000}"/>
    <cellStyle name="_EME 2P Base Case v2_all 2003 08_05_2003 1349_CPN_Portfolio_July_30_2010" xfId="21" xr:uid="{00000000-0005-0000-0000-000014000000}"/>
    <cellStyle name="_IL PA 2.13.04 r1-SDH" xfId="22" xr:uid="{00000000-0005-0000-0000-000015000000}"/>
    <cellStyle name="_IL PA 2.13.04 r1-SDH_CPN_Portfolio_July_30_2010" xfId="23" xr:uid="{00000000-0005-0000-0000-000016000000}"/>
    <cellStyle name="_O&amp;M Comparison to 2003" xfId="24" xr:uid="{00000000-0005-0000-0000-000017000000}"/>
    <cellStyle name="_O&amp;M Comparison to 2003_CPN_Portfolio_July_30_2010" xfId="25" xr:uid="{00000000-0005-0000-0000-000018000000}"/>
    <cellStyle name="_O&amp;M_02.13.04r1_v2" xfId="26" xr:uid="{00000000-0005-0000-0000-000019000000}"/>
    <cellStyle name="_O&amp;M_02.13.04r1_v2_CPN_Portfolio_July_30_2010" xfId="27" xr:uid="{00000000-0005-0000-0000-00001A000000}"/>
    <cellStyle name="_PE Construction 050831_FINAL" xfId="28" xr:uid="{00000000-0005-0000-0000-00001B000000}"/>
    <cellStyle name="_PE Construction 050831_FINAL_CPN_Portfolio_July_30_2010" xfId="29" xr:uid="{00000000-0005-0000-0000-00001C000000}"/>
    <cellStyle name="_x0010_“+ˆÉ•?pý¤" xfId="30" xr:uid="{00000000-0005-0000-0000-00001D000000}"/>
    <cellStyle name="20% - Accent1" xfId="31" builtinId="30" customBuiltin="1"/>
    <cellStyle name="20% - Accent2" xfId="32" builtinId="34" customBuiltin="1"/>
    <cellStyle name="20% - Accent3" xfId="33" builtinId="38" customBuiltin="1"/>
    <cellStyle name="20% - Accent4" xfId="34" builtinId="42" customBuiltin="1"/>
    <cellStyle name="20% - Accent5" xfId="35" builtinId="46" customBuiltin="1"/>
    <cellStyle name="20% - Accent6" xfId="36" builtinId="50" customBuiltin="1"/>
    <cellStyle name="40% - Accent1" xfId="37" builtinId="31" customBuiltin="1"/>
    <cellStyle name="40% - Accent2" xfId="38" builtinId="35" customBuiltin="1"/>
    <cellStyle name="40% - Accent3" xfId="39" builtinId="39" customBuiltin="1"/>
    <cellStyle name="40% - Accent4" xfId="40" builtinId="43" customBuiltin="1"/>
    <cellStyle name="40% - Accent5" xfId="41" builtinId="47" customBuiltin="1"/>
    <cellStyle name="40% - Accent6" xfId="42" builtinId="51" customBuiltin="1"/>
    <cellStyle name="60% - Accent1" xfId="43" builtinId="32" customBuiltin="1"/>
    <cellStyle name="60% - Accent2" xfId="44" builtinId="36" customBuiltin="1"/>
    <cellStyle name="60% - Accent3" xfId="45" builtinId="40" customBuiltin="1"/>
    <cellStyle name="60% - Accent4" xfId="46" builtinId="44" customBuiltin="1"/>
    <cellStyle name="60% - Accent5" xfId="47" builtinId="48" customBuiltin="1"/>
    <cellStyle name="60% - Accent6" xfId="48" builtinId="52" customBuiltin="1"/>
    <cellStyle name="Accent1" xfId="49" builtinId="29" customBuiltin="1"/>
    <cellStyle name="Accent2" xfId="50" builtinId="33" customBuiltin="1"/>
    <cellStyle name="Accent3" xfId="51" builtinId="37" customBuiltin="1"/>
    <cellStyle name="Accent4" xfId="52" builtinId="41" customBuiltin="1"/>
    <cellStyle name="Accent5" xfId="53" builtinId="45" customBuiltin="1"/>
    <cellStyle name="Accent6" xfId="54" builtinId="49" customBuiltin="1"/>
    <cellStyle name="Accounting [0]" xfId="55" xr:uid="{00000000-0005-0000-0000-000036000000}"/>
    <cellStyle name="Accounting [1]" xfId="56" xr:uid="{00000000-0005-0000-0000-000037000000}"/>
    <cellStyle name="Accounting [2]" xfId="57" xr:uid="{00000000-0005-0000-0000-000038000000}"/>
    <cellStyle name="Actual Date" xfId="58" xr:uid="{00000000-0005-0000-0000-000039000000}"/>
    <cellStyle name="adj_share" xfId="59" xr:uid="{00000000-0005-0000-0000-00003A000000}"/>
    <cellStyle name="adjusted" xfId="60" xr:uid="{00000000-0005-0000-0000-00003B000000}"/>
    <cellStyle name="AFE" xfId="61" xr:uid="{00000000-0005-0000-0000-00003C000000}"/>
    <cellStyle name="Afjusted" xfId="62" xr:uid="{00000000-0005-0000-0000-00003D000000}"/>
    <cellStyle name="Bad" xfId="63" builtinId="27" customBuiltin="1"/>
    <cellStyle name="Besuchter Hyperlink" xfId="64" xr:uid="{00000000-0005-0000-0000-00003F000000}"/>
    <cellStyle name="Border Heavy" xfId="65" xr:uid="{00000000-0005-0000-0000-000040000000}"/>
    <cellStyle name="Border Thin" xfId="66" xr:uid="{00000000-0005-0000-0000-000041000000}"/>
    <cellStyle name="BottomRow" xfId="67" xr:uid="{00000000-0005-0000-0000-000042000000}"/>
    <cellStyle name="Calc Currency (0)" xfId="68" xr:uid="{00000000-0005-0000-0000-000043000000}"/>
    <cellStyle name="Calculation" xfId="69" builtinId="22" customBuiltin="1"/>
    <cellStyle name="Check Cell" xfId="70" builtinId="23" customBuiltin="1"/>
    <cellStyle name="ColorHeader" xfId="71" xr:uid="{00000000-0005-0000-0000-000046000000}"/>
    <cellStyle name="Comma" xfId="72" builtinId="3"/>
    <cellStyle name="Comma (1)" xfId="73" xr:uid="{00000000-0005-0000-0000-000048000000}"/>
    <cellStyle name="Comma 2" xfId="74" xr:uid="{00000000-0005-0000-0000-000049000000}"/>
    <cellStyle name="Comma 2 2" xfId="207" xr:uid="{00000000-0005-0000-0000-00004A000000}"/>
    <cellStyle name="Comma0 - Style4" xfId="75" xr:uid="{00000000-0005-0000-0000-00004B000000}"/>
    <cellStyle name="Comma1 - Style1" xfId="76" xr:uid="{00000000-0005-0000-0000-00004C000000}"/>
    <cellStyle name="CompanyName" xfId="77" xr:uid="{00000000-0005-0000-0000-00004D000000}"/>
    <cellStyle name="ConvVer" xfId="78" xr:uid="{00000000-0005-0000-0000-00004E000000}"/>
    <cellStyle name="Copied" xfId="79" xr:uid="{00000000-0005-0000-0000-00004F000000}"/>
    <cellStyle name="Coverage.10.X[1]" xfId="80" xr:uid="{00000000-0005-0000-0000-000050000000}"/>
    <cellStyle name="Coverage.8.X[1]" xfId="81" xr:uid="{00000000-0005-0000-0000-000051000000}"/>
    <cellStyle name="Curren - Style5" xfId="82" xr:uid="{00000000-0005-0000-0000-000052000000}"/>
    <cellStyle name="Currency[$]" xfId="83" xr:uid="{00000000-0005-0000-0000-000053000000}"/>
    <cellStyle name="Date" xfId="84" xr:uid="{00000000-0005-0000-0000-000054000000}"/>
    <cellStyle name="Date - Style3" xfId="85" xr:uid="{00000000-0005-0000-0000-000055000000}"/>
    <cellStyle name="Date mm/dd/yy" xfId="86" xr:uid="{00000000-0005-0000-0000-000056000000}"/>
    <cellStyle name="Date_2006-2007Deals-Southeast" xfId="87" xr:uid="{00000000-0005-0000-0000-000057000000}"/>
    <cellStyle name="Dezimal_LOA_Lamma GUD1S.94.3A(2)-Wuest" xfId="88" xr:uid="{00000000-0005-0000-0000-000058000000}"/>
    <cellStyle name="Dollar" xfId="89" xr:uid="{00000000-0005-0000-0000-000059000000}"/>
    <cellStyle name="Entered" xfId="90" xr:uid="{00000000-0005-0000-0000-00005A000000}"/>
    <cellStyle name="Euro" xfId="91" xr:uid="{00000000-0005-0000-0000-00005B000000}"/>
    <cellStyle name="Explanatory Text" xfId="92" builtinId="53" customBuiltin="1"/>
    <cellStyle name="Fixed" xfId="93" xr:uid="{00000000-0005-0000-0000-00005D000000}"/>
    <cellStyle name="Good" xfId="94" builtinId="26" customBuiltin="1"/>
    <cellStyle name="Grey" xfId="95" xr:uid="{00000000-0005-0000-0000-00005F000000}"/>
    <cellStyle name="H1" xfId="96" xr:uid="{00000000-0005-0000-0000-000060000000}"/>
    <cellStyle name="HEADER" xfId="97" xr:uid="{00000000-0005-0000-0000-000061000000}"/>
    <cellStyle name="Header1" xfId="98" xr:uid="{00000000-0005-0000-0000-000062000000}"/>
    <cellStyle name="Header2" xfId="99" xr:uid="{00000000-0005-0000-0000-000063000000}"/>
    <cellStyle name="HeaderRow" xfId="100" xr:uid="{00000000-0005-0000-0000-000064000000}"/>
    <cellStyle name="Heading 1" xfId="101" builtinId="16" customBuiltin="1"/>
    <cellStyle name="Heading 2" xfId="102" builtinId="17" customBuiltin="1"/>
    <cellStyle name="Heading 3" xfId="103" builtinId="18" customBuiltin="1"/>
    <cellStyle name="Heading 4" xfId="104" builtinId="19" customBuiltin="1"/>
    <cellStyle name="Heading1" xfId="105" xr:uid="{00000000-0005-0000-0000-000069000000}"/>
    <cellStyle name="Heading2" xfId="106" xr:uid="{00000000-0005-0000-0000-00006A000000}"/>
    <cellStyle name="HIGHLIGHT" xfId="107" xr:uid="{00000000-0005-0000-0000-00006B000000}"/>
    <cellStyle name="INPUT" xfId="108" xr:uid="{00000000-0005-0000-0000-00006C000000}"/>
    <cellStyle name="Input [yellow]" xfId="109" xr:uid="{00000000-0005-0000-0000-00006D000000}"/>
    <cellStyle name="INPUTS" xfId="110" xr:uid="{00000000-0005-0000-0000-00006E000000}"/>
    <cellStyle name="Integer" xfId="111" xr:uid="{00000000-0005-0000-0000-00006F000000}"/>
    <cellStyle name="Label" xfId="112" xr:uid="{00000000-0005-0000-0000-000070000000}"/>
    <cellStyle name="LeftSubtitle" xfId="113" xr:uid="{00000000-0005-0000-0000-000071000000}"/>
    <cellStyle name="Lines" xfId="114" xr:uid="{00000000-0005-0000-0000-000072000000}"/>
    <cellStyle name="Linked Cell" xfId="115" builtinId="24" customBuiltin="1"/>
    <cellStyle name="mil" xfId="116" xr:uid="{00000000-0005-0000-0000-000074000000}"/>
    <cellStyle name="MLComma0" xfId="117" xr:uid="{00000000-0005-0000-0000-000075000000}"/>
    <cellStyle name="Multiple" xfId="118" xr:uid="{00000000-0005-0000-0000-000076000000}"/>
    <cellStyle name="Neutral" xfId="119" builtinId="28" customBuiltin="1"/>
    <cellStyle name="NewPeso" xfId="120" xr:uid="{00000000-0005-0000-0000-000078000000}"/>
    <cellStyle name="no dec" xfId="121" xr:uid="{00000000-0005-0000-0000-000079000000}"/>
    <cellStyle name="Normal" xfId="0" builtinId="0"/>
    <cellStyle name="Normal - Style1" xfId="122" xr:uid="{00000000-0005-0000-0000-00007B000000}"/>
    <cellStyle name="Normal 2" xfId="123" xr:uid="{00000000-0005-0000-0000-00007C000000}"/>
    <cellStyle name="Normal 3" xfId="124" xr:uid="{00000000-0005-0000-0000-00007D000000}"/>
    <cellStyle name="Normal 4" xfId="208" xr:uid="{00000000-0005-0000-0000-00007E000000}"/>
    <cellStyle name="Normal 5" xfId="209" xr:uid="{00000000-0005-0000-0000-00007F000000}"/>
    <cellStyle name="Normal.8" xfId="125" xr:uid="{00000000-0005-0000-0000-000080000000}"/>
    <cellStyle name="Normal.8.Number" xfId="126" xr:uid="{00000000-0005-0000-0000-000081000000}"/>
    <cellStyle name="Normal.8.Number.2" xfId="127" xr:uid="{00000000-0005-0000-0000-000082000000}"/>
    <cellStyle name="Normal.8.Number.2.Input" xfId="128" xr:uid="{00000000-0005-0000-0000-000083000000}"/>
    <cellStyle name="Normal.8.Number.2.Input.Bold" xfId="129" xr:uid="{00000000-0005-0000-0000-000084000000}"/>
    <cellStyle name="Normal.8.Number.2.Line" xfId="130" xr:uid="{00000000-0005-0000-0000-000085000000}"/>
    <cellStyle name="Normal.8.Number.2.X" xfId="131" xr:uid="{00000000-0005-0000-0000-000086000000}"/>
    <cellStyle name="Normal.8.Number.Bold" xfId="132" xr:uid="{00000000-0005-0000-0000-000087000000}"/>
    <cellStyle name="Normal.8.Number.Bold.2" xfId="133" xr:uid="{00000000-0005-0000-0000-000088000000}"/>
    <cellStyle name="Normal.8.Number.Bold.2.Bottom" xfId="134" xr:uid="{00000000-0005-0000-0000-000089000000}"/>
    <cellStyle name="Normal.8.Number.Bold.2.Line" xfId="135" xr:uid="{00000000-0005-0000-0000-00008A000000}"/>
    <cellStyle name="Normal.8.Number.Bold.Bottom" xfId="136" xr:uid="{00000000-0005-0000-0000-00008B000000}"/>
    <cellStyle name="Normal.8.Number.Bold.Line" xfId="137" xr:uid="{00000000-0005-0000-0000-00008C000000}"/>
    <cellStyle name="Normal.8.Number.Input" xfId="138" xr:uid="{00000000-0005-0000-0000-00008D000000}"/>
    <cellStyle name="Normal.8.Number.Input.2.Line" xfId="139" xr:uid="{00000000-0005-0000-0000-00008E000000}"/>
    <cellStyle name="Normal.8.Number.Input.Bold" xfId="140" xr:uid="{00000000-0005-0000-0000-00008F000000}"/>
    <cellStyle name="Normal.8.Number.Input.Line" xfId="141" xr:uid="{00000000-0005-0000-0000-000090000000}"/>
    <cellStyle name="Normal.8.Number.Line" xfId="142" xr:uid="{00000000-0005-0000-0000-000091000000}"/>
    <cellStyle name="Note" xfId="143" builtinId="10" customBuiltin="1"/>
    <cellStyle name="Output" xfId="144" builtinId="21" customBuiltin="1"/>
    <cellStyle name="Output Amounts" xfId="145" xr:uid="{00000000-0005-0000-0000-000095000000}"/>
    <cellStyle name="Output Column Headings" xfId="146" xr:uid="{00000000-0005-0000-0000-000096000000}"/>
    <cellStyle name="Output Line Items" xfId="147" xr:uid="{00000000-0005-0000-0000-000097000000}"/>
    <cellStyle name="Output millions" xfId="148" xr:uid="{00000000-0005-0000-0000-000098000000}"/>
    <cellStyle name="Output Report Heading" xfId="149" xr:uid="{00000000-0005-0000-0000-000099000000}"/>
    <cellStyle name="Output Report Title" xfId="150" xr:uid="{00000000-0005-0000-0000-00009A000000}"/>
    <cellStyle name="Page Heading" xfId="151" xr:uid="{00000000-0005-0000-0000-00009B000000}"/>
    <cellStyle name="Page Heading Large" xfId="152" xr:uid="{00000000-0005-0000-0000-00009C000000}"/>
    <cellStyle name="Page Heading Small" xfId="153" xr:uid="{00000000-0005-0000-0000-00009D000000}"/>
    <cellStyle name="Pct.8[0]" xfId="154" xr:uid="{00000000-0005-0000-0000-00009E000000}"/>
    <cellStyle name="Pct.8[1]" xfId="155" xr:uid="{00000000-0005-0000-0000-00009F000000}"/>
    <cellStyle name="Pct.8[1].Input" xfId="156" xr:uid="{00000000-0005-0000-0000-0000A0000000}"/>
    <cellStyle name="Pct.8[2]" xfId="157" xr:uid="{00000000-0005-0000-0000-0000A1000000}"/>
    <cellStyle name="Pct.8[3]" xfId="158" xr:uid="{00000000-0005-0000-0000-0000A2000000}"/>
    <cellStyle name="Percen - Style2" xfId="159" xr:uid="{00000000-0005-0000-0000-0000A3000000}"/>
    <cellStyle name="Percent" xfId="160" builtinId="5"/>
    <cellStyle name="Percent [2]" xfId="161" xr:uid="{00000000-0005-0000-0000-0000A5000000}"/>
    <cellStyle name="Percent Hard" xfId="162" xr:uid="{00000000-0005-0000-0000-0000A6000000}"/>
    <cellStyle name="Percent[i]" xfId="163" xr:uid="{00000000-0005-0000-0000-0000A7000000}"/>
    <cellStyle name="Percentage [0]" xfId="164" xr:uid="{00000000-0005-0000-0000-0000A8000000}"/>
    <cellStyle name="Percentage [1]" xfId="165" xr:uid="{00000000-0005-0000-0000-0000A9000000}"/>
    <cellStyle name="Percentage [2]" xfId="166" xr:uid="{00000000-0005-0000-0000-0000AA000000}"/>
    <cellStyle name="pound" xfId="167" xr:uid="{00000000-0005-0000-0000-0000AB000000}"/>
    <cellStyle name="PROJECT" xfId="168" xr:uid="{00000000-0005-0000-0000-0000AC000000}"/>
    <cellStyle name="PROJECT R" xfId="169" xr:uid="{00000000-0005-0000-0000-0000AD000000}"/>
    <cellStyle name="PROJECT_CPN_Portfolio_July_30_2010" xfId="170" xr:uid="{00000000-0005-0000-0000-0000AE000000}"/>
    <cellStyle name="PSChar" xfId="171" xr:uid="{00000000-0005-0000-0000-0000AF000000}"/>
    <cellStyle name="PSDate" xfId="172" xr:uid="{00000000-0005-0000-0000-0000B0000000}"/>
    <cellStyle name="PSDec" xfId="173" xr:uid="{00000000-0005-0000-0000-0000B1000000}"/>
    <cellStyle name="PSHeading" xfId="174" xr:uid="{00000000-0005-0000-0000-0000B2000000}"/>
    <cellStyle name="PSInt" xfId="175" xr:uid="{00000000-0005-0000-0000-0000B3000000}"/>
    <cellStyle name="PSSpacer" xfId="176" xr:uid="{00000000-0005-0000-0000-0000B4000000}"/>
    <cellStyle name="Reports" xfId="177" xr:uid="{00000000-0005-0000-0000-0000B5000000}"/>
    <cellStyle name="RevList" xfId="178" xr:uid="{00000000-0005-0000-0000-0000B6000000}"/>
    <cellStyle name="RightTitle" xfId="179" xr:uid="{00000000-0005-0000-0000-0000B7000000}"/>
    <cellStyle name="Shaded" xfId="180" xr:uid="{00000000-0005-0000-0000-0000B8000000}"/>
    <cellStyle name="Shares" xfId="181" xr:uid="{00000000-0005-0000-0000-0000B9000000}"/>
    <cellStyle name="Style 1" xfId="182" xr:uid="{00000000-0005-0000-0000-0000BA000000}"/>
    <cellStyle name="SUB HEADING" xfId="183" xr:uid="{00000000-0005-0000-0000-0000BB000000}"/>
    <cellStyle name="Subtitle" xfId="184" xr:uid="{00000000-0005-0000-0000-0000BC000000}"/>
    <cellStyle name="Subtotal" xfId="185" xr:uid="{00000000-0005-0000-0000-0000BD000000}"/>
    <cellStyle name="Table (Normal)" xfId="210" xr:uid="{00000000-0005-0000-0000-0000BE000000}"/>
    <cellStyle name="Table (Normal) 2" xfId="211" xr:uid="{00000000-0005-0000-0000-0000BF000000}"/>
    <cellStyle name="Table Col Head" xfId="186" xr:uid="{00000000-0005-0000-0000-0000C0000000}"/>
    <cellStyle name="Table Sub Head" xfId="187" xr:uid="{00000000-0005-0000-0000-0000C1000000}"/>
    <cellStyle name="Table Title" xfId="188" xr:uid="{00000000-0005-0000-0000-0000C2000000}"/>
    <cellStyle name="Table Units" xfId="189" xr:uid="{00000000-0005-0000-0000-0000C3000000}"/>
    <cellStyle name="Times New Roman" xfId="190" xr:uid="{00000000-0005-0000-0000-0000C4000000}"/>
    <cellStyle name="Title" xfId="191" builtinId="15" customBuiltin="1"/>
    <cellStyle name="Total" xfId="192" builtinId="25" customBuiltin="1"/>
    <cellStyle name="ubordinated Debt" xfId="193" xr:uid="{00000000-0005-0000-0000-0000C7000000}"/>
    <cellStyle name="UnderMultiple" xfId="194" xr:uid="{00000000-0005-0000-0000-0000C8000000}"/>
    <cellStyle name="Unprot" xfId="195" xr:uid="{00000000-0005-0000-0000-0000C9000000}"/>
    <cellStyle name="Unprot$" xfId="196" xr:uid="{00000000-0005-0000-0000-0000CA000000}"/>
    <cellStyle name="Unprotect" xfId="197" xr:uid="{00000000-0005-0000-0000-0000CB000000}"/>
    <cellStyle name="Währung_TLOA Taweelah A1 Rev2 Dec17" xfId="198" xr:uid="{00000000-0005-0000-0000-0000CC000000}"/>
    <cellStyle name="Warning Text" xfId="199" builtinId="11" customBuiltin="1"/>
    <cellStyle name="WP" xfId="200" xr:uid="{00000000-0005-0000-0000-0000CE000000}"/>
    <cellStyle name="WP&amp;Co." xfId="201" xr:uid="{00000000-0005-0000-0000-0000CF000000}"/>
    <cellStyle name="WP_CPN_Portfolio_July_30_2010" xfId="202" xr:uid="{00000000-0005-0000-0000-0000D0000000}"/>
    <cellStyle name="wrap" xfId="203" xr:uid="{00000000-0005-0000-0000-0000D1000000}"/>
    <cellStyle name="X Man" xfId="204" xr:uid="{00000000-0005-0000-0000-0000D2000000}"/>
    <cellStyle name="x Men" xfId="205" xr:uid="{00000000-0005-0000-0000-0000D3000000}"/>
    <cellStyle name="Year" xfId="206" xr:uid="{00000000-0005-0000-0000-0000D4000000}"/>
  </cellStyles>
  <dxfs count="236">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s>
  <tableStyles count="0" defaultTableStyle="TableStyleMedium2" defaultPivotStyle="PivotStyleLight16"/>
  <colors>
    <mruColors>
      <color rgb="FFFFFFCC"/>
      <color rgb="FFCCFFFF"/>
      <color rgb="FFFFCCFF"/>
      <color rgb="FFCCFFCC"/>
      <color rgb="FFCCEC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20</xdr:col>
      <xdr:colOff>209550</xdr:colOff>
      <xdr:row>64</xdr:row>
      <xdr:rowOff>38100</xdr:rowOff>
    </xdr:from>
    <xdr:to>
      <xdr:col>30</xdr:col>
      <xdr:colOff>234950</xdr:colOff>
      <xdr:row>94</xdr:row>
      <xdr:rowOff>88900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t="15173"/>
        <a:stretch/>
      </xdr:blipFill>
      <xdr:spPr>
        <a:xfrm>
          <a:off x="13608050" y="10941050"/>
          <a:ext cx="6121400" cy="53975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192909</xdr:colOff>
      <xdr:row>53</xdr:row>
      <xdr:rowOff>117475</xdr:rowOff>
    </xdr:from>
    <xdr:to>
      <xdr:col>4</xdr:col>
      <xdr:colOff>787400</xdr:colOff>
      <xdr:row>79</xdr:row>
      <xdr:rowOff>37408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54859" y="5648325"/>
          <a:ext cx="5376041" cy="45427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4452</xdr:colOff>
      <xdr:row>80</xdr:row>
      <xdr:rowOff>44450</xdr:rowOff>
    </xdr:from>
    <xdr:to>
      <xdr:col>5</xdr:col>
      <xdr:colOff>514350</xdr:colOff>
      <xdr:row>107</xdr:row>
      <xdr:rowOff>171450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66402" y="10375900"/>
          <a:ext cx="6116948" cy="4927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0</xdr:colOff>
      <xdr:row>53</xdr:row>
      <xdr:rowOff>120650</xdr:rowOff>
    </xdr:from>
    <xdr:to>
      <xdr:col>16</xdr:col>
      <xdr:colOff>203200</xdr:colOff>
      <xdr:row>84</xdr:row>
      <xdr:rowOff>6350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t="15173"/>
        <a:stretch/>
      </xdr:blipFill>
      <xdr:spPr>
        <a:xfrm>
          <a:off x="6667500" y="5651500"/>
          <a:ext cx="6121400" cy="53975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16</xdr:col>
      <xdr:colOff>374650</xdr:colOff>
      <xdr:row>53</xdr:row>
      <xdr:rowOff>139700</xdr:rowOff>
    </xdr:from>
    <xdr:to>
      <xdr:col>24</xdr:col>
      <xdr:colOff>590550</xdr:colOff>
      <xdr:row>84</xdr:row>
      <xdr:rowOff>50800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4"/>
        <a:srcRect t="15529"/>
        <a:stretch/>
      </xdr:blipFill>
      <xdr:spPr>
        <a:xfrm>
          <a:off x="12960350" y="5670550"/>
          <a:ext cx="5092700" cy="54229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577850</xdr:colOff>
      <xdr:row>51</xdr:row>
      <xdr:rowOff>47625</xdr:rowOff>
    </xdr:from>
    <xdr:to>
      <xdr:col>10</xdr:col>
      <xdr:colOff>221839</xdr:colOff>
      <xdr:row>76</xdr:row>
      <xdr:rowOff>170758</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844550" y="5229225"/>
          <a:ext cx="7746589" cy="45681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596900</xdr:colOff>
      <xdr:row>77</xdr:row>
      <xdr:rowOff>171450</xdr:rowOff>
    </xdr:from>
    <xdr:to>
      <xdr:col>10</xdr:col>
      <xdr:colOff>724615</xdr:colOff>
      <xdr:row>114</xdr:row>
      <xdr:rowOff>5426</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863600" y="9975850"/>
          <a:ext cx="8230315" cy="64125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192909</xdr:colOff>
      <xdr:row>53</xdr:row>
      <xdr:rowOff>117475</xdr:rowOff>
    </xdr:from>
    <xdr:to>
      <xdr:col>9</xdr:col>
      <xdr:colOff>468723</xdr:colOff>
      <xdr:row>79</xdr:row>
      <xdr:rowOff>37408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35809" y="6051550"/>
          <a:ext cx="7410039" cy="48729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341002</xdr:colOff>
      <xdr:row>80</xdr:row>
      <xdr:rowOff>133350</xdr:rowOff>
    </xdr:from>
    <xdr:to>
      <xdr:col>10</xdr:col>
      <xdr:colOff>465542</xdr:colOff>
      <xdr:row>116</xdr:row>
      <xdr:rowOff>157826</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683902" y="11210925"/>
          <a:ext cx="7868365" cy="68824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577850</xdr:colOff>
      <xdr:row>51</xdr:row>
      <xdr:rowOff>47625</xdr:rowOff>
    </xdr:from>
    <xdr:to>
      <xdr:col>10</xdr:col>
      <xdr:colOff>221839</xdr:colOff>
      <xdr:row>76</xdr:row>
      <xdr:rowOff>170758</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35025" y="5610225"/>
          <a:ext cx="7378289" cy="48856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596900</xdr:colOff>
      <xdr:row>77</xdr:row>
      <xdr:rowOff>171450</xdr:rowOff>
    </xdr:from>
    <xdr:to>
      <xdr:col>10</xdr:col>
      <xdr:colOff>724615</xdr:colOff>
      <xdr:row>114</xdr:row>
      <xdr:rowOff>5426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854075" y="10687050"/>
          <a:ext cx="7862015" cy="68824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240534</xdr:colOff>
      <xdr:row>34</xdr:row>
      <xdr:rowOff>60325</xdr:rowOff>
    </xdr:from>
    <xdr:to>
      <xdr:col>9</xdr:col>
      <xdr:colOff>516348</xdr:colOff>
      <xdr:row>77</xdr:row>
      <xdr:rowOff>170758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583434" y="5803900"/>
          <a:ext cx="7410039" cy="4872933"/>
        </a:xfrm>
        <a:prstGeom prst="rect">
          <a:avLst/>
        </a:prstGeom>
      </xdr:spPr>
    </xdr:pic>
    <xdr:clientData/>
  </xdr:twoCellAnchor>
  <xdr:twoCellAnchor editAs="oneCell">
    <xdr:from>
      <xdr:col>3</xdr:col>
      <xdr:colOff>36202</xdr:colOff>
      <xdr:row>79</xdr:row>
      <xdr:rowOff>0</xdr:rowOff>
    </xdr:from>
    <xdr:to>
      <xdr:col>15</xdr:col>
      <xdr:colOff>456017</xdr:colOff>
      <xdr:row>115</xdr:row>
      <xdr:rowOff>24476</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4195452" y="10153650"/>
          <a:ext cx="8230315" cy="64252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577850</xdr:colOff>
      <xdr:row>51</xdr:row>
      <xdr:rowOff>47625</xdr:rowOff>
    </xdr:from>
    <xdr:to>
      <xdr:col>10</xdr:col>
      <xdr:colOff>221839</xdr:colOff>
      <xdr:row>76</xdr:row>
      <xdr:rowOff>170758</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35025" y="5610225"/>
          <a:ext cx="7378289" cy="4885633"/>
        </a:xfrm>
        <a:prstGeom prst="rect">
          <a:avLst/>
        </a:prstGeom>
      </xdr:spPr>
    </xdr:pic>
    <xdr:clientData/>
  </xdr:twoCellAnchor>
  <xdr:twoCellAnchor editAs="oneCell">
    <xdr:from>
      <xdr:col>1</xdr:col>
      <xdr:colOff>787400</xdr:colOff>
      <xdr:row>76</xdr:row>
      <xdr:rowOff>152400</xdr:rowOff>
    </xdr:from>
    <xdr:to>
      <xdr:col>10</xdr:col>
      <xdr:colOff>915115</xdr:colOff>
      <xdr:row>112</xdr:row>
      <xdr:rowOff>176876</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054100" y="9779000"/>
          <a:ext cx="8230315" cy="642527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Q127"/>
  <sheetViews>
    <sheetView tabSelected="1" zoomScale="110" zoomScaleNormal="110" workbookViewId="0">
      <selection activeCell="K135" sqref="K135"/>
    </sheetView>
  </sheetViews>
  <sheetFormatPr defaultColWidth="8.81640625" defaultRowHeight="12.5" outlineLevelCol="1"/>
  <cols>
    <col min="1" max="1" width="8.1796875" style="194" customWidth="1"/>
    <col min="2" max="2" width="40.81640625" style="194" customWidth="1"/>
    <col min="3" max="3" width="5.1796875" style="194" customWidth="1"/>
    <col min="4" max="4" width="14" style="194" customWidth="1"/>
    <col min="5" max="5" width="11.81640625" style="194" customWidth="1"/>
    <col min="6" max="6" width="23.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5.1796875" style="194" customWidth="1"/>
    <col min="13" max="13" width="8.81640625" style="194" hidden="1" customWidth="1" outlineLevel="1"/>
    <col min="14" max="14" width="21.54296875" style="194" hidden="1" customWidth="1" outlineLevel="1"/>
    <col min="15" max="15" width="8.81640625" style="194" customWidth="1" collapsed="1"/>
    <col min="16" max="16" width="14.7265625" style="194" customWidth="1"/>
    <col min="17" max="16384" width="8.81640625" style="194"/>
  </cols>
  <sheetData>
    <row r="1" spans="1:19" ht="20">
      <c r="B1" s="72"/>
    </row>
    <row r="2" spans="1:19" ht="16.5">
      <c r="A2" s="345" t="s">
        <v>782</v>
      </c>
      <c r="C2" s="75"/>
      <c r="F2" s="346" t="s">
        <v>791</v>
      </c>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137</v>
      </c>
      <c r="P7" s="127" t="s">
        <v>272</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P10" s="73" t="s">
        <v>14</v>
      </c>
      <c r="Q10" s="268"/>
    </row>
    <row r="11" spans="1:19" ht="13">
      <c r="B11" s="83" t="s">
        <v>18</v>
      </c>
      <c r="C11" s="84"/>
      <c r="D11" s="103" t="s">
        <v>16</v>
      </c>
      <c r="E11" s="103" t="s">
        <v>17</v>
      </c>
      <c r="F11" s="103" t="s">
        <v>243</v>
      </c>
      <c r="G11" s="104">
        <v>1</v>
      </c>
      <c r="H11" s="105"/>
      <c r="I11" s="253">
        <v>76</v>
      </c>
      <c r="J11" s="59"/>
      <c r="K11" s="253">
        <v>76</v>
      </c>
      <c r="M11" s="194">
        <f>+M10+1</f>
        <v>2</v>
      </c>
      <c r="O11" s="194">
        <f t="shared" ref="O11:O22" si="0">+O10+1</f>
        <v>2</v>
      </c>
      <c r="P11" s="73" t="s">
        <v>14</v>
      </c>
      <c r="Q11" s="268"/>
    </row>
    <row r="12" spans="1:19" ht="13">
      <c r="B12" s="83" t="s">
        <v>19</v>
      </c>
      <c r="C12" s="84"/>
      <c r="D12" s="103" t="s">
        <v>16</v>
      </c>
      <c r="E12" s="103" t="s">
        <v>17</v>
      </c>
      <c r="F12" s="103" t="s">
        <v>243</v>
      </c>
      <c r="G12" s="104">
        <v>1</v>
      </c>
      <c r="H12" s="105"/>
      <c r="I12" s="253">
        <v>69</v>
      </c>
      <c r="J12" s="59"/>
      <c r="K12" s="253">
        <v>69</v>
      </c>
      <c r="M12" s="194">
        <f t="shared" ref="M12:M22" si="1">+M11+1</f>
        <v>3</v>
      </c>
      <c r="O12" s="194">
        <f t="shared" si="0"/>
        <v>3</v>
      </c>
      <c r="P12" s="73" t="s">
        <v>14</v>
      </c>
      <c r="Q12" s="268"/>
    </row>
    <row r="13" spans="1:19" ht="13">
      <c r="B13" s="83" t="s">
        <v>20</v>
      </c>
      <c r="C13" s="84"/>
      <c r="D13" s="103" t="s">
        <v>16</v>
      </c>
      <c r="E13" s="103" t="s">
        <v>17</v>
      </c>
      <c r="F13" s="103" t="s">
        <v>243</v>
      </c>
      <c r="G13" s="104">
        <v>1</v>
      </c>
      <c r="H13" s="105"/>
      <c r="I13" s="253">
        <v>68</v>
      </c>
      <c r="J13" s="59"/>
      <c r="K13" s="253">
        <v>68</v>
      </c>
      <c r="M13" s="194">
        <f t="shared" si="1"/>
        <v>4</v>
      </c>
      <c r="O13" s="194">
        <f t="shared" si="0"/>
        <v>4</v>
      </c>
      <c r="P13" s="73" t="s">
        <v>14</v>
      </c>
      <c r="Q13" s="268"/>
    </row>
    <row r="14" spans="1:19" ht="13">
      <c r="B14" s="83" t="s">
        <v>26</v>
      </c>
      <c r="C14" s="84"/>
      <c r="D14" s="103" t="s">
        <v>16</v>
      </c>
      <c r="E14" s="103" t="s">
        <v>17</v>
      </c>
      <c r="F14" s="103" t="s">
        <v>243</v>
      </c>
      <c r="G14" s="104">
        <v>1</v>
      </c>
      <c r="H14" s="105"/>
      <c r="I14" s="253">
        <v>61</v>
      </c>
      <c r="J14" s="59"/>
      <c r="K14" s="253">
        <v>61</v>
      </c>
      <c r="M14" s="194">
        <f t="shared" si="1"/>
        <v>5</v>
      </c>
      <c r="O14" s="194">
        <f t="shared" si="0"/>
        <v>5</v>
      </c>
      <c r="P14" s="73" t="s">
        <v>14</v>
      </c>
      <c r="Q14" s="268"/>
    </row>
    <row r="15" spans="1:19" ht="13">
      <c r="B15" s="83" t="s">
        <v>23</v>
      </c>
      <c r="C15" s="84"/>
      <c r="D15" s="103" t="s">
        <v>16</v>
      </c>
      <c r="E15" s="103" t="s">
        <v>17</v>
      </c>
      <c r="F15" s="103" t="s">
        <v>243</v>
      </c>
      <c r="G15" s="104">
        <v>1</v>
      </c>
      <c r="H15" s="105"/>
      <c r="I15" s="253">
        <v>54</v>
      </c>
      <c r="J15" s="59"/>
      <c r="K15" s="253">
        <v>54</v>
      </c>
      <c r="M15" s="194">
        <f t="shared" si="1"/>
        <v>6</v>
      </c>
      <c r="O15" s="194">
        <f t="shared" si="0"/>
        <v>6</v>
      </c>
      <c r="P15" s="73" t="s">
        <v>14</v>
      </c>
      <c r="Q15" s="268"/>
    </row>
    <row r="16" spans="1:19" ht="13">
      <c r="B16" s="83" t="s">
        <v>21</v>
      </c>
      <c r="C16" s="84"/>
      <c r="D16" s="103" t="s">
        <v>16</v>
      </c>
      <c r="E16" s="103" t="s">
        <v>17</v>
      </c>
      <c r="F16" s="103" t="s">
        <v>243</v>
      </c>
      <c r="G16" s="104">
        <v>1</v>
      </c>
      <c r="H16" s="105"/>
      <c r="I16" s="253">
        <v>53</v>
      </c>
      <c r="J16" s="59"/>
      <c r="K16" s="253">
        <v>53</v>
      </c>
      <c r="M16" s="194">
        <f t="shared" si="1"/>
        <v>7</v>
      </c>
      <c r="O16" s="194">
        <f t="shared" si="0"/>
        <v>7</v>
      </c>
      <c r="P16" s="73" t="s">
        <v>14</v>
      </c>
      <c r="Q16" s="268"/>
    </row>
    <row r="17" spans="2:17" ht="13">
      <c r="B17" s="83" t="s">
        <v>28</v>
      </c>
      <c r="C17" s="84"/>
      <c r="D17" s="103" t="s">
        <v>16</v>
      </c>
      <c r="E17" s="103" t="s">
        <v>17</v>
      </c>
      <c r="F17" s="103" t="s">
        <v>243</v>
      </c>
      <c r="G17" s="104">
        <v>1</v>
      </c>
      <c r="H17" s="105"/>
      <c r="I17" s="253">
        <v>53</v>
      </c>
      <c r="J17" s="59"/>
      <c r="K17" s="253">
        <v>53</v>
      </c>
      <c r="M17" s="194">
        <f t="shared" si="1"/>
        <v>8</v>
      </c>
      <c r="O17" s="194">
        <f t="shared" si="0"/>
        <v>8</v>
      </c>
      <c r="P17" s="73" t="s">
        <v>14</v>
      </c>
      <c r="Q17" s="268"/>
    </row>
    <row r="18" spans="2:17" ht="13">
      <c r="B18" s="83" t="s">
        <v>22</v>
      </c>
      <c r="C18" s="84"/>
      <c r="D18" s="103" t="s">
        <v>16</v>
      </c>
      <c r="E18" s="103" t="s">
        <v>17</v>
      </c>
      <c r="F18" s="103" t="s">
        <v>243</v>
      </c>
      <c r="G18" s="104">
        <v>1</v>
      </c>
      <c r="H18" s="105"/>
      <c r="I18" s="253">
        <v>51</v>
      </c>
      <c r="J18" s="59"/>
      <c r="K18" s="253">
        <v>51</v>
      </c>
      <c r="M18" s="194">
        <f t="shared" si="1"/>
        <v>9</v>
      </c>
      <c r="O18" s="194">
        <f t="shared" si="0"/>
        <v>9</v>
      </c>
      <c r="P18" s="73" t="s">
        <v>14</v>
      </c>
      <c r="Q18" s="268"/>
    </row>
    <row r="19" spans="2:17" ht="13">
      <c r="B19" s="83" t="s">
        <v>25</v>
      </c>
      <c r="C19" s="84"/>
      <c r="D19" s="103" t="s">
        <v>16</v>
      </c>
      <c r="E19" s="103" t="s">
        <v>17</v>
      </c>
      <c r="F19" s="103" t="s">
        <v>243</v>
      </c>
      <c r="G19" s="104">
        <v>1</v>
      </c>
      <c r="H19" s="105"/>
      <c r="I19" s="253">
        <v>50</v>
      </c>
      <c r="J19" s="59"/>
      <c r="K19" s="253">
        <v>50</v>
      </c>
      <c r="M19" s="194">
        <f t="shared" si="1"/>
        <v>10</v>
      </c>
      <c r="O19" s="194">
        <f t="shared" si="0"/>
        <v>10</v>
      </c>
      <c r="P19" s="73" t="s">
        <v>14</v>
      </c>
      <c r="Q19" s="268"/>
    </row>
    <row r="20" spans="2:17" ht="13">
      <c r="B20" s="83" t="s">
        <v>24</v>
      </c>
      <c r="C20" s="84"/>
      <c r="D20" s="103" t="s">
        <v>16</v>
      </c>
      <c r="E20" s="103" t="s">
        <v>17</v>
      </c>
      <c r="F20" s="103" t="s">
        <v>243</v>
      </c>
      <c r="G20" s="104">
        <v>1</v>
      </c>
      <c r="H20" s="105"/>
      <c r="I20" s="253">
        <v>47</v>
      </c>
      <c r="J20" s="59"/>
      <c r="K20" s="253">
        <v>47</v>
      </c>
      <c r="M20" s="194">
        <f t="shared" si="1"/>
        <v>11</v>
      </c>
      <c r="O20" s="194">
        <f t="shared" si="0"/>
        <v>11</v>
      </c>
      <c r="P20" s="73" t="s">
        <v>14</v>
      </c>
      <c r="Q20" s="268"/>
    </row>
    <row r="21" spans="2:17" ht="13">
      <c r="B21" s="83" t="s">
        <v>27</v>
      </c>
      <c r="C21" s="84"/>
      <c r="D21" s="103" t="s">
        <v>16</v>
      </c>
      <c r="E21" s="103" t="s">
        <v>17</v>
      </c>
      <c r="F21" s="103" t="s">
        <v>243</v>
      </c>
      <c r="G21" s="104">
        <v>1</v>
      </c>
      <c r="H21" s="105"/>
      <c r="I21" s="253">
        <v>41</v>
      </c>
      <c r="J21" s="59"/>
      <c r="K21" s="253">
        <v>41</v>
      </c>
      <c r="M21" s="194">
        <f t="shared" si="1"/>
        <v>12</v>
      </c>
      <c r="O21" s="194">
        <f t="shared" si="0"/>
        <v>12</v>
      </c>
      <c r="P21" s="73" t="s">
        <v>14</v>
      </c>
      <c r="Q21" s="268"/>
    </row>
    <row r="22" spans="2:17" ht="13">
      <c r="B22" s="83" t="s">
        <v>30</v>
      </c>
      <c r="C22" s="84"/>
      <c r="D22" s="103" t="s">
        <v>16</v>
      </c>
      <c r="E22" s="103" t="s">
        <v>17</v>
      </c>
      <c r="F22" s="103" t="s">
        <v>243</v>
      </c>
      <c r="G22" s="104">
        <v>1</v>
      </c>
      <c r="H22" s="105"/>
      <c r="I22" s="253">
        <v>18</v>
      </c>
      <c r="J22" s="59"/>
      <c r="K22" s="253">
        <v>18</v>
      </c>
      <c r="M22" s="194">
        <f t="shared" si="1"/>
        <v>13</v>
      </c>
      <c r="O22" s="194">
        <f t="shared" si="0"/>
        <v>13</v>
      </c>
      <c r="P22" s="73" t="s">
        <v>14</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f>+M22+1</f>
        <v>14</v>
      </c>
      <c r="O24" s="194">
        <f>+O22+1</f>
        <v>14</v>
      </c>
      <c r="P24" s="73" t="s">
        <v>36</v>
      </c>
    </row>
    <row r="25" spans="2:17" ht="13">
      <c r="B25" s="83" t="s">
        <v>497</v>
      </c>
      <c r="C25" s="84"/>
      <c r="D25" s="103" t="s">
        <v>16</v>
      </c>
      <c r="E25" s="103" t="s">
        <v>17</v>
      </c>
      <c r="F25" s="103" t="s">
        <v>273</v>
      </c>
      <c r="G25" s="104">
        <v>1</v>
      </c>
      <c r="H25" s="105"/>
      <c r="I25" s="193">
        <f>750+20+10</f>
        <v>780</v>
      </c>
      <c r="J25" s="59"/>
      <c r="K25" s="193">
        <f>729+20+10</f>
        <v>759</v>
      </c>
      <c r="M25" s="194">
        <f>+M24+1</f>
        <v>15</v>
      </c>
      <c r="O25" s="194">
        <f t="shared" ref="O25:O45" si="2">O24+1</f>
        <v>15</v>
      </c>
      <c r="P25" s="73" t="s">
        <v>36</v>
      </c>
    </row>
    <row r="26" spans="2:17" ht="13">
      <c r="B26" s="324" t="s">
        <v>39</v>
      </c>
      <c r="C26" s="325"/>
      <c r="D26" s="77" t="s">
        <v>16</v>
      </c>
      <c r="E26" s="77" t="s">
        <v>40</v>
      </c>
      <c r="F26" s="77" t="s">
        <v>273</v>
      </c>
      <c r="G26" s="224">
        <v>1</v>
      </c>
      <c r="H26" s="76"/>
      <c r="I26" s="291">
        <v>566</v>
      </c>
      <c r="J26" s="292"/>
      <c r="K26" s="291">
        <v>635</v>
      </c>
      <c r="L26" s="73"/>
      <c r="M26" s="73">
        <f>+M25+1</f>
        <v>16</v>
      </c>
      <c r="N26" s="73"/>
      <c r="O26" s="73">
        <f t="shared" si="2"/>
        <v>16</v>
      </c>
      <c r="P26" s="73" t="s">
        <v>36</v>
      </c>
    </row>
    <row r="27" spans="2:17" ht="15.5">
      <c r="B27" s="324" t="s">
        <v>768</v>
      </c>
      <c r="C27" s="325"/>
      <c r="D27" s="77" t="s">
        <v>16</v>
      </c>
      <c r="E27" s="77" t="s">
        <v>17</v>
      </c>
      <c r="F27" s="77" t="s">
        <v>273</v>
      </c>
      <c r="G27" s="224">
        <v>1</v>
      </c>
      <c r="H27" s="76"/>
      <c r="I27" s="291">
        <v>572</v>
      </c>
      <c r="J27" s="292"/>
      <c r="K27" s="291">
        <v>619</v>
      </c>
      <c r="L27" s="73"/>
      <c r="M27" s="73">
        <f t="shared" ref="M27:M45" si="3">+M26+1</f>
        <v>17</v>
      </c>
      <c r="N27" s="73"/>
      <c r="O27" s="73">
        <f t="shared" si="2"/>
        <v>17</v>
      </c>
      <c r="P27" s="73" t="s">
        <v>36</v>
      </c>
    </row>
    <row r="28" spans="2:17" ht="13">
      <c r="B28" s="324" t="s">
        <v>287</v>
      </c>
      <c r="C28" s="325"/>
      <c r="D28" s="77" t="s">
        <v>16</v>
      </c>
      <c r="E28" s="77" t="s">
        <v>17</v>
      </c>
      <c r="F28" s="77" t="s">
        <v>273</v>
      </c>
      <c r="G28" s="224">
        <v>1</v>
      </c>
      <c r="H28" s="76"/>
      <c r="I28" s="291">
        <v>513</v>
      </c>
      <c r="J28" s="292"/>
      <c r="K28" s="291">
        <v>608</v>
      </c>
      <c r="L28" s="73"/>
      <c r="M28" s="73">
        <f t="shared" si="3"/>
        <v>18</v>
      </c>
      <c r="N28" s="73"/>
      <c r="O28" s="73">
        <f t="shared" si="2"/>
        <v>18</v>
      </c>
      <c r="P28" s="73" t="s">
        <v>36</v>
      </c>
    </row>
    <row r="29" spans="2:17" s="318" customFormat="1" ht="13">
      <c r="B29" s="324" t="s">
        <v>41</v>
      </c>
      <c r="C29" s="325"/>
      <c r="D29" s="77" t="s">
        <v>16</v>
      </c>
      <c r="E29" s="77" t="s">
        <v>17</v>
      </c>
      <c r="F29" s="77" t="s">
        <v>273</v>
      </c>
      <c r="G29" s="224">
        <v>1</v>
      </c>
      <c r="H29" s="76"/>
      <c r="I29" s="291">
        <f>564+20</f>
        <v>584</v>
      </c>
      <c r="J29" s="292"/>
      <c r="K29" s="291">
        <f>605+20</f>
        <v>625</v>
      </c>
      <c r="L29" s="73"/>
      <c r="M29" s="73">
        <f t="shared" si="3"/>
        <v>19</v>
      </c>
      <c r="N29" s="73"/>
      <c r="O29" s="73">
        <f t="shared" si="2"/>
        <v>19</v>
      </c>
      <c r="P29" s="73" t="s">
        <v>36</v>
      </c>
    </row>
    <row r="30" spans="2:17" ht="13">
      <c r="B30" s="324" t="s">
        <v>42</v>
      </c>
      <c r="C30" s="325"/>
      <c r="D30" s="77" t="s">
        <v>16</v>
      </c>
      <c r="E30" s="77" t="s">
        <v>17</v>
      </c>
      <c r="F30" s="77" t="s">
        <v>273</v>
      </c>
      <c r="G30" s="224">
        <v>1</v>
      </c>
      <c r="H30" s="76"/>
      <c r="I30" s="291">
        <v>542</v>
      </c>
      <c r="J30" s="292"/>
      <c r="K30" s="291">
        <v>578</v>
      </c>
      <c r="L30" s="73"/>
      <c r="M30" s="73">
        <f t="shared" si="3"/>
        <v>20</v>
      </c>
      <c r="N30" s="73"/>
      <c r="O30" s="73">
        <f t="shared" si="2"/>
        <v>20</v>
      </c>
      <c r="P30" s="73" t="s">
        <v>36</v>
      </c>
    </row>
    <row r="31" spans="2:17" ht="13">
      <c r="B31" s="83" t="s">
        <v>43</v>
      </c>
      <c r="C31" s="84"/>
      <c r="D31" s="103" t="s">
        <v>16</v>
      </c>
      <c r="E31" s="103" t="s">
        <v>17</v>
      </c>
      <c r="F31" s="103" t="s">
        <v>298</v>
      </c>
      <c r="G31" s="104">
        <v>1</v>
      </c>
      <c r="H31" s="105"/>
      <c r="I31" s="193">
        <v>518</v>
      </c>
      <c r="J31" s="59"/>
      <c r="K31" s="193">
        <v>572</v>
      </c>
      <c r="M31" s="73">
        <f t="shared" si="3"/>
        <v>21</v>
      </c>
      <c r="O31" s="194">
        <f t="shared" si="2"/>
        <v>21</v>
      </c>
      <c r="P31" s="73" t="s">
        <v>36</v>
      </c>
    </row>
    <row r="32" spans="2:17" ht="13">
      <c r="B32" s="83" t="s">
        <v>44</v>
      </c>
      <c r="C32" s="84"/>
      <c r="D32" s="103" t="s">
        <v>16</v>
      </c>
      <c r="E32" s="103" t="s">
        <v>45</v>
      </c>
      <c r="F32" s="103" t="s">
        <v>273</v>
      </c>
      <c r="G32" s="104">
        <v>1</v>
      </c>
      <c r="H32" s="105"/>
      <c r="I32" s="193">
        <v>520</v>
      </c>
      <c r="J32" s="59"/>
      <c r="K32" s="193">
        <v>530</v>
      </c>
      <c r="M32" s="73">
        <f t="shared" si="3"/>
        <v>22</v>
      </c>
      <c r="O32" s="194">
        <f t="shared" si="2"/>
        <v>22</v>
      </c>
      <c r="P32" s="73" t="s">
        <v>36</v>
      </c>
    </row>
    <row r="33" spans="2:16" ht="13">
      <c r="B33" s="83" t="s">
        <v>47</v>
      </c>
      <c r="C33" s="208"/>
      <c r="D33" s="103" t="s">
        <v>16</v>
      </c>
      <c r="E33" s="103" t="s">
        <v>17</v>
      </c>
      <c r="F33" s="103" t="s">
        <v>273</v>
      </c>
      <c r="G33" s="104">
        <v>1</v>
      </c>
      <c r="H33" s="105"/>
      <c r="I33" s="200">
        <v>243</v>
      </c>
      <c r="J33" s="59"/>
      <c r="K33" s="200">
        <v>309</v>
      </c>
      <c r="M33" s="73">
        <f t="shared" si="3"/>
        <v>23</v>
      </c>
      <c r="O33" s="194">
        <f t="shared" si="2"/>
        <v>23</v>
      </c>
      <c r="P33" s="73" t="s">
        <v>36</v>
      </c>
    </row>
    <row r="34" spans="2:16" ht="13">
      <c r="B34" s="83" t="s">
        <v>48</v>
      </c>
      <c r="C34" s="84"/>
      <c r="D34" s="103" t="s">
        <v>16</v>
      </c>
      <c r="E34" s="103" t="s">
        <v>17</v>
      </c>
      <c r="F34" s="103" t="s">
        <v>412</v>
      </c>
      <c r="G34" s="104">
        <v>1</v>
      </c>
      <c r="H34" s="105"/>
      <c r="I34" s="200">
        <v>0</v>
      </c>
      <c r="J34" s="59"/>
      <c r="K34" s="200">
        <v>141</v>
      </c>
      <c r="M34" s="73">
        <f t="shared" si="3"/>
        <v>24</v>
      </c>
      <c r="O34" s="194">
        <f t="shared" si="2"/>
        <v>24</v>
      </c>
      <c r="P34" s="73" t="s">
        <v>36</v>
      </c>
    </row>
    <row r="35" spans="2:16" ht="13">
      <c r="B35" s="83" t="s">
        <v>49</v>
      </c>
      <c r="C35" s="84"/>
      <c r="D35" s="103" t="s">
        <v>16</v>
      </c>
      <c r="E35" s="103" t="s">
        <v>17</v>
      </c>
      <c r="F35" s="103" t="s">
        <v>273</v>
      </c>
      <c r="G35" s="104">
        <v>1</v>
      </c>
      <c r="H35" s="105"/>
      <c r="I35" s="200">
        <v>109</v>
      </c>
      <c r="J35" s="59"/>
      <c r="K35" s="200">
        <v>130</v>
      </c>
      <c r="M35" s="73">
        <f t="shared" si="3"/>
        <v>25</v>
      </c>
      <c r="O35" s="194">
        <f t="shared" si="2"/>
        <v>25</v>
      </c>
      <c r="P35" s="73" t="s">
        <v>36</v>
      </c>
    </row>
    <row r="36" spans="2:16" ht="13">
      <c r="B36" s="83" t="s">
        <v>50</v>
      </c>
      <c r="C36" s="84"/>
      <c r="D36" s="103" t="s">
        <v>16</v>
      </c>
      <c r="E36" s="103" t="s">
        <v>17</v>
      </c>
      <c r="F36" s="103" t="s">
        <v>273</v>
      </c>
      <c r="G36" s="104">
        <v>1</v>
      </c>
      <c r="H36" s="105"/>
      <c r="I36" s="200">
        <v>120</v>
      </c>
      <c r="J36" s="59"/>
      <c r="K36" s="200">
        <v>120</v>
      </c>
      <c r="M36" s="73">
        <f t="shared" si="3"/>
        <v>26</v>
      </c>
      <c r="O36" s="194">
        <f t="shared" si="2"/>
        <v>26</v>
      </c>
      <c r="P36" s="73" t="s">
        <v>36</v>
      </c>
    </row>
    <row r="37" spans="2:16" ht="13">
      <c r="B37" s="83" t="s">
        <v>53</v>
      </c>
      <c r="C37" s="84"/>
      <c r="D37" s="103" t="s">
        <v>16</v>
      </c>
      <c r="E37" s="103" t="s">
        <v>17</v>
      </c>
      <c r="F37" s="103" t="s">
        <v>412</v>
      </c>
      <c r="G37" s="104">
        <v>1</v>
      </c>
      <c r="H37" s="105"/>
      <c r="I37" s="200">
        <v>0</v>
      </c>
      <c r="J37" s="59"/>
      <c r="K37" s="200">
        <v>48</v>
      </c>
      <c r="M37" s="73">
        <f t="shared" si="3"/>
        <v>27</v>
      </c>
      <c r="O37" s="194">
        <f t="shared" si="2"/>
        <v>27</v>
      </c>
      <c r="P37" s="73" t="s">
        <v>36</v>
      </c>
    </row>
    <row r="38" spans="2:16" ht="13">
      <c r="B38" s="83" t="s">
        <v>54</v>
      </c>
      <c r="C38" s="84"/>
      <c r="D38" s="103" t="s">
        <v>16</v>
      </c>
      <c r="E38" s="103" t="s">
        <v>17</v>
      </c>
      <c r="F38" s="103" t="s">
        <v>412</v>
      </c>
      <c r="G38" s="104">
        <v>1</v>
      </c>
      <c r="H38" s="105"/>
      <c r="I38" s="200">
        <v>0</v>
      </c>
      <c r="J38" s="59"/>
      <c r="K38" s="200">
        <v>47</v>
      </c>
      <c r="M38" s="73">
        <f t="shared" si="3"/>
        <v>28</v>
      </c>
      <c r="O38" s="194">
        <f t="shared" si="2"/>
        <v>28</v>
      </c>
      <c r="P38" s="73" t="s">
        <v>36</v>
      </c>
    </row>
    <row r="39" spans="2:16" ht="13">
      <c r="B39" s="83" t="s">
        <v>55</v>
      </c>
      <c r="C39" s="84"/>
      <c r="D39" s="103" t="s">
        <v>16</v>
      </c>
      <c r="E39" s="103" t="s">
        <v>17</v>
      </c>
      <c r="F39" s="103" t="s">
        <v>412</v>
      </c>
      <c r="G39" s="104">
        <v>1</v>
      </c>
      <c r="H39" s="105"/>
      <c r="I39" s="200">
        <v>0</v>
      </c>
      <c r="J39" s="59"/>
      <c r="K39" s="200">
        <v>47</v>
      </c>
      <c r="M39" s="73">
        <f>+M38+1</f>
        <v>29</v>
      </c>
      <c r="O39" s="194">
        <f t="shared" si="2"/>
        <v>29</v>
      </c>
      <c r="P39" s="73" t="s">
        <v>36</v>
      </c>
    </row>
    <row r="40" spans="2:16" ht="13">
      <c r="B40" s="83" t="s">
        <v>56</v>
      </c>
      <c r="C40" s="84"/>
      <c r="D40" s="103" t="s">
        <v>16</v>
      </c>
      <c r="E40" s="103" t="s">
        <v>17</v>
      </c>
      <c r="F40" s="103" t="s">
        <v>412</v>
      </c>
      <c r="G40" s="104">
        <v>1</v>
      </c>
      <c r="H40" s="105"/>
      <c r="I40" s="200">
        <v>0</v>
      </c>
      <c r="J40" s="59"/>
      <c r="K40" s="200">
        <v>47</v>
      </c>
      <c r="M40" s="73">
        <f t="shared" si="3"/>
        <v>30</v>
      </c>
      <c r="O40" s="194">
        <f t="shared" si="2"/>
        <v>30</v>
      </c>
      <c r="P40" s="73" t="s">
        <v>36</v>
      </c>
    </row>
    <row r="41" spans="2:16" ht="13">
      <c r="B41" s="83" t="s">
        <v>57</v>
      </c>
      <c r="C41" s="84"/>
      <c r="D41" s="103" t="s">
        <v>16</v>
      </c>
      <c r="E41" s="103" t="s">
        <v>17</v>
      </c>
      <c r="F41" s="103" t="s">
        <v>412</v>
      </c>
      <c r="G41" s="104">
        <v>1</v>
      </c>
      <c r="H41" s="105"/>
      <c r="I41" s="200">
        <v>0</v>
      </c>
      <c r="J41" s="59"/>
      <c r="K41" s="200">
        <v>47</v>
      </c>
      <c r="M41" s="73">
        <f t="shared" si="3"/>
        <v>31</v>
      </c>
      <c r="O41" s="194">
        <f t="shared" si="2"/>
        <v>31</v>
      </c>
      <c r="P41" s="73" t="s">
        <v>36</v>
      </c>
    </row>
    <row r="42" spans="2:16" ht="13">
      <c r="B42" s="83" t="s">
        <v>58</v>
      </c>
      <c r="C42" s="84"/>
      <c r="D42" s="103" t="s">
        <v>16</v>
      </c>
      <c r="E42" s="103" t="s">
        <v>17</v>
      </c>
      <c r="F42" s="103" t="s">
        <v>412</v>
      </c>
      <c r="G42" s="104">
        <v>1</v>
      </c>
      <c r="H42" s="105"/>
      <c r="I42" s="200">
        <v>0</v>
      </c>
      <c r="J42" s="59"/>
      <c r="K42" s="200">
        <v>47</v>
      </c>
      <c r="M42" s="73">
        <f t="shared" si="3"/>
        <v>32</v>
      </c>
      <c r="O42" s="194">
        <f t="shared" si="2"/>
        <v>32</v>
      </c>
      <c r="P42" s="73" t="s">
        <v>36</v>
      </c>
    </row>
    <row r="43" spans="2:16" ht="13">
      <c r="B43" s="83" t="s">
        <v>59</v>
      </c>
      <c r="C43" s="84"/>
      <c r="D43" s="103" t="s">
        <v>16</v>
      </c>
      <c r="E43" s="103" t="s">
        <v>17</v>
      </c>
      <c r="F43" s="103" t="s">
        <v>412</v>
      </c>
      <c r="G43" s="104">
        <v>1</v>
      </c>
      <c r="H43" s="105"/>
      <c r="I43" s="200">
        <v>0</v>
      </c>
      <c r="J43" s="59"/>
      <c r="K43" s="200">
        <v>47</v>
      </c>
      <c r="M43" s="73">
        <f t="shared" si="3"/>
        <v>33</v>
      </c>
      <c r="O43" s="194">
        <f t="shared" si="2"/>
        <v>33</v>
      </c>
      <c r="P43" s="73" t="s">
        <v>36</v>
      </c>
    </row>
    <row r="44" spans="2:16" ht="13">
      <c r="B44" s="83" t="s">
        <v>60</v>
      </c>
      <c r="C44" s="84"/>
      <c r="D44" s="103" t="s">
        <v>16</v>
      </c>
      <c r="E44" s="103" t="s">
        <v>17</v>
      </c>
      <c r="F44" s="103" t="s">
        <v>412</v>
      </c>
      <c r="G44" s="104">
        <v>1</v>
      </c>
      <c r="H44" s="105"/>
      <c r="I44" s="200">
        <v>0</v>
      </c>
      <c r="J44" s="59"/>
      <c r="K44" s="200">
        <v>44</v>
      </c>
      <c r="M44" s="73">
        <f t="shared" si="3"/>
        <v>34</v>
      </c>
      <c r="O44" s="194">
        <f t="shared" si="2"/>
        <v>34</v>
      </c>
      <c r="P44" s="73" t="s">
        <v>36</v>
      </c>
    </row>
    <row r="45" spans="2:16" ht="13">
      <c r="B45" s="83" t="s">
        <v>61</v>
      </c>
      <c r="C45" s="84"/>
      <c r="D45" s="103" t="s">
        <v>16</v>
      </c>
      <c r="E45" s="103" t="s">
        <v>17</v>
      </c>
      <c r="F45" s="103" t="s">
        <v>273</v>
      </c>
      <c r="G45" s="104">
        <v>1</v>
      </c>
      <c r="H45" s="105"/>
      <c r="I45" s="200">
        <v>28</v>
      </c>
      <c r="J45" s="59"/>
      <c r="K45" s="200">
        <v>28</v>
      </c>
      <c r="M45" s="73">
        <f t="shared" si="3"/>
        <v>35</v>
      </c>
      <c r="O45" s="194">
        <f t="shared" si="2"/>
        <v>35</v>
      </c>
      <c r="P45" s="73" t="s">
        <v>36</v>
      </c>
    </row>
    <row r="46" spans="2:16" ht="13">
      <c r="B46" s="223" t="s">
        <v>789</v>
      </c>
      <c r="C46" s="84"/>
      <c r="D46" s="103"/>
      <c r="E46" s="103"/>
      <c r="F46" s="103"/>
      <c r="G46" s="104"/>
      <c r="H46" s="105"/>
      <c r="I46" s="200"/>
      <c r="J46" s="59"/>
      <c r="K46" s="200"/>
    </row>
    <row r="47" spans="2:16" ht="15.5">
      <c r="B47" s="83" t="s">
        <v>792</v>
      </c>
      <c r="C47" s="84"/>
      <c r="D47" s="103" t="s">
        <v>16</v>
      </c>
      <c r="E47" s="103" t="s">
        <v>17</v>
      </c>
      <c r="F47" s="103" t="s">
        <v>716</v>
      </c>
      <c r="G47" s="104">
        <v>1</v>
      </c>
      <c r="I47" s="193">
        <f>20+20+40</f>
        <v>80</v>
      </c>
      <c r="J47" s="204"/>
      <c r="K47" s="193">
        <f>20+20+40</f>
        <v>80</v>
      </c>
      <c r="M47" s="73">
        <f>+M45+1</f>
        <v>36</v>
      </c>
      <c r="O47" s="194">
        <f>O45+1</f>
        <v>36</v>
      </c>
      <c r="P47" s="73" t="s">
        <v>716</v>
      </c>
    </row>
    <row r="48" spans="2:16" ht="13">
      <c r="B48" s="201" t="s">
        <v>62</v>
      </c>
      <c r="C48" s="84"/>
      <c r="D48" s="103"/>
      <c r="E48" s="103"/>
      <c r="F48" s="103"/>
      <c r="G48" s="225"/>
      <c r="H48" s="226"/>
      <c r="I48" s="203">
        <f>SUM(I10:I47)</f>
        <v>6735</v>
      </c>
      <c r="J48" s="204"/>
      <c r="K48" s="203">
        <f>SUM(K10:K47)</f>
        <v>7690</v>
      </c>
    </row>
    <row r="49" spans="2:17" ht="13">
      <c r="B49" s="90" t="s">
        <v>63</v>
      </c>
      <c r="C49" s="90"/>
      <c r="D49" s="76"/>
      <c r="E49" s="76"/>
      <c r="F49" s="77"/>
      <c r="G49" s="76"/>
      <c r="H49" s="76"/>
      <c r="I49" s="199"/>
      <c r="J49" s="76"/>
      <c r="K49" s="199"/>
    </row>
    <row r="50" spans="2:17" ht="13">
      <c r="B50" s="324" t="s">
        <v>66</v>
      </c>
      <c r="C50" s="325"/>
      <c r="D50" s="77" t="s">
        <v>122</v>
      </c>
      <c r="E50" s="77" t="s">
        <v>65</v>
      </c>
      <c r="F50" s="77" t="s">
        <v>298</v>
      </c>
      <c r="G50" s="224">
        <v>1</v>
      </c>
      <c r="H50" s="76"/>
      <c r="I50" s="293">
        <f>830+13+260+13</f>
        <v>1116</v>
      </c>
      <c r="J50" s="292"/>
      <c r="K50" s="293">
        <f>1001+13+190+13</f>
        <v>1217</v>
      </c>
      <c r="L50" s="73"/>
      <c r="M50" s="73" t="e">
        <f>+#REF!+1</f>
        <v>#REF!</v>
      </c>
      <c r="N50" s="73"/>
      <c r="O50" s="73">
        <f>+O47+1</f>
        <v>37</v>
      </c>
      <c r="P50" s="73" t="s">
        <v>36</v>
      </c>
    </row>
    <row r="51" spans="2:17" s="318" customFormat="1" ht="13">
      <c r="B51" s="324" t="s">
        <v>457</v>
      </c>
      <c r="C51" s="325"/>
      <c r="D51" s="77" t="s">
        <v>122</v>
      </c>
      <c r="E51" s="77" t="s">
        <v>65</v>
      </c>
      <c r="F51" s="77" t="s">
        <v>273</v>
      </c>
      <c r="G51" s="224">
        <v>1</v>
      </c>
      <c r="H51" s="76"/>
      <c r="I51" s="293">
        <f>1009+20+20</f>
        <v>1049</v>
      </c>
      <c r="J51" s="292"/>
      <c r="K51" s="293">
        <f>1000+20+20</f>
        <v>1040</v>
      </c>
      <c r="L51" s="73"/>
      <c r="M51" s="73" t="e">
        <f>+M50+1</f>
        <v>#REF!</v>
      </c>
      <c r="N51" s="73"/>
      <c r="O51" s="73">
        <f t="shared" ref="O51:O61" si="4">+O50+1</f>
        <v>38</v>
      </c>
      <c r="P51" s="73" t="s">
        <v>36</v>
      </c>
    </row>
    <row r="52" spans="2:17" ht="13">
      <c r="B52" s="324" t="s">
        <v>67</v>
      </c>
      <c r="C52" s="325"/>
      <c r="D52" s="77" t="s">
        <v>122</v>
      </c>
      <c r="E52" s="77" t="s">
        <v>65</v>
      </c>
      <c r="F52" s="77" t="s">
        <v>298</v>
      </c>
      <c r="G52" s="224">
        <v>1</v>
      </c>
      <c r="H52" s="76"/>
      <c r="I52" s="293">
        <f>782+28</f>
        <v>810</v>
      </c>
      <c r="J52" s="292"/>
      <c r="K52" s="293">
        <f>842+54</f>
        <v>896</v>
      </c>
      <c r="L52" s="73"/>
      <c r="M52" s="73" t="e">
        <f t="shared" ref="M52:M61" si="5">+M51+1</f>
        <v>#REF!</v>
      </c>
      <c r="N52" s="73"/>
      <c r="O52" s="73">
        <f t="shared" si="4"/>
        <v>39</v>
      </c>
      <c r="P52" s="73" t="s">
        <v>36</v>
      </c>
    </row>
    <row r="53" spans="2:17" s="318" customFormat="1" ht="13">
      <c r="B53" s="324" t="s">
        <v>71</v>
      </c>
      <c r="C53" s="325"/>
      <c r="D53" s="77" t="s">
        <v>122</v>
      </c>
      <c r="E53" s="77" t="s">
        <v>65</v>
      </c>
      <c r="F53" s="77" t="s">
        <v>298</v>
      </c>
      <c r="G53" s="224">
        <v>1</v>
      </c>
      <c r="H53" s="76"/>
      <c r="I53" s="293">
        <f>463+260+9+10+10+8</f>
        <v>760</v>
      </c>
      <c r="J53" s="292"/>
      <c r="K53" s="293">
        <f>608+200+9+10+10+8</f>
        <v>845</v>
      </c>
      <c r="L53" s="73"/>
      <c r="M53" s="73" t="e">
        <f t="shared" si="5"/>
        <v>#REF!</v>
      </c>
      <c r="N53" s="73"/>
      <c r="O53" s="73">
        <f t="shared" si="4"/>
        <v>40</v>
      </c>
      <c r="P53" s="73" t="s">
        <v>36</v>
      </c>
    </row>
    <row r="54" spans="2:17" ht="15.5">
      <c r="B54" s="324" t="s">
        <v>802</v>
      </c>
      <c r="C54" s="325"/>
      <c r="D54" s="77" t="s">
        <v>122</v>
      </c>
      <c r="E54" s="77" t="s">
        <v>65</v>
      </c>
      <c r="F54" s="77" t="s">
        <v>411</v>
      </c>
      <c r="G54" s="224">
        <v>1</v>
      </c>
      <c r="H54" s="76"/>
      <c r="I54" s="293">
        <v>763</v>
      </c>
      <c r="J54" s="292"/>
      <c r="K54" s="293">
        <v>781</v>
      </c>
      <c r="L54" s="73"/>
      <c r="M54" s="73" t="e">
        <f t="shared" si="5"/>
        <v>#REF!</v>
      </c>
      <c r="N54" s="73"/>
      <c r="O54" s="73">
        <f t="shared" si="4"/>
        <v>41</v>
      </c>
      <c r="P54" s="73" t="s">
        <v>36</v>
      </c>
    </row>
    <row r="55" spans="2:17" ht="13">
      <c r="B55" s="324" t="s">
        <v>381</v>
      </c>
      <c r="C55" s="325"/>
      <c r="D55" s="77" t="s">
        <v>122</v>
      </c>
      <c r="E55" s="77" t="s">
        <v>65</v>
      </c>
      <c r="F55" s="77" t="s">
        <v>273</v>
      </c>
      <c r="G55" s="224">
        <v>1</v>
      </c>
      <c r="H55" s="76"/>
      <c r="I55" s="293">
        <f>740+20+10</f>
        <v>770</v>
      </c>
      <c r="J55" s="292"/>
      <c r="K55" s="293">
        <f>762+20+10</f>
        <v>792</v>
      </c>
      <c r="L55" s="73"/>
      <c r="M55" s="73" t="e">
        <f t="shared" si="5"/>
        <v>#REF!</v>
      </c>
      <c r="N55" s="73"/>
      <c r="O55" s="73">
        <f t="shared" si="4"/>
        <v>42</v>
      </c>
      <c r="P55" s="73" t="s">
        <v>36</v>
      </c>
      <c r="Q55" s="318"/>
    </row>
    <row r="56" spans="2:17" s="318" customFormat="1" ht="13">
      <c r="B56" s="324" t="s">
        <v>64</v>
      </c>
      <c r="C56" s="325"/>
      <c r="D56" s="77" t="s">
        <v>122</v>
      </c>
      <c r="E56" s="77" t="s">
        <v>65</v>
      </c>
      <c r="F56" s="77" t="s">
        <v>273</v>
      </c>
      <c r="G56" s="224">
        <v>0.75</v>
      </c>
      <c r="H56" s="76"/>
      <c r="I56" s="293">
        <f>779+15+20*75%</f>
        <v>809</v>
      </c>
      <c r="J56" s="292"/>
      <c r="K56" s="293">
        <f>746+15+20*75%</f>
        <v>776</v>
      </c>
      <c r="L56" s="73"/>
      <c r="M56" s="73" t="e">
        <f t="shared" si="5"/>
        <v>#REF!</v>
      </c>
      <c r="N56" s="73"/>
      <c r="O56" s="73">
        <f t="shared" si="4"/>
        <v>43</v>
      </c>
      <c r="P56" s="73" t="s">
        <v>36</v>
      </c>
    </row>
    <row r="57" spans="2:17" ht="13">
      <c r="B57" s="324" t="s">
        <v>69</v>
      </c>
      <c r="C57" s="325"/>
      <c r="D57" s="77" t="s">
        <v>122</v>
      </c>
      <c r="E57" s="77" t="s">
        <v>65</v>
      </c>
      <c r="F57" s="77" t="s">
        <v>273</v>
      </c>
      <c r="G57" s="224">
        <v>1</v>
      </c>
      <c r="H57" s="76"/>
      <c r="I57" s="293">
        <f>662+10+10</f>
        <v>682</v>
      </c>
      <c r="J57" s="292"/>
      <c r="K57" s="293">
        <f>692+10+10</f>
        <v>712</v>
      </c>
      <c r="L57" s="73"/>
      <c r="M57" s="73" t="e">
        <f t="shared" si="5"/>
        <v>#REF!</v>
      </c>
      <c r="N57" s="73"/>
      <c r="O57" s="73">
        <f t="shared" si="4"/>
        <v>44</v>
      </c>
      <c r="P57" s="73" t="s">
        <v>36</v>
      </c>
    </row>
    <row r="58" spans="2:17" ht="13">
      <c r="B58" s="324" t="s">
        <v>783</v>
      </c>
      <c r="C58" s="325"/>
      <c r="D58" s="77" t="s">
        <v>122</v>
      </c>
      <c r="E58" s="77" t="s">
        <v>65</v>
      </c>
      <c r="F58" s="77" t="s">
        <v>273</v>
      </c>
      <c r="G58" s="224">
        <v>1</v>
      </c>
      <c r="H58" s="76"/>
      <c r="I58" s="293">
        <f>520+3</f>
        <v>523</v>
      </c>
      <c r="J58" s="292"/>
      <c r="K58" s="293">
        <f>606+3</f>
        <v>609</v>
      </c>
      <c r="L58" s="73"/>
      <c r="M58" s="73" t="e">
        <f t="shared" si="5"/>
        <v>#REF!</v>
      </c>
      <c r="N58" s="73"/>
      <c r="O58" s="73">
        <f t="shared" si="4"/>
        <v>45</v>
      </c>
      <c r="P58" s="73" t="s">
        <v>36</v>
      </c>
    </row>
    <row r="59" spans="2:17" s="318" customFormat="1" ht="13">
      <c r="B59" s="324" t="s">
        <v>72</v>
      </c>
      <c r="C59" s="325"/>
      <c r="D59" s="77" t="s">
        <v>122</v>
      </c>
      <c r="E59" s="77" t="s">
        <v>65</v>
      </c>
      <c r="F59" s="77" t="s">
        <v>298</v>
      </c>
      <c r="G59" s="224">
        <v>1</v>
      </c>
      <c r="H59" s="76"/>
      <c r="I59" s="293">
        <f>426+10+10</f>
        <v>446</v>
      </c>
      <c r="J59" s="292"/>
      <c r="K59" s="293">
        <f>500+10+10</f>
        <v>520</v>
      </c>
      <c r="L59" s="73"/>
      <c r="M59" s="73" t="e">
        <f t="shared" si="5"/>
        <v>#REF!</v>
      </c>
      <c r="N59" s="73"/>
      <c r="O59" s="73">
        <f t="shared" si="4"/>
        <v>46</v>
      </c>
      <c r="P59" s="73" t="s">
        <v>36</v>
      </c>
    </row>
    <row r="60" spans="2:17" ht="13">
      <c r="B60" s="324" t="s">
        <v>73</v>
      </c>
      <c r="C60" s="325"/>
      <c r="D60" s="77" t="s">
        <v>122</v>
      </c>
      <c r="E60" s="77" t="s">
        <v>65</v>
      </c>
      <c r="F60" s="77" t="s">
        <v>298</v>
      </c>
      <c r="G60" s="224">
        <v>1</v>
      </c>
      <c r="H60" s="76"/>
      <c r="I60" s="293">
        <v>400</v>
      </c>
      <c r="J60" s="292"/>
      <c r="K60" s="293">
        <v>453</v>
      </c>
      <c r="L60" s="73"/>
      <c r="M60" s="73" t="e">
        <f t="shared" si="5"/>
        <v>#REF!</v>
      </c>
      <c r="N60" s="73"/>
      <c r="O60" s="73">
        <f t="shared" si="4"/>
        <v>47</v>
      </c>
      <c r="P60" s="73" t="s">
        <v>36</v>
      </c>
    </row>
    <row r="61" spans="2:17" ht="13">
      <c r="B61" s="324" t="s">
        <v>75</v>
      </c>
      <c r="C61" s="325"/>
      <c r="D61" s="77" t="s">
        <v>122</v>
      </c>
      <c r="E61" s="77" t="s">
        <v>65</v>
      </c>
      <c r="F61" s="77" t="s">
        <v>273</v>
      </c>
      <c r="G61" s="326">
        <v>0.78500000000000003</v>
      </c>
      <c r="H61" s="76"/>
      <c r="I61" s="293">
        <f>392+5+8+7.9</f>
        <v>412.9</v>
      </c>
      <c r="J61" s="292"/>
      <c r="K61" s="293">
        <f>374+5+8+7.9</f>
        <v>394.9</v>
      </c>
      <c r="L61" s="73"/>
      <c r="M61" s="73" t="e">
        <f t="shared" si="5"/>
        <v>#REF!</v>
      </c>
      <c r="N61" s="73"/>
      <c r="O61" s="73">
        <f t="shared" si="4"/>
        <v>48</v>
      </c>
      <c r="P61" s="73" t="s">
        <v>36</v>
      </c>
      <c r="Q61" s="318"/>
    </row>
    <row r="62" spans="2:17" ht="13">
      <c r="B62" s="201" t="s">
        <v>62</v>
      </c>
      <c r="C62" s="84"/>
      <c r="D62" s="76"/>
      <c r="E62" s="76"/>
      <c r="F62" s="77"/>
      <c r="G62" s="202"/>
      <c r="H62" s="202"/>
      <c r="I62" s="203">
        <f>SUM(I50:I61)</f>
        <v>8540.9</v>
      </c>
      <c r="J62" s="204"/>
      <c r="K62" s="203">
        <f>SUM(K50:K61)</f>
        <v>9035.9</v>
      </c>
      <c r="M62" s="73"/>
    </row>
    <row r="63" spans="2:17" ht="13">
      <c r="B63" s="90" t="s">
        <v>471</v>
      </c>
      <c r="C63" s="90"/>
      <c r="D63" s="76"/>
      <c r="E63" s="76"/>
      <c r="F63" s="77"/>
      <c r="G63" s="76"/>
      <c r="H63" s="76"/>
      <c r="I63" s="199"/>
      <c r="J63" s="76"/>
      <c r="K63" s="199"/>
    </row>
    <row r="64" spans="2:17" ht="15.5">
      <c r="B64" s="83" t="s">
        <v>803</v>
      </c>
      <c r="C64" s="84"/>
      <c r="D64" s="103" t="s">
        <v>114</v>
      </c>
      <c r="E64" s="103" t="s">
        <v>254</v>
      </c>
      <c r="F64" s="103" t="s">
        <v>273</v>
      </c>
      <c r="G64" s="104">
        <v>1</v>
      </c>
      <c r="H64" s="105"/>
      <c r="I64" s="200">
        <f>1037+10+15-102</f>
        <v>960</v>
      </c>
      <c r="J64" s="59"/>
      <c r="K64" s="200">
        <v>1130</v>
      </c>
      <c r="M64" s="194" t="e">
        <f>+M61+1</f>
        <v>#REF!</v>
      </c>
      <c r="O64" s="194">
        <f>O61+1</f>
        <v>49</v>
      </c>
      <c r="P64" s="73" t="s">
        <v>36</v>
      </c>
    </row>
    <row r="65" spans="2:16" ht="15.5">
      <c r="B65" s="83" t="s">
        <v>804</v>
      </c>
      <c r="C65" s="84"/>
      <c r="D65" s="103" t="s">
        <v>114</v>
      </c>
      <c r="E65" s="103" t="s">
        <v>255</v>
      </c>
      <c r="F65" s="103" t="s">
        <v>273</v>
      </c>
      <c r="G65" s="104">
        <v>1</v>
      </c>
      <c r="H65" s="105"/>
      <c r="I65" s="193">
        <f>1030+6+3-108</f>
        <v>931</v>
      </c>
      <c r="J65" s="59"/>
      <c r="K65" s="193">
        <v>1130</v>
      </c>
      <c r="M65" s="194" t="e">
        <f>+M64+1</f>
        <v>#REF!</v>
      </c>
      <c r="O65" s="194">
        <f t="shared" ref="O65:O85" si="6">+O64+1</f>
        <v>50</v>
      </c>
      <c r="P65" s="73" t="s">
        <v>36</v>
      </c>
    </row>
    <row r="66" spans="2:16" ht="15.5">
      <c r="B66" s="83" t="s">
        <v>805</v>
      </c>
      <c r="D66" s="103" t="s">
        <v>114</v>
      </c>
      <c r="E66" s="103" t="s">
        <v>254</v>
      </c>
      <c r="F66" s="103" t="s">
        <v>273</v>
      </c>
      <c r="G66" s="104">
        <v>1</v>
      </c>
      <c r="I66" s="193">
        <f>668</f>
        <v>668</v>
      </c>
      <c r="J66" s="204"/>
      <c r="K66" s="193">
        <f>760+68</f>
        <v>828</v>
      </c>
      <c r="M66" s="194" t="e">
        <f>+M65+1</f>
        <v>#REF!</v>
      </c>
      <c r="O66" s="194">
        <f t="shared" si="6"/>
        <v>51</v>
      </c>
      <c r="P66" s="73" t="s">
        <v>36</v>
      </c>
    </row>
    <row r="67" spans="2:16" ht="13">
      <c r="B67" s="83" t="s">
        <v>80</v>
      </c>
      <c r="C67" s="84"/>
      <c r="D67" s="103" t="s">
        <v>78</v>
      </c>
      <c r="E67" s="103" t="s">
        <v>81</v>
      </c>
      <c r="F67" s="103" t="s">
        <v>298</v>
      </c>
      <c r="G67" s="104">
        <v>1</v>
      </c>
      <c r="H67" s="105"/>
      <c r="I67" s="200">
        <v>720</v>
      </c>
      <c r="J67" s="59"/>
      <c r="K67" s="200">
        <v>807</v>
      </c>
      <c r="M67" s="194" t="e">
        <f t="shared" ref="M67:M91" si="7">+M66+1</f>
        <v>#REF!</v>
      </c>
      <c r="O67" s="194">
        <f t="shared" si="6"/>
        <v>52</v>
      </c>
      <c r="P67" s="73" t="s">
        <v>36</v>
      </c>
    </row>
    <row r="68" spans="2:16" ht="15.5">
      <c r="B68" s="83" t="s">
        <v>806</v>
      </c>
      <c r="C68" s="84"/>
      <c r="D68" s="103" t="s">
        <v>120</v>
      </c>
      <c r="E68" s="103" t="s">
        <v>500</v>
      </c>
      <c r="F68" s="103" t="s">
        <v>273</v>
      </c>
      <c r="G68" s="104">
        <v>1</v>
      </c>
      <c r="H68" s="105"/>
      <c r="I68" s="200">
        <v>750</v>
      </c>
      <c r="J68" s="59"/>
      <c r="K68" s="200">
        <v>731</v>
      </c>
      <c r="M68" s="194" t="e">
        <f t="shared" si="7"/>
        <v>#REF!</v>
      </c>
      <c r="O68" s="194">
        <f t="shared" si="6"/>
        <v>53</v>
      </c>
      <c r="P68" s="73" t="s">
        <v>36</v>
      </c>
    </row>
    <row r="69" spans="2:16" ht="15.5">
      <c r="B69" s="83" t="s">
        <v>807</v>
      </c>
      <c r="C69" s="84"/>
      <c r="D69" s="103" t="s">
        <v>114</v>
      </c>
      <c r="E69" s="103" t="s">
        <v>255</v>
      </c>
      <c r="F69" s="103" t="s">
        <v>413</v>
      </c>
      <c r="G69" s="104">
        <v>1</v>
      </c>
      <c r="H69" s="105"/>
      <c r="I69" s="200">
        <v>0</v>
      </c>
      <c r="J69" s="59"/>
      <c r="K69" s="200">
        <v>725</v>
      </c>
      <c r="M69" s="194" t="e">
        <f t="shared" si="7"/>
        <v>#REF!</v>
      </c>
      <c r="O69" s="194">
        <f t="shared" si="6"/>
        <v>54</v>
      </c>
      <c r="P69" s="73" t="s">
        <v>788</v>
      </c>
    </row>
    <row r="70" spans="2:16" ht="13">
      <c r="B70" s="83" t="s">
        <v>561</v>
      </c>
      <c r="C70" s="84"/>
      <c r="D70" s="103" t="s">
        <v>120</v>
      </c>
      <c r="E70" s="103" t="s">
        <v>562</v>
      </c>
      <c r="F70" s="103" t="s">
        <v>273</v>
      </c>
      <c r="G70" s="104">
        <v>1</v>
      </c>
      <c r="H70" s="105"/>
      <c r="I70" s="193">
        <v>745</v>
      </c>
      <c r="J70" s="59"/>
      <c r="K70" s="193">
        <v>695</v>
      </c>
      <c r="M70" s="194" t="e">
        <f t="shared" si="7"/>
        <v>#REF!</v>
      </c>
      <c r="O70" s="194">
        <f t="shared" si="6"/>
        <v>55</v>
      </c>
      <c r="P70" s="73" t="s">
        <v>36</v>
      </c>
    </row>
    <row r="71" spans="2:16" ht="15.5">
      <c r="B71" s="83" t="s">
        <v>808</v>
      </c>
      <c r="C71" s="84"/>
      <c r="D71" s="103" t="s">
        <v>114</v>
      </c>
      <c r="E71" s="103" t="s">
        <v>254</v>
      </c>
      <c r="F71" s="103" t="s">
        <v>273</v>
      </c>
      <c r="G71" s="104">
        <v>1</v>
      </c>
      <c r="H71" s="105"/>
      <c r="I71" s="193">
        <f>518.5-55</f>
        <v>463.5</v>
      </c>
      <c r="J71" s="59"/>
      <c r="K71" s="193">
        <v>565</v>
      </c>
      <c r="M71" s="194" t="e">
        <f t="shared" si="7"/>
        <v>#REF!</v>
      </c>
      <c r="O71" s="194">
        <f t="shared" si="6"/>
        <v>56</v>
      </c>
      <c r="P71" s="73" t="s">
        <v>36</v>
      </c>
    </row>
    <row r="72" spans="2:16" ht="13">
      <c r="B72" s="83" t="s">
        <v>104</v>
      </c>
      <c r="C72" s="84"/>
      <c r="D72" s="103" t="s">
        <v>120</v>
      </c>
      <c r="E72" s="103" t="s">
        <v>105</v>
      </c>
      <c r="F72" s="103" t="s">
        <v>273</v>
      </c>
      <c r="G72" s="104">
        <v>1</v>
      </c>
      <c r="H72" s="105"/>
      <c r="I72" s="193">
        <f>543+9</f>
        <v>552</v>
      </c>
      <c r="J72" s="59"/>
      <c r="K72" s="193">
        <f>543+9</f>
        <v>552</v>
      </c>
      <c r="M72" s="194" t="e">
        <f t="shared" si="7"/>
        <v>#REF!</v>
      </c>
      <c r="O72" s="194">
        <f t="shared" si="6"/>
        <v>57</v>
      </c>
      <c r="P72" s="73" t="s">
        <v>36</v>
      </c>
    </row>
    <row r="73" spans="2:16" ht="15.5">
      <c r="B73" s="289" t="s">
        <v>131</v>
      </c>
      <c r="C73" s="356"/>
      <c r="D73" s="340" t="s">
        <v>120</v>
      </c>
      <c r="E73" s="340" t="s">
        <v>112</v>
      </c>
      <c r="F73" s="340" t="s">
        <v>273</v>
      </c>
      <c r="G73" s="341">
        <v>1</v>
      </c>
      <c r="H73" s="357"/>
      <c r="I73" s="358">
        <v>843</v>
      </c>
      <c r="J73" s="359"/>
      <c r="K73" s="358">
        <v>1038</v>
      </c>
      <c r="M73" s="194" t="e">
        <f t="shared" si="7"/>
        <v>#REF!</v>
      </c>
      <c r="O73" s="194">
        <f t="shared" si="6"/>
        <v>58</v>
      </c>
      <c r="P73" s="73" t="s">
        <v>36</v>
      </c>
    </row>
    <row r="74" spans="2:16" ht="15.5">
      <c r="B74" s="83" t="s">
        <v>809</v>
      </c>
      <c r="C74" s="84"/>
      <c r="D74" s="103" t="s">
        <v>114</v>
      </c>
      <c r="E74" s="103" t="s">
        <v>115</v>
      </c>
      <c r="F74" s="103" t="s">
        <v>412</v>
      </c>
      <c r="G74" s="104">
        <v>1</v>
      </c>
      <c r="H74" s="105"/>
      <c r="I74" s="200">
        <v>0</v>
      </c>
      <c r="J74" s="59"/>
      <c r="K74" s="200">
        <v>503</v>
      </c>
      <c r="M74" s="194" t="e">
        <f t="shared" si="7"/>
        <v>#REF!</v>
      </c>
      <c r="O74" s="194">
        <f t="shared" si="6"/>
        <v>59</v>
      </c>
      <c r="P74" s="73" t="s">
        <v>36</v>
      </c>
    </row>
    <row r="75" spans="2:16" ht="13">
      <c r="B75" s="83" t="s">
        <v>89</v>
      </c>
      <c r="C75" s="84"/>
      <c r="D75" s="103" t="s">
        <v>78</v>
      </c>
      <c r="E75" s="103" t="s">
        <v>90</v>
      </c>
      <c r="F75" s="103" t="s">
        <v>298</v>
      </c>
      <c r="G75" s="104">
        <v>1</v>
      </c>
      <c r="H75" s="105"/>
      <c r="I75" s="200">
        <v>184</v>
      </c>
      <c r="J75" s="59"/>
      <c r="K75" s="200">
        <v>215</v>
      </c>
      <c r="M75" s="194" t="e">
        <f t="shared" si="7"/>
        <v>#REF!</v>
      </c>
      <c r="O75" s="194">
        <f t="shared" si="6"/>
        <v>60</v>
      </c>
      <c r="P75" s="73" t="s">
        <v>36</v>
      </c>
    </row>
    <row r="76" spans="2:16" ht="15.5">
      <c r="B76" s="83" t="s">
        <v>810</v>
      </c>
      <c r="C76" s="84"/>
      <c r="D76" s="103" t="s">
        <v>114</v>
      </c>
      <c r="E76" s="103" t="s">
        <v>256</v>
      </c>
      <c r="F76" s="103" t="s">
        <v>412</v>
      </c>
      <c r="G76" s="104">
        <v>1</v>
      </c>
      <c r="H76" s="105"/>
      <c r="I76" s="200">
        <v>0</v>
      </c>
      <c r="J76" s="59"/>
      <c r="K76" s="200">
        <v>191</v>
      </c>
      <c r="M76" s="194" t="e">
        <f t="shared" si="7"/>
        <v>#REF!</v>
      </c>
      <c r="O76" s="194">
        <f t="shared" si="6"/>
        <v>61</v>
      </c>
      <c r="P76" s="73" t="s">
        <v>36</v>
      </c>
    </row>
    <row r="77" spans="2:16" ht="15.5">
      <c r="B77" s="83" t="s">
        <v>811</v>
      </c>
      <c r="C77" s="84"/>
      <c r="D77" s="103" t="s">
        <v>120</v>
      </c>
      <c r="E77" s="103" t="s">
        <v>107</v>
      </c>
      <c r="F77" s="103" t="s">
        <v>298</v>
      </c>
      <c r="G77" s="104" t="s">
        <v>748</v>
      </c>
      <c r="H77" s="105"/>
      <c r="I77" s="200">
        <v>110</v>
      </c>
      <c r="J77" s="59"/>
      <c r="K77" s="200">
        <f>121+4</f>
        <v>125</v>
      </c>
      <c r="M77" s="194" t="e">
        <f t="shared" si="7"/>
        <v>#REF!</v>
      </c>
      <c r="O77" s="194">
        <f t="shared" si="6"/>
        <v>62</v>
      </c>
      <c r="P77" s="73" t="s">
        <v>36</v>
      </c>
    </row>
    <row r="78" spans="2:16" ht="15.5">
      <c r="B78" s="83" t="s">
        <v>812</v>
      </c>
      <c r="C78" s="84"/>
      <c r="D78" s="103" t="s">
        <v>114</v>
      </c>
      <c r="E78" s="103" t="s">
        <v>256</v>
      </c>
      <c r="F78" s="103" t="s">
        <v>412</v>
      </c>
      <c r="G78" s="104">
        <v>1</v>
      </c>
      <c r="H78" s="105"/>
      <c r="I78" s="193">
        <v>0</v>
      </c>
      <c r="J78" s="59"/>
      <c r="K78" s="193">
        <v>92</v>
      </c>
      <c r="M78" s="194" t="e">
        <f t="shared" si="7"/>
        <v>#REF!</v>
      </c>
      <c r="O78" s="194">
        <f t="shared" si="6"/>
        <v>63</v>
      </c>
      <c r="P78" s="73" t="s">
        <v>36</v>
      </c>
    </row>
    <row r="79" spans="2:16" ht="13">
      <c r="B79" s="83" t="s">
        <v>108</v>
      </c>
      <c r="C79" s="84"/>
      <c r="D79" s="103" t="s">
        <v>120</v>
      </c>
      <c r="E79" s="103" t="s">
        <v>107</v>
      </c>
      <c r="F79" s="103" t="s">
        <v>273</v>
      </c>
      <c r="G79" s="104">
        <v>1</v>
      </c>
      <c r="H79" s="105"/>
      <c r="I79" s="200">
        <v>60</v>
      </c>
      <c r="J79" s="59"/>
      <c r="K79" s="200">
        <v>80</v>
      </c>
      <c r="M79" s="194" t="e">
        <f t="shared" si="7"/>
        <v>#REF!</v>
      </c>
      <c r="O79" s="194">
        <f t="shared" si="6"/>
        <v>64</v>
      </c>
      <c r="P79" s="73" t="s">
        <v>36</v>
      </c>
    </row>
    <row r="80" spans="2:16" ht="15.5">
      <c r="B80" s="83" t="s">
        <v>813</v>
      </c>
      <c r="C80" s="84"/>
      <c r="D80" s="103" t="s">
        <v>114</v>
      </c>
      <c r="E80" s="103" t="s">
        <v>256</v>
      </c>
      <c r="F80" s="103" t="s">
        <v>412</v>
      </c>
      <c r="G80" s="104">
        <v>1</v>
      </c>
      <c r="H80" s="105"/>
      <c r="I80" s="200">
        <v>0</v>
      </c>
      <c r="J80" s="59"/>
      <c r="K80" s="200">
        <v>73</v>
      </c>
      <c r="M80" s="194" t="e">
        <f t="shared" si="7"/>
        <v>#REF!</v>
      </c>
      <c r="O80" s="194">
        <f t="shared" si="6"/>
        <v>65</v>
      </c>
      <c r="P80" s="73" t="s">
        <v>36</v>
      </c>
    </row>
    <row r="81" spans="2:43" ht="13">
      <c r="B81" s="83" t="s">
        <v>220</v>
      </c>
      <c r="C81" s="84"/>
      <c r="D81" s="103" t="s">
        <v>114</v>
      </c>
      <c r="E81" s="103" t="s">
        <v>256</v>
      </c>
      <c r="F81" s="103" t="s">
        <v>412</v>
      </c>
      <c r="G81" s="104">
        <v>1</v>
      </c>
      <c r="H81" s="105"/>
      <c r="I81" s="200">
        <v>0</v>
      </c>
      <c r="J81" s="59"/>
      <c r="K81" s="200">
        <v>67</v>
      </c>
      <c r="M81" s="194" t="e">
        <f t="shared" si="7"/>
        <v>#REF!</v>
      </c>
      <c r="O81" s="194">
        <f t="shared" si="6"/>
        <v>66</v>
      </c>
      <c r="P81" s="73" t="s">
        <v>36</v>
      </c>
    </row>
    <row r="82" spans="2:43" ht="13">
      <c r="B82" s="83" t="s">
        <v>109</v>
      </c>
      <c r="C82" s="84"/>
      <c r="D82" s="103" t="s">
        <v>120</v>
      </c>
      <c r="E82" s="103" t="s">
        <v>107</v>
      </c>
      <c r="F82" s="103" t="s">
        <v>273</v>
      </c>
      <c r="G82" s="104">
        <v>1</v>
      </c>
      <c r="H82" s="105"/>
      <c r="I82" s="200">
        <v>55</v>
      </c>
      <c r="J82" s="59"/>
      <c r="K82" s="200">
        <v>56</v>
      </c>
      <c r="M82" s="194" t="e">
        <f t="shared" si="7"/>
        <v>#REF!</v>
      </c>
      <c r="O82" s="194">
        <f t="shared" si="6"/>
        <v>67</v>
      </c>
      <c r="P82" s="73" t="s">
        <v>36</v>
      </c>
    </row>
    <row r="83" spans="2:43" ht="13">
      <c r="B83" s="83" t="s">
        <v>224</v>
      </c>
      <c r="C83" s="84"/>
      <c r="D83" s="103" t="s">
        <v>114</v>
      </c>
      <c r="E83" s="103" t="s">
        <v>255</v>
      </c>
      <c r="F83" s="103" t="s">
        <v>412</v>
      </c>
      <c r="G83" s="104">
        <v>1</v>
      </c>
      <c r="H83" s="105"/>
      <c r="I83" s="193">
        <v>0</v>
      </c>
      <c r="J83" s="59"/>
      <c r="K83" s="193">
        <v>53</v>
      </c>
      <c r="M83" s="194" t="e">
        <f t="shared" si="7"/>
        <v>#REF!</v>
      </c>
      <c r="O83" s="194">
        <f t="shared" si="6"/>
        <v>68</v>
      </c>
      <c r="P83" s="73" t="s">
        <v>36</v>
      </c>
    </row>
    <row r="84" spans="2:43" ht="13">
      <c r="B84" s="83" t="s">
        <v>110</v>
      </c>
      <c r="C84" s="84"/>
      <c r="D84" s="103" t="s">
        <v>120</v>
      </c>
      <c r="E84" s="103" t="s">
        <v>107</v>
      </c>
      <c r="F84" s="103" t="s">
        <v>412</v>
      </c>
      <c r="G84" s="104">
        <v>1</v>
      </c>
      <c r="H84" s="105"/>
      <c r="I84" s="200">
        <v>0</v>
      </c>
      <c r="J84" s="59"/>
      <c r="K84" s="200">
        <v>48</v>
      </c>
      <c r="M84" s="194" t="e">
        <f t="shared" si="7"/>
        <v>#REF!</v>
      </c>
      <c r="O84" s="194">
        <f t="shared" si="6"/>
        <v>69</v>
      </c>
      <c r="P84" s="73" t="s">
        <v>36</v>
      </c>
    </row>
    <row r="85" spans="2:43" ht="15.5">
      <c r="B85" s="83" t="s">
        <v>814</v>
      </c>
      <c r="C85" s="84"/>
      <c r="D85" s="103" t="s">
        <v>120</v>
      </c>
      <c r="E85" s="103" t="s">
        <v>107</v>
      </c>
      <c r="F85" s="103" t="s">
        <v>298</v>
      </c>
      <c r="G85" s="104">
        <v>1</v>
      </c>
      <c r="H85" s="105"/>
      <c r="I85" s="193">
        <v>45</v>
      </c>
      <c r="J85" s="59"/>
      <c r="K85" s="193">
        <v>47</v>
      </c>
      <c r="M85" s="194" t="e">
        <f t="shared" si="7"/>
        <v>#REF!</v>
      </c>
      <c r="O85" s="194">
        <f t="shared" si="6"/>
        <v>70</v>
      </c>
      <c r="P85" s="73" t="s">
        <v>36</v>
      </c>
      <c r="R85" s="361"/>
      <c r="S85" s="361"/>
    </row>
    <row r="86" spans="2:43" ht="13">
      <c r="B86" s="83" t="s">
        <v>226</v>
      </c>
      <c r="C86" s="84"/>
      <c r="D86" s="103" t="s">
        <v>114</v>
      </c>
      <c r="E86" s="103" t="s">
        <v>257</v>
      </c>
      <c r="F86" s="103" t="s">
        <v>412</v>
      </c>
      <c r="G86" s="104">
        <v>1</v>
      </c>
      <c r="H86" s="105"/>
      <c r="I86" s="200">
        <v>0</v>
      </c>
      <c r="J86" s="59"/>
      <c r="K86" s="200">
        <v>33</v>
      </c>
      <c r="M86" s="194" t="e">
        <f t="shared" si="7"/>
        <v>#REF!</v>
      </c>
      <c r="O86" s="194">
        <f>+O85+1</f>
        <v>71</v>
      </c>
      <c r="P86" s="73" t="s">
        <v>36</v>
      </c>
      <c r="R86" s="361"/>
      <c r="S86" s="361"/>
    </row>
    <row r="87" spans="2:43" ht="13">
      <c r="B87" s="83" t="s">
        <v>229</v>
      </c>
      <c r="C87" s="84"/>
      <c r="D87" s="103" t="s">
        <v>114</v>
      </c>
      <c r="E87" s="103" t="s">
        <v>255</v>
      </c>
      <c r="F87" s="103" t="s">
        <v>412</v>
      </c>
      <c r="G87" s="104">
        <v>1</v>
      </c>
      <c r="H87" s="105"/>
      <c r="I87" s="200">
        <v>0</v>
      </c>
      <c r="J87" s="59"/>
      <c r="K87" s="200">
        <v>23</v>
      </c>
      <c r="M87" s="194" t="e">
        <f t="shared" si="7"/>
        <v>#REF!</v>
      </c>
      <c r="O87" s="194">
        <f>O86+1</f>
        <v>72</v>
      </c>
      <c r="P87" s="73" t="s">
        <v>36</v>
      </c>
      <c r="R87" s="361"/>
      <c r="S87" s="361"/>
    </row>
    <row r="88" spans="2:43" ht="13">
      <c r="B88" s="83" t="s">
        <v>232</v>
      </c>
      <c r="C88" s="84"/>
      <c r="D88" s="103" t="s">
        <v>114</v>
      </c>
      <c r="E88" s="103" t="s">
        <v>255</v>
      </c>
      <c r="F88" s="103" t="s">
        <v>412</v>
      </c>
      <c r="G88" s="104">
        <v>1</v>
      </c>
      <c r="H88" s="105"/>
      <c r="I88" s="193">
        <v>0</v>
      </c>
      <c r="J88" s="59"/>
      <c r="K88" s="193">
        <v>20</v>
      </c>
      <c r="M88" s="194" t="e">
        <f t="shared" si="7"/>
        <v>#REF!</v>
      </c>
      <c r="O88" s="194">
        <f>+O87+1</f>
        <v>73</v>
      </c>
      <c r="P88" s="73" t="s">
        <v>36</v>
      </c>
      <c r="R88" s="361"/>
      <c r="S88" s="361"/>
    </row>
    <row r="89" spans="2:43" ht="13">
      <c r="B89" s="83" t="s">
        <v>234</v>
      </c>
      <c r="C89" s="84"/>
      <c r="D89" s="103" t="s">
        <v>114</v>
      </c>
      <c r="E89" s="103" t="s">
        <v>257</v>
      </c>
      <c r="F89" s="103" t="s">
        <v>412</v>
      </c>
      <c r="G89" s="104">
        <v>1</v>
      </c>
      <c r="H89" s="105"/>
      <c r="I89" s="200">
        <v>0</v>
      </c>
      <c r="J89" s="59"/>
      <c r="K89" s="200">
        <v>12</v>
      </c>
      <c r="M89" s="194" t="e">
        <f t="shared" si="7"/>
        <v>#REF!</v>
      </c>
      <c r="O89" s="194">
        <f>+O88+1</f>
        <v>74</v>
      </c>
      <c r="P89" s="73" t="s">
        <v>36</v>
      </c>
      <c r="R89" s="361"/>
      <c r="S89" s="361"/>
    </row>
    <row r="90" spans="2:43" ht="13">
      <c r="B90" s="83" t="s">
        <v>237</v>
      </c>
      <c r="C90" s="84"/>
      <c r="D90" s="103" t="s">
        <v>114</v>
      </c>
      <c r="E90" s="103" t="s">
        <v>258</v>
      </c>
      <c r="F90" s="103" t="s">
        <v>412</v>
      </c>
      <c r="G90" s="104">
        <v>1</v>
      </c>
      <c r="H90" s="105"/>
      <c r="I90" s="193">
        <v>0</v>
      </c>
      <c r="J90" s="59"/>
      <c r="K90" s="193">
        <v>10</v>
      </c>
      <c r="M90" s="194" t="e">
        <f t="shared" si="7"/>
        <v>#REF!</v>
      </c>
      <c r="O90" s="194">
        <f>+O89+1</f>
        <v>75</v>
      </c>
      <c r="P90" s="73" t="s">
        <v>36</v>
      </c>
      <c r="R90" s="361"/>
      <c r="S90" s="361"/>
    </row>
    <row r="91" spans="2:43" ht="13">
      <c r="B91" s="83" t="s">
        <v>240</v>
      </c>
      <c r="C91" s="84"/>
      <c r="D91" s="103" t="s">
        <v>114</v>
      </c>
      <c r="E91" s="103" t="s">
        <v>256</v>
      </c>
      <c r="F91" s="103" t="s">
        <v>243</v>
      </c>
      <c r="G91" s="104">
        <v>1</v>
      </c>
      <c r="H91" s="105"/>
      <c r="I91" s="198">
        <v>0</v>
      </c>
      <c r="J91" s="59"/>
      <c r="K91" s="198">
        <v>4</v>
      </c>
      <c r="M91" s="194" t="e">
        <f t="shared" si="7"/>
        <v>#REF!</v>
      </c>
      <c r="O91" s="194">
        <f>+O90+1</f>
        <v>76</v>
      </c>
      <c r="P91" s="73" t="s">
        <v>241</v>
      </c>
      <c r="R91" s="361"/>
      <c r="S91" s="361"/>
    </row>
    <row r="92" spans="2:43" ht="13">
      <c r="B92" s="201" t="s">
        <v>62</v>
      </c>
      <c r="C92" s="84"/>
      <c r="D92" s="103"/>
      <c r="E92" s="103"/>
      <c r="F92" s="103"/>
      <c r="G92" s="104"/>
      <c r="H92" s="105"/>
      <c r="I92" s="200">
        <f>SUM(I64:I91)</f>
        <v>7086.5</v>
      </c>
      <c r="J92" s="59"/>
      <c r="K92" s="200">
        <f>SUM(K64:K91)</f>
        <v>9853</v>
      </c>
      <c r="R92" s="361"/>
      <c r="S92" s="361"/>
    </row>
    <row r="93" spans="2:43" ht="13.5" thickBot="1">
      <c r="B93" s="363" t="s">
        <v>784</v>
      </c>
      <c r="C93" s="363"/>
      <c r="D93" s="363"/>
      <c r="E93" s="240">
        <f>O91</f>
        <v>76</v>
      </c>
      <c r="I93" s="230">
        <f>+I48+I62+I92</f>
        <v>22362.400000000001</v>
      </c>
      <c r="J93" s="231"/>
      <c r="K93" s="230">
        <f>+K48+K62+K92</f>
        <v>26578.9</v>
      </c>
    </row>
    <row r="94" spans="2:43" s="351" customFormat="1" ht="13.5" thickTop="1">
      <c r="B94" s="349"/>
      <c r="C94" s="350"/>
      <c r="F94" s="352"/>
      <c r="I94" s="353"/>
      <c r="J94" s="354"/>
      <c r="K94" s="353"/>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row>
    <row r="95" spans="2:43" ht="13">
      <c r="B95" s="263" t="s">
        <v>718</v>
      </c>
      <c r="C95" s="240"/>
      <c r="I95" s="237"/>
      <c r="J95" s="231"/>
      <c r="K95" s="237"/>
    </row>
    <row r="96" spans="2:43" ht="15.5">
      <c r="B96" s="289" t="s">
        <v>815</v>
      </c>
      <c r="C96" s="339"/>
      <c r="D96" s="340" t="s">
        <v>16</v>
      </c>
      <c r="E96" s="340" t="s">
        <v>17</v>
      </c>
      <c r="F96" s="340" t="s">
        <v>716</v>
      </c>
      <c r="G96" s="341">
        <v>1</v>
      </c>
      <c r="H96" s="335"/>
      <c r="I96" s="344">
        <f>510+110</f>
        <v>620</v>
      </c>
      <c r="J96" s="342"/>
      <c r="K96" s="344">
        <f>510+110</f>
        <v>620</v>
      </c>
    </row>
    <row r="97" spans="1:16" ht="15.5">
      <c r="B97" s="289" t="s">
        <v>816</v>
      </c>
      <c r="C97" s="339"/>
      <c r="D97" s="340" t="s">
        <v>16</v>
      </c>
      <c r="E97" s="340" t="s">
        <v>17</v>
      </c>
      <c r="F97" s="340" t="s">
        <v>716</v>
      </c>
      <c r="G97" s="341">
        <v>1</v>
      </c>
      <c r="H97" s="335"/>
      <c r="I97" s="344">
        <v>38</v>
      </c>
      <c r="J97" s="342"/>
      <c r="K97" s="344">
        <v>38</v>
      </c>
    </row>
    <row r="98" spans="1:16" ht="15.5">
      <c r="B98" s="83" t="s">
        <v>817</v>
      </c>
      <c r="C98" s="240"/>
      <c r="D98" s="103" t="s">
        <v>16</v>
      </c>
      <c r="E98" s="103" t="s">
        <v>17</v>
      </c>
      <c r="F98" s="103" t="s">
        <v>243</v>
      </c>
      <c r="G98" s="104">
        <v>1</v>
      </c>
      <c r="I98" s="237">
        <v>25</v>
      </c>
      <c r="J98" s="231"/>
      <c r="K98" s="237">
        <v>25</v>
      </c>
    </row>
    <row r="99" spans="1:16" ht="13">
      <c r="B99" s="347"/>
      <c r="C99" s="240"/>
      <c r="D99" s="103"/>
      <c r="E99" s="103"/>
      <c r="F99" s="103"/>
      <c r="G99" s="104"/>
      <c r="I99" s="237"/>
      <c r="J99" s="231"/>
      <c r="K99" s="237"/>
      <c r="P99" s="73"/>
    </row>
    <row r="100" spans="1:16" ht="13">
      <c r="B100" s="229" t="s">
        <v>785</v>
      </c>
      <c r="C100" s="240"/>
      <c r="I100" s="259">
        <f>SUM(I93:I99)</f>
        <v>23045.4</v>
      </c>
      <c r="J100" s="231"/>
      <c r="K100" s="259">
        <f>SUM(K93:K99)</f>
        <v>27261.9</v>
      </c>
    </row>
    <row r="101" spans="1:16" ht="13">
      <c r="B101" s="229"/>
      <c r="C101" s="240"/>
      <c r="I101" s="258"/>
      <c r="J101" s="231"/>
      <c r="K101" s="258"/>
    </row>
    <row r="102" spans="1:16" ht="13">
      <c r="B102" s="263" t="s">
        <v>524</v>
      </c>
      <c r="C102" s="240"/>
      <c r="I102" s="258"/>
      <c r="J102" s="231"/>
      <c r="K102" s="258"/>
    </row>
    <row r="103" spans="1:16" ht="15.5">
      <c r="B103" s="289" t="s">
        <v>818</v>
      </c>
      <c r="C103" s="339"/>
      <c r="D103" s="340" t="s">
        <v>16</v>
      </c>
      <c r="E103" s="340" t="s">
        <v>17</v>
      </c>
      <c r="F103" s="340" t="s">
        <v>716</v>
      </c>
      <c r="G103" s="341">
        <v>1</v>
      </c>
      <c r="H103" s="335"/>
      <c r="I103" s="344">
        <v>60</v>
      </c>
      <c r="J103" s="342"/>
      <c r="K103" s="344">
        <v>60</v>
      </c>
    </row>
    <row r="104" spans="1:16" ht="15.5">
      <c r="B104" s="83" t="s">
        <v>819</v>
      </c>
      <c r="C104" s="240"/>
      <c r="D104" s="103" t="s">
        <v>16</v>
      </c>
      <c r="E104" s="103" t="s">
        <v>17</v>
      </c>
      <c r="F104" s="103" t="s">
        <v>243</v>
      </c>
      <c r="G104" s="104">
        <v>1</v>
      </c>
      <c r="I104" s="237">
        <v>105</v>
      </c>
      <c r="J104" s="231"/>
      <c r="K104" s="237">
        <v>105</v>
      </c>
    </row>
    <row r="105" spans="1:16" ht="15.5">
      <c r="B105" s="289" t="s">
        <v>820</v>
      </c>
      <c r="C105" s="339"/>
      <c r="D105" s="340" t="s">
        <v>122</v>
      </c>
      <c r="E105" s="340" t="s">
        <v>65</v>
      </c>
      <c r="F105" s="340"/>
      <c r="G105" s="341">
        <v>1</v>
      </c>
      <c r="H105" s="335"/>
      <c r="I105" s="344">
        <v>0</v>
      </c>
      <c r="J105" s="342"/>
      <c r="K105" s="344">
        <v>425</v>
      </c>
    </row>
    <row r="106" spans="1:16" ht="13">
      <c r="B106" s="229"/>
      <c r="C106" s="240"/>
      <c r="I106" s="343"/>
      <c r="J106" s="231"/>
      <c r="K106" s="343"/>
    </row>
    <row r="107" spans="1:16" ht="13.5" thickBot="1">
      <c r="B107" s="229" t="s">
        <v>786</v>
      </c>
      <c r="C107" s="240"/>
      <c r="I107" s="230">
        <f>SUM(I100:I106)</f>
        <v>23210.400000000001</v>
      </c>
      <c r="J107" s="230"/>
      <c r="K107" s="230">
        <f>SUM(K100:K106)</f>
        <v>27851.9</v>
      </c>
    </row>
    <row r="108" spans="1:16" ht="13.5" thickTop="1">
      <c r="B108" s="76"/>
      <c r="C108" s="76"/>
      <c r="D108" s="76"/>
      <c r="E108" s="76"/>
      <c r="F108" s="77"/>
      <c r="G108" s="76"/>
      <c r="H108" s="76"/>
      <c r="I108" s="235"/>
      <c r="J108" s="105"/>
      <c r="K108" s="235"/>
    </row>
    <row r="109" spans="1:16" ht="42.75" customHeight="1">
      <c r="A109" s="236">
        <v>-1</v>
      </c>
      <c r="B109" s="364" t="s">
        <v>795</v>
      </c>
      <c r="C109" s="364"/>
      <c r="D109" s="364"/>
      <c r="E109" s="364"/>
      <c r="F109" s="364"/>
      <c r="G109" s="364"/>
      <c r="H109" s="364"/>
      <c r="I109" s="364"/>
      <c r="J109" s="364"/>
      <c r="K109" s="364"/>
    </row>
    <row r="110" spans="1:16" ht="55.5" customHeight="1">
      <c r="A110" s="236">
        <v>-2</v>
      </c>
      <c r="B110" s="364" t="s">
        <v>721</v>
      </c>
      <c r="C110" s="364"/>
      <c r="D110" s="364"/>
      <c r="E110" s="364"/>
      <c r="F110" s="364"/>
      <c r="G110" s="364"/>
      <c r="H110" s="364"/>
      <c r="I110" s="364"/>
      <c r="J110" s="364"/>
      <c r="K110" s="364"/>
      <c r="P110" s="73"/>
    </row>
    <row r="111" spans="1:16" ht="29.25" customHeight="1">
      <c r="A111" s="236">
        <v>-3</v>
      </c>
      <c r="B111" s="364" t="s">
        <v>796</v>
      </c>
      <c r="C111" s="364"/>
      <c r="D111" s="364"/>
      <c r="E111" s="364"/>
      <c r="F111" s="364"/>
      <c r="G111" s="364"/>
      <c r="H111" s="364"/>
      <c r="I111" s="364"/>
      <c r="J111" s="364"/>
      <c r="K111" s="364"/>
      <c r="P111" s="73"/>
    </row>
    <row r="112" spans="1:16" ht="30" customHeight="1">
      <c r="A112" s="236">
        <v>-4</v>
      </c>
      <c r="B112" s="364" t="s">
        <v>797</v>
      </c>
      <c r="C112" s="364"/>
      <c r="D112" s="364"/>
      <c r="E112" s="364"/>
      <c r="F112" s="364"/>
      <c r="G112" s="364"/>
      <c r="H112" s="364"/>
      <c r="I112" s="364"/>
      <c r="J112" s="364"/>
      <c r="K112" s="364"/>
    </row>
    <row r="113" spans="1:12" ht="19.5" customHeight="1">
      <c r="A113" s="236">
        <v>-5</v>
      </c>
      <c r="B113" s="364" t="s">
        <v>455</v>
      </c>
      <c r="C113" s="364"/>
      <c r="D113" s="364"/>
      <c r="E113" s="364"/>
      <c r="F113" s="364"/>
      <c r="G113" s="364"/>
      <c r="H113" s="364"/>
      <c r="I113" s="364"/>
      <c r="J113" s="364"/>
      <c r="K113" s="364"/>
    </row>
    <row r="114" spans="1:12" ht="19.5" customHeight="1">
      <c r="A114" s="236">
        <v>-6</v>
      </c>
      <c r="B114" s="364" t="s">
        <v>713</v>
      </c>
      <c r="C114" s="364"/>
      <c r="D114" s="364"/>
      <c r="E114" s="364"/>
      <c r="F114" s="364"/>
      <c r="G114" s="364"/>
      <c r="H114" s="364"/>
      <c r="I114" s="364"/>
      <c r="J114" s="364"/>
      <c r="K114" s="364"/>
    </row>
    <row r="115" spans="1:12" ht="33" customHeight="1">
      <c r="A115" s="236">
        <v>-7</v>
      </c>
      <c r="B115" s="362" t="s">
        <v>798</v>
      </c>
      <c r="C115" s="362"/>
      <c r="D115" s="362"/>
      <c r="E115" s="362"/>
      <c r="F115" s="362"/>
      <c r="G115" s="362"/>
      <c r="H115" s="362"/>
      <c r="I115" s="362"/>
      <c r="J115" s="362"/>
      <c r="K115" s="362"/>
      <c r="L115" s="348"/>
    </row>
    <row r="116" spans="1:12" ht="26.25" customHeight="1">
      <c r="A116" s="236">
        <v>-8</v>
      </c>
      <c r="B116" s="362" t="s">
        <v>799</v>
      </c>
      <c r="C116" s="362"/>
      <c r="D116" s="362"/>
      <c r="E116" s="362"/>
      <c r="F116" s="362"/>
      <c r="G116" s="362"/>
      <c r="H116" s="362"/>
      <c r="I116" s="362"/>
      <c r="J116" s="362"/>
      <c r="K116" s="362"/>
    </row>
    <row r="117" spans="1:12" ht="32.25" customHeight="1">
      <c r="A117" s="236">
        <v>-9</v>
      </c>
      <c r="B117" s="362" t="s">
        <v>800</v>
      </c>
      <c r="C117" s="362"/>
      <c r="D117" s="362"/>
      <c r="E117" s="362"/>
      <c r="F117" s="362"/>
      <c r="G117" s="362"/>
      <c r="H117" s="362"/>
      <c r="I117" s="362"/>
      <c r="J117" s="362"/>
      <c r="K117" s="362"/>
    </row>
    <row r="118" spans="1:12" ht="18.75" customHeight="1">
      <c r="A118" s="236">
        <v>-10</v>
      </c>
      <c r="B118" s="356" t="s">
        <v>801</v>
      </c>
      <c r="C118" s="355"/>
      <c r="D118" s="355"/>
      <c r="E118" s="355"/>
      <c r="F118" s="355"/>
      <c r="G118" s="355"/>
      <c r="H118" s="355"/>
      <c r="I118" s="355"/>
      <c r="J118" s="355"/>
      <c r="K118" s="355"/>
    </row>
    <row r="119" spans="1:12" ht="24" customHeight="1">
      <c r="A119" s="236">
        <v>-11</v>
      </c>
      <c r="B119" s="362" t="s">
        <v>790</v>
      </c>
      <c r="C119" s="362"/>
      <c r="D119" s="362"/>
      <c r="E119" s="362"/>
      <c r="F119" s="362"/>
      <c r="G119" s="362"/>
      <c r="H119" s="362"/>
      <c r="I119" s="362"/>
      <c r="J119" s="362"/>
      <c r="K119" s="362"/>
    </row>
    <row r="120" spans="1:12" ht="19.5" customHeight="1">
      <c r="A120" s="236">
        <v>-12</v>
      </c>
      <c r="B120" s="362" t="s">
        <v>793</v>
      </c>
      <c r="C120" s="362"/>
      <c r="D120" s="362"/>
      <c r="E120" s="362"/>
      <c r="F120" s="362"/>
      <c r="G120" s="362"/>
      <c r="H120" s="362"/>
      <c r="I120" s="362"/>
      <c r="J120" s="362"/>
      <c r="K120" s="362"/>
    </row>
    <row r="122" spans="1:12" ht="12.75" customHeight="1">
      <c r="B122" s="362" t="s">
        <v>794</v>
      </c>
      <c r="C122" s="362"/>
      <c r="D122" s="362"/>
      <c r="E122" s="362"/>
      <c r="F122" s="362"/>
      <c r="G122" s="362"/>
      <c r="H122" s="362"/>
      <c r="I122" s="362"/>
      <c r="J122" s="362"/>
      <c r="K122" s="362"/>
    </row>
    <row r="123" spans="1:12" ht="12.75" customHeight="1">
      <c r="B123" s="362"/>
      <c r="C123" s="362"/>
      <c r="D123" s="362"/>
      <c r="E123" s="362"/>
      <c r="F123" s="362"/>
      <c r="G123" s="362"/>
      <c r="H123" s="362"/>
      <c r="I123" s="362"/>
      <c r="J123" s="362"/>
      <c r="K123" s="362"/>
    </row>
    <row r="124" spans="1:12" ht="12.75" customHeight="1">
      <c r="B124" s="362"/>
      <c r="C124" s="362"/>
      <c r="D124" s="362"/>
      <c r="E124" s="362"/>
      <c r="F124" s="362"/>
      <c r="G124" s="362"/>
      <c r="H124" s="362"/>
      <c r="I124" s="362"/>
      <c r="J124" s="362"/>
      <c r="K124" s="362"/>
    </row>
    <row r="125" spans="1:12" ht="12.75" customHeight="1">
      <c r="B125" s="362"/>
      <c r="C125" s="362"/>
      <c r="D125" s="362"/>
      <c r="E125" s="362"/>
      <c r="F125" s="362"/>
      <c r="G125" s="362"/>
      <c r="H125" s="362"/>
      <c r="I125" s="362"/>
      <c r="J125" s="362"/>
      <c r="K125" s="362"/>
    </row>
    <row r="126" spans="1:12" ht="14.25" customHeight="1">
      <c r="B126" s="362"/>
      <c r="C126" s="362"/>
      <c r="D126" s="362"/>
      <c r="E126" s="362"/>
      <c r="F126" s="362"/>
      <c r="G126" s="362"/>
      <c r="H126" s="362"/>
      <c r="I126" s="362"/>
      <c r="J126" s="362"/>
      <c r="K126" s="362"/>
    </row>
    <row r="127" spans="1:12" ht="14">
      <c r="B127" s="360"/>
    </row>
  </sheetData>
  <autoFilter ref="A7:P93" xr:uid="{00000000-0009-0000-0000-000004000000}"/>
  <mergeCells count="13">
    <mergeCell ref="B120:K120"/>
    <mergeCell ref="B122:K126"/>
    <mergeCell ref="B119:K119"/>
    <mergeCell ref="B117:K117"/>
    <mergeCell ref="B93:D93"/>
    <mergeCell ref="B109:K109"/>
    <mergeCell ref="B110:K110"/>
    <mergeCell ref="B111:K111"/>
    <mergeCell ref="B112:K112"/>
    <mergeCell ref="B113:K113"/>
    <mergeCell ref="B114:K114"/>
    <mergeCell ref="B115:K115"/>
    <mergeCell ref="B116:K116"/>
  </mergeCells>
  <conditionalFormatting sqref="B8:K92 B93:B98 C94:K98 B99:K107">
    <cfRule type="expression" dxfId="235" priority="1">
      <formula>MOD(ROW(),2)=0</formula>
    </cfRule>
  </conditionalFormatting>
  <conditionalFormatting sqref="E93:K93">
    <cfRule type="expression" dxfId="234" priority="34">
      <formula>MOD(ROW(),2)=0</formula>
    </cfRule>
  </conditionalFormatting>
  <pageMargins left="0.45" right="0.45" top="0.25" bottom="0.25" header="0.3" footer="0.3"/>
  <pageSetup paperSize="3" scale="77"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5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747</v>
      </c>
      <c r="C6" s="155"/>
      <c r="D6" s="156">
        <f>'CPN Portfolio 12.31.20 '!I46</f>
        <v>6635</v>
      </c>
      <c r="E6" s="156">
        <f>'CPN Portfolio 12.31.20 '!I60</f>
        <v>8452</v>
      </c>
      <c r="F6" s="156">
        <f>'CPN Portfolio 12.31.20 '!I90</f>
        <v>6665.5</v>
      </c>
      <c r="G6" s="158"/>
      <c r="H6" s="156">
        <f>SUM(D6:G6)</f>
        <v>21752.5</v>
      </c>
      <c r="J6" s="159"/>
    </row>
    <row r="7" spans="1:11">
      <c r="B7" s="83"/>
      <c r="C7" s="161"/>
      <c r="D7" s="170"/>
      <c r="E7" s="170"/>
      <c r="F7" s="170"/>
      <c r="G7" s="166"/>
      <c r="H7" s="285"/>
    </row>
    <row r="8" spans="1:11">
      <c r="A8" s="147"/>
      <c r="B8" s="155" t="s">
        <v>750</v>
      </c>
      <c r="C8" s="161"/>
      <c r="D8" s="165">
        <f>SUM(D6:D7)</f>
        <v>6635</v>
      </c>
      <c r="E8" s="165">
        <f>SUM(E6:E7)</f>
        <v>8452</v>
      </c>
      <c r="F8" s="165">
        <f>SUM(F6:F7)</f>
        <v>6665.5</v>
      </c>
      <c r="G8" s="165"/>
      <c r="H8" s="165">
        <f>SUM(H6:H7)</f>
        <v>21752.5</v>
      </c>
      <c r="J8" s="159">
        <f>H8-'CPN Portfolio 3.31.21'!I91</f>
        <v>0</v>
      </c>
    </row>
    <row r="9" spans="1:11">
      <c r="A9" s="147"/>
      <c r="B9" s="155"/>
      <c r="C9" s="161"/>
      <c r="D9" s="170"/>
      <c r="E9" s="170"/>
      <c r="F9" s="170"/>
      <c r="G9" s="170"/>
      <c r="H9" s="170"/>
      <c r="J9" s="159"/>
    </row>
    <row r="10" spans="1:11">
      <c r="A10" s="147" t="s">
        <v>753</v>
      </c>
      <c r="B10" s="155" t="s">
        <v>765</v>
      </c>
      <c r="C10" s="161"/>
      <c r="D10" s="274">
        <v>0</v>
      </c>
      <c r="E10" s="274">
        <v>0</v>
      </c>
      <c r="F10" s="274">
        <v>0</v>
      </c>
      <c r="G10" s="274"/>
      <c r="H10" s="156">
        <f>SUM(D10:G10)</f>
        <v>0</v>
      </c>
      <c r="J10" s="159"/>
      <c r="K10" s="147" t="s">
        <v>766</v>
      </c>
    </row>
    <row r="11" spans="1:11">
      <c r="A11" s="147"/>
      <c r="B11" s="155"/>
      <c r="C11" s="161"/>
      <c r="D11" s="170"/>
      <c r="E11" s="170"/>
      <c r="F11" s="170"/>
      <c r="G11" s="170"/>
      <c r="H11" s="170"/>
      <c r="J11" s="159"/>
    </row>
    <row r="12" spans="1:11">
      <c r="A12" s="147" t="s">
        <v>753</v>
      </c>
      <c r="B12" s="155" t="s">
        <v>754</v>
      </c>
      <c r="C12" s="161"/>
      <c r="D12" s="170"/>
      <c r="E12" s="170"/>
      <c r="F12" s="170"/>
      <c r="G12" s="170"/>
      <c r="H12" s="170"/>
      <c r="J12" s="159"/>
    </row>
    <row r="13" spans="1:11">
      <c r="A13" s="147"/>
      <c r="B13" s="295" t="s">
        <v>757</v>
      </c>
      <c r="C13" s="161"/>
      <c r="D13" s="167">
        <v>0</v>
      </c>
      <c r="E13" s="167">
        <v>10</v>
      </c>
      <c r="F13" s="167">
        <v>0</v>
      </c>
      <c r="G13" s="168"/>
      <c r="H13" s="311">
        <f>SUM(D13:G13)</f>
        <v>10</v>
      </c>
      <c r="J13" s="159"/>
    </row>
    <row r="14" spans="1:11">
      <c r="A14" s="147"/>
      <c r="B14" s="295" t="s">
        <v>755</v>
      </c>
      <c r="C14" s="161"/>
      <c r="D14" s="167">
        <v>0</v>
      </c>
      <c r="E14" s="167">
        <v>10</v>
      </c>
      <c r="F14" s="167">
        <v>0</v>
      </c>
      <c r="G14" s="168"/>
      <c r="H14" s="311">
        <f t="shared" ref="H14:H20" si="0">SUM(D14:G14)</f>
        <v>10</v>
      </c>
      <c r="J14" s="159"/>
    </row>
    <row r="15" spans="1:11">
      <c r="A15" s="147"/>
      <c r="B15" s="295" t="s">
        <v>756</v>
      </c>
      <c r="C15" s="161"/>
      <c r="D15" s="167">
        <v>0</v>
      </c>
      <c r="E15" s="167">
        <v>10</v>
      </c>
      <c r="F15" s="167">
        <v>0</v>
      </c>
      <c r="G15" s="168"/>
      <c r="H15" s="311">
        <f t="shared" si="0"/>
        <v>10</v>
      </c>
      <c r="J15" s="159"/>
    </row>
    <row r="16" spans="1:11">
      <c r="A16" s="147"/>
      <c r="B16" s="295" t="s">
        <v>758</v>
      </c>
      <c r="C16" s="161"/>
      <c r="D16" s="167">
        <v>0</v>
      </c>
      <c r="E16" s="319">
        <f>10*75%</f>
        <v>7.5</v>
      </c>
      <c r="F16" s="167">
        <v>0</v>
      </c>
      <c r="G16" s="168"/>
      <c r="H16" s="320">
        <f t="shared" si="0"/>
        <v>7.5</v>
      </c>
      <c r="J16" s="159"/>
    </row>
    <row r="17" spans="1:11">
      <c r="A17" s="147"/>
      <c r="B17" s="295" t="s">
        <v>759</v>
      </c>
      <c r="C17" s="161"/>
      <c r="D17" s="167">
        <v>0</v>
      </c>
      <c r="E17" s="319">
        <f>10*75%</f>
        <v>7.5</v>
      </c>
      <c r="F17" s="167">
        <v>0</v>
      </c>
      <c r="G17" s="168"/>
      <c r="H17" s="320">
        <f t="shared" si="0"/>
        <v>7.5</v>
      </c>
      <c r="J17" s="159"/>
    </row>
    <row r="18" spans="1:11">
      <c r="A18" s="147"/>
      <c r="B18" s="295" t="s">
        <v>760</v>
      </c>
      <c r="C18" s="161"/>
      <c r="D18" s="167">
        <v>0</v>
      </c>
      <c r="E18" s="167">
        <v>10</v>
      </c>
      <c r="F18" s="167">
        <v>0</v>
      </c>
      <c r="G18" s="168"/>
      <c r="H18" s="311">
        <f t="shared" si="0"/>
        <v>10</v>
      </c>
      <c r="J18" s="159"/>
    </row>
    <row r="19" spans="1:11">
      <c r="A19" s="147"/>
      <c r="B19" s="296" t="s">
        <v>761</v>
      </c>
      <c r="C19" s="161"/>
      <c r="D19" s="167">
        <v>0</v>
      </c>
      <c r="E19" s="167">
        <v>10</v>
      </c>
      <c r="F19" s="167">
        <v>0</v>
      </c>
      <c r="G19" s="168"/>
      <c r="H19" s="311">
        <f t="shared" si="0"/>
        <v>10</v>
      </c>
      <c r="J19" s="159"/>
    </row>
    <row r="20" spans="1:11">
      <c r="A20" s="147"/>
      <c r="B20" s="296" t="s">
        <v>762</v>
      </c>
      <c r="C20" s="161"/>
      <c r="D20" s="274">
        <v>0</v>
      </c>
      <c r="E20" s="274">
        <v>10</v>
      </c>
      <c r="F20" s="274">
        <v>0</v>
      </c>
      <c r="G20" s="297"/>
      <c r="H20" s="307">
        <f t="shared" si="0"/>
        <v>10</v>
      </c>
      <c r="J20" s="159"/>
    </row>
    <row r="21" spans="1:11">
      <c r="A21" s="147"/>
      <c r="B21" s="155" t="s">
        <v>763</v>
      </c>
      <c r="C21" s="161"/>
      <c r="D21" s="170"/>
      <c r="E21" s="170">
        <f>SUM(E13:E20)</f>
        <v>75</v>
      </c>
      <c r="F21" s="170"/>
      <c r="G21" s="170"/>
      <c r="H21" s="170">
        <f>SUM(H13:H20)</f>
        <v>75</v>
      </c>
      <c r="J21" s="159"/>
    </row>
    <row r="22" spans="1:11">
      <c r="A22" s="147"/>
      <c r="B22" s="155"/>
      <c r="C22" s="161"/>
      <c r="D22" s="167"/>
      <c r="E22" s="167"/>
      <c r="F22" s="167"/>
      <c r="G22" s="168"/>
      <c r="H22" s="169"/>
    </row>
    <row r="23" spans="1:11">
      <c r="A23" s="147"/>
      <c r="B23" s="298" t="s">
        <v>538</v>
      </c>
      <c r="C23" s="299"/>
      <c r="D23" s="300"/>
      <c r="E23" s="300"/>
      <c r="F23" s="300"/>
      <c r="G23" s="301"/>
      <c r="H23" s="302"/>
    </row>
    <row r="24" spans="1:11">
      <c r="A24" s="147"/>
      <c r="B24" s="303" t="s">
        <v>326</v>
      </c>
      <c r="C24" s="299"/>
      <c r="D24" s="300"/>
      <c r="E24" s="300"/>
      <c r="F24" s="300"/>
      <c r="G24" s="301"/>
      <c r="H24" s="302"/>
    </row>
    <row r="25" spans="1:11">
      <c r="A25" s="147"/>
      <c r="B25" s="304" t="s">
        <v>720</v>
      </c>
      <c r="C25" s="299"/>
      <c r="D25" s="300">
        <v>0</v>
      </c>
      <c r="E25" s="300">
        <v>0</v>
      </c>
      <c r="F25" s="300">
        <v>0</v>
      </c>
      <c r="G25" s="301"/>
      <c r="H25" s="300">
        <f>SUM(D25:F25)</f>
        <v>0</v>
      </c>
      <c r="K25" s="147" t="s">
        <v>764</v>
      </c>
    </row>
    <row r="26" spans="1:11" ht="14.5" thickBot="1">
      <c r="A26" s="147"/>
      <c r="B26" s="305" t="s">
        <v>425</v>
      </c>
      <c r="C26" s="299"/>
      <c r="D26" s="317">
        <f>SUM(D25:D25)</f>
        <v>0</v>
      </c>
      <c r="E26" s="317">
        <f>SUM(E25:E25)</f>
        <v>0</v>
      </c>
      <c r="F26" s="317">
        <f>SUM(F25:F25)</f>
        <v>0</v>
      </c>
      <c r="G26" s="317">
        <f>SUM(G25:G25)</f>
        <v>0</v>
      </c>
      <c r="H26" s="317">
        <f>SUM(H25:H25)</f>
        <v>0</v>
      </c>
    </row>
    <row r="27" spans="1:11" ht="14.5" hidden="1" thickTop="1">
      <c r="A27" s="147"/>
      <c r="B27" s="239" t="s">
        <v>360</v>
      </c>
      <c r="C27" s="161"/>
      <c r="D27" s="167"/>
      <c r="E27" s="167"/>
      <c r="F27" s="167"/>
      <c r="G27" s="168"/>
      <c r="H27" s="167"/>
    </row>
    <row r="28" spans="1:11" ht="14.5" hidden="1" thickTop="1">
      <c r="A28" s="147"/>
      <c r="B28" s="83"/>
      <c r="C28" s="161"/>
      <c r="D28" s="167"/>
      <c r="E28" s="167"/>
      <c r="F28" s="167"/>
      <c r="G28" s="168"/>
      <c r="H28" s="169"/>
    </row>
    <row r="29" spans="1:11" ht="14.5" hidden="1" thickTop="1">
      <c r="A29" s="147"/>
      <c r="B29" s="83"/>
      <c r="C29" s="161"/>
      <c r="D29" s="167"/>
      <c r="E29" s="167"/>
      <c r="F29" s="167"/>
      <c r="G29" s="168"/>
      <c r="H29" s="169"/>
    </row>
    <row r="30" spans="1:11" ht="15" hidden="1" thickTop="1" thickBot="1">
      <c r="A30" s="147"/>
      <c r="B30" s="160" t="s">
        <v>587</v>
      </c>
      <c r="C30" s="161"/>
      <c r="D30" s="171">
        <f>SUM(D25:D29)</f>
        <v>0</v>
      </c>
      <c r="E30" s="171">
        <f>SUM(E25:E29)</f>
        <v>0</v>
      </c>
      <c r="F30" s="171">
        <f>SUM(F25:F29)</f>
        <v>0</v>
      </c>
      <c r="G30" s="171"/>
      <c r="H30" s="171">
        <f>SUM(H25:H29)</f>
        <v>0</v>
      </c>
      <c r="J30" s="159"/>
    </row>
    <row r="31" spans="1:11" ht="14.5" thickTop="1">
      <c r="A31" s="147"/>
      <c r="B31" s="160"/>
      <c r="C31" s="161"/>
      <c r="D31" s="173"/>
      <c r="E31" s="173"/>
      <c r="F31" s="174"/>
      <c r="G31" s="175"/>
      <c r="H31" s="176"/>
    </row>
    <row r="32" spans="1:11" ht="14.5" thickBot="1">
      <c r="A32" s="147"/>
      <c r="B32" s="148" t="s">
        <v>537</v>
      </c>
      <c r="C32" s="161"/>
      <c r="D32" s="179">
        <f>+D8+D26+D21</f>
        <v>6635</v>
      </c>
      <c r="E32" s="179">
        <f>+E8+E26+E21</f>
        <v>8527</v>
      </c>
      <c r="F32" s="179">
        <f>+F8+F26+F21</f>
        <v>6665.5</v>
      </c>
      <c r="G32" s="179"/>
      <c r="H32" s="179">
        <f>+H8+H26+H21</f>
        <v>21827.5</v>
      </c>
      <c r="J32" s="159">
        <f>H32-'CPN Portfolio 6.30.21'!I93</f>
        <v>-20</v>
      </c>
    </row>
    <row r="33" spans="1:10">
      <c r="A33" s="147"/>
    </row>
    <row r="34" spans="1:10" hidden="1">
      <c r="A34" s="147"/>
      <c r="H34" s="244" t="s">
        <v>409</v>
      </c>
      <c r="J34" s="265"/>
    </row>
    <row r="35" spans="1:10" hidden="1">
      <c r="B35" s="243" t="s">
        <v>387</v>
      </c>
      <c r="C35"/>
      <c r="D35" t="s">
        <v>388</v>
      </c>
      <c r="H35" s="147">
        <v>10</v>
      </c>
    </row>
    <row r="36" spans="1:10" hidden="1">
      <c r="B36" s="243" t="s">
        <v>389</v>
      </c>
      <c r="C36"/>
      <c r="D36" t="s">
        <v>390</v>
      </c>
      <c r="H36" s="147">
        <v>44</v>
      </c>
      <c r="J36" s="159"/>
    </row>
    <row r="37" spans="1:10" hidden="1">
      <c r="B37" s="243" t="s">
        <v>391</v>
      </c>
      <c r="C37"/>
      <c r="D37" t="s">
        <v>392</v>
      </c>
      <c r="H37" s="147">
        <f>14+28</f>
        <v>42</v>
      </c>
    </row>
    <row r="38" spans="1:10" hidden="1">
      <c r="B38" s="243" t="s">
        <v>393</v>
      </c>
      <c r="C38"/>
      <c r="D38" t="s">
        <v>394</v>
      </c>
      <c r="H38" s="147">
        <v>12</v>
      </c>
    </row>
    <row r="39" spans="1:10" hidden="1">
      <c r="B39" s="243" t="s">
        <v>395</v>
      </c>
      <c r="C39"/>
      <c r="D39" t="s">
        <v>396</v>
      </c>
      <c r="H39" s="147">
        <f>6+9</f>
        <v>15</v>
      </c>
    </row>
    <row r="40" spans="1:10" hidden="1">
      <c r="B40" s="243" t="s">
        <v>397</v>
      </c>
      <c r="C40"/>
      <c r="D40" t="s">
        <v>404</v>
      </c>
      <c r="H40" s="147">
        <v>12</v>
      </c>
    </row>
    <row r="41" spans="1:10" hidden="1">
      <c r="B41" s="243" t="s">
        <v>406</v>
      </c>
      <c r="C41"/>
      <c r="D41" t="s">
        <v>407</v>
      </c>
      <c r="H41" s="147">
        <v>15</v>
      </c>
    </row>
    <row r="42" spans="1:10" hidden="1">
      <c r="B42" s="243" t="s">
        <v>398</v>
      </c>
      <c r="C42"/>
      <c r="D42" t="s">
        <v>399</v>
      </c>
      <c r="H42" s="147">
        <v>19</v>
      </c>
    </row>
    <row r="43" spans="1:10" hidden="1">
      <c r="B43" s="243" t="s">
        <v>400</v>
      </c>
      <c r="C43"/>
      <c r="D43" t="s">
        <v>401</v>
      </c>
      <c r="H43" s="147">
        <v>20</v>
      </c>
    </row>
    <row r="44" spans="1:10" hidden="1">
      <c r="B44" s="243" t="s">
        <v>434</v>
      </c>
      <c r="C44"/>
      <c r="D44" t="s">
        <v>435</v>
      </c>
      <c r="H44" s="147">
        <v>10</v>
      </c>
    </row>
    <row r="45" spans="1:10" hidden="1">
      <c r="B45" s="243" t="s">
        <v>434</v>
      </c>
      <c r="C45"/>
      <c r="D45" s="73" t="s">
        <v>484</v>
      </c>
      <c r="H45" s="147">
        <v>10</v>
      </c>
    </row>
    <row r="46" spans="1:10" ht="14.5" hidden="1" thickBot="1">
      <c r="B46" s="243"/>
      <c r="C46"/>
      <c r="D46"/>
      <c r="H46" s="245">
        <f>SUM(H35:H45)</f>
        <v>209</v>
      </c>
    </row>
    <row r="47" spans="1:10" hidden="1">
      <c r="B47" s="243" t="s">
        <v>402</v>
      </c>
      <c r="C47"/>
      <c r="D47" t="s">
        <v>485</v>
      </c>
    </row>
    <row r="48" spans="1:10" hidden="1">
      <c r="B48" s="243" t="s">
        <v>403</v>
      </c>
      <c r="C48"/>
      <c r="D48" t="s">
        <v>405</v>
      </c>
    </row>
    <row r="49" spans="2:5" hidden="1"/>
    <row r="50" spans="2:5" hidden="1">
      <c r="B50" s="243" t="s">
        <v>429</v>
      </c>
      <c r="D50" s="147" t="s">
        <v>430</v>
      </c>
    </row>
    <row r="51" spans="2:5" hidden="1">
      <c r="B51" s="243" t="s">
        <v>402</v>
      </c>
      <c r="D51" t="s">
        <v>437</v>
      </c>
      <c r="E51"/>
    </row>
  </sheetData>
  <conditionalFormatting sqref="B7">
    <cfRule type="expression" dxfId="215" priority="1">
      <formula>MOD(ROW(),2)=0</formula>
    </cfRule>
  </conditionalFormatting>
  <conditionalFormatting sqref="B24:B25">
    <cfRule type="expression" dxfId="214" priority="2">
      <formula>MOD(ROW(),2)=0</formula>
    </cfRule>
  </conditionalFormatting>
  <conditionalFormatting sqref="B28:B29">
    <cfRule type="expression" dxfId="213" priority="3">
      <formula>MOD(ROW(),2)=0</formula>
    </cfRule>
  </conditionalFormatting>
  <pageMargins left="0.7" right="0.7" top="0.75" bottom="0.75" header="0.3" footer="0.3"/>
  <pageSetup scale="8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530</v>
      </c>
      <c r="C6" s="155"/>
      <c r="D6" s="156">
        <f>'CPN Portfolio 6.12.2015'!K49</f>
        <v>7524.25</v>
      </c>
      <c r="E6" s="156">
        <f>'CPN Portfolio 6.12.2015'!K65</f>
        <v>9427</v>
      </c>
      <c r="F6" s="156">
        <f>'CPN Portfolio 6.12.2015'!K99</f>
        <v>9735</v>
      </c>
      <c r="G6" s="158"/>
      <c r="H6" s="156">
        <f>SUM(D6:G6)</f>
        <v>26686.25</v>
      </c>
      <c r="J6" s="159"/>
    </row>
    <row r="7" spans="1:11">
      <c r="A7" s="147"/>
      <c r="B7" s="155"/>
      <c r="C7" s="155"/>
      <c r="D7" s="163"/>
      <c r="E7" s="163"/>
      <c r="F7" s="163"/>
      <c r="G7" s="158"/>
      <c r="H7" s="163"/>
      <c r="J7" s="159"/>
    </row>
    <row r="8" spans="1:11" ht="15.5">
      <c r="A8" s="147"/>
      <c r="B8" s="83" t="s">
        <v>533</v>
      </c>
      <c r="C8" s="155"/>
      <c r="D8" s="267">
        <v>-50</v>
      </c>
      <c r="E8" s="267"/>
      <c r="F8" s="272"/>
      <c r="G8" s="271"/>
      <c r="H8" s="267">
        <f>SUM(D8:E8)</f>
        <v>-50</v>
      </c>
      <c r="J8" s="159"/>
    </row>
    <row r="9" spans="1:11" ht="15.5">
      <c r="A9" s="147"/>
      <c r="B9" s="83" t="s">
        <v>534</v>
      </c>
      <c r="C9" s="155"/>
      <c r="D9" s="267">
        <v>-49</v>
      </c>
      <c r="E9" s="267"/>
      <c r="F9" s="272"/>
      <c r="G9" s="271"/>
      <c r="H9" s="267">
        <f>SUM(D9:E9)</f>
        <v>-49</v>
      </c>
      <c r="J9" s="159"/>
    </row>
    <row r="10" spans="1:11">
      <c r="A10" s="147"/>
      <c r="B10" s="161"/>
      <c r="C10" s="155"/>
      <c r="D10" s="267"/>
      <c r="E10" s="267"/>
      <c r="F10" s="267"/>
      <c r="G10" s="271"/>
      <c r="H10" s="267"/>
      <c r="J10" s="159"/>
    </row>
    <row r="11" spans="1:11">
      <c r="A11" s="147"/>
      <c r="B11" s="155" t="s">
        <v>539</v>
      </c>
      <c r="C11" s="161"/>
      <c r="D11" s="214">
        <f>SUM(D6:D10)</f>
        <v>7425.25</v>
      </c>
      <c r="E11" s="214">
        <f>SUM(E6:E10)</f>
        <v>9427</v>
      </c>
      <c r="F11" s="214">
        <f>SUM(F6:F10)</f>
        <v>9735</v>
      </c>
      <c r="G11" s="214">
        <f>SUM(G6:G10)</f>
        <v>0</v>
      </c>
      <c r="H11" s="214">
        <f>SUM(H6:H10)</f>
        <v>26587.25</v>
      </c>
      <c r="J11" s="159">
        <f>H11-'CPN Portfolio 7.01.2015'!K98</f>
        <v>0</v>
      </c>
    </row>
    <row r="12" spans="1:11">
      <c r="A12" s="147"/>
      <c r="B12" s="155"/>
      <c r="C12" s="161"/>
      <c r="D12" s="167"/>
      <c r="E12" s="167"/>
      <c r="F12" s="167"/>
      <c r="G12" s="168"/>
      <c r="H12" s="169"/>
    </row>
    <row r="13" spans="1:11">
      <c r="A13" s="147"/>
      <c r="B13" s="155"/>
      <c r="C13" s="161"/>
      <c r="D13" s="167"/>
      <c r="E13" s="167"/>
      <c r="F13" s="167"/>
      <c r="G13" s="168"/>
      <c r="H13" s="169"/>
    </row>
    <row r="14" spans="1:11">
      <c r="A14" s="147"/>
      <c r="B14" s="155" t="s">
        <v>491</v>
      </c>
      <c r="C14" s="161"/>
      <c r="D14" s="167"/>
      <c r="E14" s="167"/>
      <c r="F14" s="167"/>
      <c r="G14" s="168"/>
      <c r="H14" s="169"/>
    </row>
    <row r="15" spans="1:11">
      <c r="A15" s="147"/>
      <c r="B15" s="238" t="s">
        <v>326</v>
      </c>
      <c r="C15" s="161"/>
      <c r="D15" s="167"/>
      <c r="E15" s="167"/>
      <c r="F15" s="167"/>
      <c r="G15" s="168"/>
      <c r="H15" s="169"/>
    </row>
    <row r="16" spans="1:11">
      <c r="A16" s="147"/>
      <c r="B16" s="160" t="s">
        <v>494</v>
      </c>
      <c r="C16" s="161"/>
      <c r="D16" s="167"/>
      <c r="E16" s="167"/>
      <c r="F16" s="167">
        <v>760</v>
      </c>
      <c r="G16" s="168"/>
      <c r="H16" s="169">
        <f>SUM(D16:F16)</f>
        <v>760</v>
      </c>
    </row>
    <row r="17" spans="1:10">
      <c r="A17" s="147"/>
      <c r="B17" s="239" t="s">
        <v>360</v>
      </c>
      <c r="C17" s="161"/>
      <c r="D17" s="167"/>
      <c r="E17" s="167"/>
      <c r="F17" s="167"/>
      <c r="G17" s="168"/>
      <c r="H17" s="169"/>
    </row>
    <row r="18" spans="1:10">
      <c r="A18" s="147"/>
      <c r="B18" s="160" t="s">
        <v>522</v>
      </c>
      <c r="C18" s="161"/>
      <c r="D18" s="167"/>
      <c r="E18" s="167">
        <v>418</v>
      </c>
      <c r="F18" s="167"/>
      <c r="G18" s="168"/>
      <c r="H18" s="169">
        <f>SUM(D18:F18)</f>
        <v>418</v>
      </c>
    </row>
    <row r="19" spans="1:10">
      <c r="A19" s="147"/>
      <c r="B19" s="160" t="s">
        <v>519</v>
      </c>
      <c r="C19" s="161"/>
      <c r="D19" s="167"/>
      <c r="E19" s="167"/>
      <c r="F19" s="167">
        <v>345</v>
      </c>
      <c r="G19" s="168"/>
      <c r="H19" s="169">
        <f>SUM(D19:F19)</f>
        <v>345</v>
      </c>
    </row>
    <row r="20" spans="1:10" ht="14.5" thickBot="1">
      <c r="A20" s="147"/>
      <c r="B20" s="160" t="s">
        <v>269</v>
      </c>
      <c r="C20" s="161"/>
      <c r="D20" s="171">
        <f>SUM(D16:D19)</f>
        <v>0</v>
      </c>
      <c r="E20" s="171">
        <f t="shared" ref="E20:F20" si="0">SUM(E16:E19)</f>
        <v>418</v>
      </c>
      <c r="F20" s="171">
        <f t="shared" si="0"/>
        <v>1105</v>
      </c>
      <c r="G20" s="168"/>
      <c r="H20" s="171">
        <f>SUM(H16:H19)</f>
        <v>1523</v>
      </c>
      <c r="J20" s="159"/>
    </row>
    <row r="21" spans="1:10" ht="14.5" thickTop="1">
      <c r="A21" s="147"/>
      <c r="B21" s="160"/>
      <c r="C21" s="161"/>
      <c r="D21" s="173"/>
      <c r="E21" s="173"/>
      <c r="F21" s="174"/>
      <c r="G21" s="175"/>
      <c r="H21" s="176"/>
    </row>
    <row r="22" spans="1:10" ht="14.5" thickBot="1">
      <c r="A22" s="147"/>
      <c r="B22" s="148" t="s">
        <v>303</v>
      </c>
      <c r="C22" s="161"/>
      <c r="D22" s="179">
        <f>+D11+D20</f>
        <v>7425.25</v>
      </c>
      <c r="E22" s="179">
        <f>+E11+E20</f>
        <v>9845</v>
      </c>
      <c r="F22" s="179">
        <f>+F11+F20</f>
        <v>10840</v>
      </c>
      <c r="G22" s="175"/>
      <c r="H22" s="179">
        <f>+H11+H20</f>
        <v>28110.25</v>
      </c>
      <c r="J22" s="159">
        <f>H22-'CPN Portfolio 7.01.2015'!K106</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B9">
    <cfRule type="expression" dxfId="28" priority="2">
      <formula>MOD(ROW(),2)=0</formula>
    </cfRule>
  </conditionalFormatting>
  <conditionalFormatting sqref="B15">
    <cfRule type="expression" dxfId="27" priority="1">
      <formula>MOD(ROW(),2)=0</formula>
    </cfRule>
  </conditionalFormatting>
  <conditionalFormatting sqref="B18:B19">
    <cfRule type="expression" dxfId="26" priority="3">
      <formula>MOD(ROW(),2)=0</formula>
    </cfRule>
  </conditionalFormatting>
  <pageMargins left="0.7" right="0.7" top="0.75" bottom="0.75" header="0.3" footer="0.3"/>
  <pageSetup scale="83"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530</v>
      </c>
      <c r="C6" s="155"/>
      <c r="D6" s="156">
        <f>'CPN Portfolio 6.12.2015'!I49</f>
        <v>6581</v>
      </c>
      <c r="E6" s="156">
        <f>'CPN Portfolio 6.12.2015'!I65</f>
        <v>8876</v>
      </c>
      <c r="F6" s="156">
        <f>'CPN Portfolio 6.12.2015'!I99</f>
        <v>6607.5</v>
      </c>
      <c r="G6" s="158"/>
      <c r="H6" s="156">
        <f>SUM(D6:G6)</f>
        <v>22064.5</v>
      </c>
      <c r="J6" s="159"/>
    </row>
    <row r="7" spans="1:11">
      <c r="A7" s="147"/>
      <c r="B7" s="155"/>
      <c r="C7" s="155"/>
      <c r="D7" s="163"/>
      <c r="E7" s="163"/>
      <c r="F7" s="163"/>
      <c r="G7" s="158"/>
      <c r="H7" s="163"/>
      <c r="J7" s="159"/>
    </row>
    <row r="8" spans="1:11" ht="15.5">
      <c r="A8" s="147"/>
      <c r="B8" s="83" t="s">
        <v>533</v>
      </c>
      <c r="C8" s="155"/>
      <c r="D8" s="267">
        <v>-50</v>
      </c>
      <c r="E8" s="267"/>
      <c r="F8" s="272"/>
      <c r="G8" s="271"/>
      <c r="H8" s="267">
        <f>SUM(D8:F8)</f>
        <v>-50</v>
      </c>
      <c r="J8" s="159"/>
    </row>
    <row r="9" spans="1:11" ht="15.5">
      <c r="A9" s="147"/>
      <c r="B9" s="83" t="s">
        <v>534</v>
      </c>
      <c r="C9" s="155"/>
      <c r="D9" s="267">
        <v>-49</v>
      </c>
      <c r="E9" s="267"/>
      <c r="F9" s="272"/>
      <c r="G9" s="271"/>
      <c r="H9" s="267">
        <f t="shared" ref="H9:H10" si="0">SUM(D9:F9)</f>
        <v>-49</v>
      </c>
      <c r="J9" s="159"/>
    </row>
    <row r="10" spans="1:11">
      <c r="A10" s="147"/>
      <c r="B10" s="160" t="s">
        <v>536</v>
      </c>
      <c r="C10" s="155"/>
      <c r="D10" s="267"/>
      <c r="E10" s="267"/>
      <c r="F10" s="267">
        <v>10</v>
      </c>
      <c r="G10" s="271"/>
      <c r="H10" s="267">
        <f t="shared" si="0"/>
        <v>10</v>
      </c>
      <c r="J10" s="159"/>
    </row>
    <row r="11" spans="1:11">
      <c r="A11" s="147"/>
      <c r="B11" s="155" t="s">
        <v>539</v>
      </c>
      <c r="C11" s="161"/>
      <c r="D11" s="214">
        <f>SUM(D6:D10)</f>
        <v>6482</v>
      </c>
      <c r="E11" s="214">
        <f>SUM(E6:E10)</f>
        <v>8876</v>
      </c>
      <c r="F11" s="214">
        <f>SUM(F6:F10)</f>
        <v>6617.5</v>
      </c>
      <c r="G11" s="214">
        <f>SUM(G6:G10)</f>
        <v>0</v>
      </c>
      <c r="H11" s="214">
        <f>SUM(H6:H10)</f>
        <v>21975.5</v>
      </c>
      <c r="J11" s="159">
        <f>H11-'CPN Portfolio 7.01.2015'!I98</f>
        <v>0</v>
      </c>
    </row>
    <row r="12" spans="1:11">
      <c r="A12" s="147"/>
      <c r="B12" s="155"/>
      <c r="C12" s="161"/>
      <c r="D12" s="167"/>
      <c r="E12" s="167"/>
      <c r="F12" s="167"/>
      <c r="G12" s="168"/>
      <c r="H12" s="169"/>
    </row>
    <row r="13" spans="1:11">
      <c r="A13" s="147"/>
      <c r="B13" s="155"/>
      <c r="C13" s="161"/>
      <c r="D13" s="167"/>
      <c r="E13" s="167"/>
      <c r="F13" s="167"/>
      <c r="G13" s="168"/>
      <c r="H13" s="169"/>
    </row>
    <row r="14" spans="1:11">
      <c r="A14" s="147"/>
      <c r="B14" s="155" t="s">
        <v>538</v>
      </c>
      <c r="C14" s="161"/>
      <c r="D14" s="167"/>
      <c r="E14" s="167"/>
      <c r="F14" s="167"/>
      <c r="G14" s="168"/>
      <c r="H14" s="169"/>
    </row>
    <row r="15" spans="1:11">
      <c r="A15" s="147"/>
      <c r="B15" s="238" t="s">
        <v>326</v>
      </c>
      <c r="C15" s="161"/>
      <c r="D15" s="167"/>
      <c r="E15" s="167"/>
      <c r="F15" s="167"/>
      <c r="G15" s="168"/>
      <c r="H15" s="169"/>
    </row>
    <row r="16" spans="1:11">
      <c r="A16" s="147"/>
      <c r="B16" s="160" t="s">
        <v>494</v>
      </c>
      <c r="C16" s="161"/>
      <c r="D16" s="167"/>
      <c r="E16" s="167"/>
      <c r="F16" s="167">
        <v>668</v>
      </c>
      <c r="G16" s="168"/>
      <c r="H16" s="169">
        <f>SUM(D16:F16)</f>
        <v>668</v>
      </c>
    </row>
    <row r="17" spans="1:10">
      <c r="A17" s="147"/>
      <c r="B17" s="239" t="s">
        <v>360</v>
      </c>
      <c r="C17" s="161"/>
      <c r="D17" s="167"/>
      <c r="E17" s="167"/>
      <c r="F17" s="167"/>
      <c r="G17" s="168"/>
      <c r="H17" s="169"/>
    </row>
    <row r="18" spans="1:10">
      <c r="A18" s="147"/>
      <c r="B18" s="160" t="s">
        <v>522</v>
      </c>
      <c r="C18" s="161"/>
      <c r="D18" s="167"/>
      <c r="E18" s="167">
        <v>0</v>
      </c>
      <c r="F18" s="167"/>
      <c r="G18" s="168"/>
      <c r="H18" s="169">
        <f>SUM(D18:F18)</f>
        <v>0</v>
      </c>
    </row>
    <row r="19" spans="1:10">
      <c r="A19" s="147"/>
      <c r="B19" s="160" t="s">
        <v>519</v>
      </c>
      <c r="C19" s="161"/>
      <c r="D19" s="167"/>
      <c r="E19" s="167"/>
      <c r="F19" s="167">
        <v>280</v>
      </c>
      <c r="G19" s="168"/>
      <c r="H19" s="169">
        <f>SUM(D19:F19)</f>
        <v>280</v>
      </c>
    </row>
    <row r="20" spans="1:10" ht="14.5" thickBot="1">
      <c r="A20" s="147"/>
      <c r="B20" s="160" t="s">
        <v>269</v>
      </c>
      <c r="C20" s="161"/>
      <c r="D20" s="171">
        <f>SUM(D16:D19)</f>
        <v>0</v>
      </c>
      <c r="E20" s="171">
        <f t="shared" ref="E20:F20" si="1">SUM(E16:E19)</f>
        <v>0</v>
      </c>
      <c r="F20" s="171">
        <f t="shared" si="1"/>
        <v>948</v>
      </c>
      <c r="G20" s="168"/>
      <c r="H20" s="171">
        <f>SUM(H16:H19)</f>
        <v>948</v>
      </c>
      <c r="J20" s="159"/>
    </row>
    <row r="21" spans="1:10" ht="14.5" thickTop="1">
      <c r="A21" s="147"/>
      <c r="B21" s="160"/>
      <c r="C21" s="161"/>
      <c r="D21" s="173"/>
      <c r="E21" s="173"/>
      <c r="F21" s="174"/>
      <c r="G21" s="175"/>
      <c r="H21" s="176"/>
    </row>
    <row r="22" spans="1:10" ht="14.5" thickBot="1">
      <c r="A22" s="147"/>
      <c r="B22" s="148" t="s">
        <v>537</v>
      </c>
      <c r="C22" s="161"/>
      <c r="D22" s="179">
        <f>+D11+D20</f>
        <v>6482</v>
      </c>
      <c r="E22" s="179">
        <f>+E11+E20</f>
        <v>8876</v>
      </c>
      <c r="F22" s="179">
        <f>+F11+F20</f>
        <v>7565.5</v>
      </c>
      <c r="G22" s="175"/>
      <c r="H22" s="179">
        <f>+H11+H20</f>
        <v>22923.5</v>
      </c>
      <c r="J22" s="159">
        <f>H22-'CPN Portfolio 7.01.2015'!I106</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B9">
    <cfRule type="expression" dxfId="25" priority="2">
      <formula>MOD(ROW(),2)=0</formula>
    </cfRule>
  </conditionalFormatting>
  <conditionalFormatting sqref="B15">
    <cfRule type="expression" dxfId="24" priority="1">
      <formula>MOD(ROW(),2)=0</formula>
    </cfRule>
  </conditionalFormatting>
  <conditionalFormatting sqref="B18:B19">
    <cfRule type="expression" dxfId="23" priority="3">
      <formula>MOD(ROW(),2)=0</formula>
    </cfRule>
  </conditionalFormatting>
  <pageMargins left="0.7" right="0.7" top="0.75" bottom="0.75" header="0.3" footer="0.3"/>
  <pageSetup scale="83"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58">
    <pageSetUpPr fitToPage="1"/>
  </sheetPr>
  <dimension ref="A1:Q117"/>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7" ht="20">
      <c r="B1" s="72"/>
    </row>
    <row r="2" spans="1:17" ht="17.5">
      <c r="A2" s="217" t="s">
        <v>529</v>
      </c>
      <c r="C2" s="75"/>
    </row>
    <row r="3" spans="1:17" ht="13">
      <c r="B3" s="76"/>
      <c r="C3" s="76"/>
      <c r="D3" s="76"/>
      <c r="E3" s="76"/>
      <c r="F3" s="77"/>
      <c r="G3" s="76"/>
      <c r="H3" s="76"/>
      <c r="I3" s="199"/>
      <c r="J3" s="76"/>
      <c r="K3" s="199"/>
    </row>
    <row r="4" spans="1:17" ht="13">
      <c r="C4" s="78"/>
      <c r="H4" s="105"/>
      <c r="I4" s="218" t="s">
        <v>5</v>
      </c>
      <c r="J4" s="79"/>
      <c r="K4" s="218" t="s">
        <v>5</v>
      </c>
    </row>
    <row r="5" spans="1:17" ht="13">
      <c r="B5" s="79"/>
      <c r="C5" s="79"/>
      <c r="E5" s="79" t="s">
        <v>2</v>
      </c>
      <c r="F5" s="79"/>
      <c r="G5" s="79" t="s">
        <v>4</v>
      </c>
      <c r="H5" s="105"/>
      <c r="I5" s="246" t="s">
        <v>9</v>
      </c>
      <c r="J5" s="79"/>
      <c r="K5" s="246" t="s">
        <v>121</v>
      </c>
    </row>
    <row r="6" spans="1:17" ht="13">
      <c r="B6" s="79"/>
      <c r="C6" s="79"/>
      <c r="D6" s="79" t="s">
        <v>1</v>
      </c>
      <c r="E6" s="79" t="s">
        <v>7</v>
      </c>
      <c r="F6" s="79"/>
      <c r="G6" s="79" t="s">
        <v>9</v>
      </c>
      <c r="H6" s="105"/>
      <c r="I6" s="246" t="s">
        <v>12</v>
      </c>
      <c r="J6" s="79"/>
      <c r="K6" s="246" t="s">
        <v>8</v>
      </c>
    </row>
    <row r="7" spans="1:17" ht="15.5" thickBot="1">
      <c r="B7" s="219" t="s">
        <v>0</v>
      </c>
      <c r="C7" s="80"/>
      <c r="D7" s="80" t="s">
        <v>6</v>
      </c>
      <c r="E7" s="80" t="s">
        <v>10</v>
      </c>
      <c r="F7" s="80" t="s">
        <v>3</v>
      </c>
      <c r="G7" s="80" t="s">
        <v>11</v>
      </c>
      <c r="H7" s="220"/>
      <c r="I7" s="247" t="s">
        <v>126</v>
      </c>
      <c r="J7" s="79"/>
      <c r="K7" s="247" t="s">
        <v>127</v>
      </c>
      <c r="O7" s="222" t="s">
        <v>276</v>
      </c>
    </row>
    <row r="8" spans="1:17" ht="13">
      <c r="B8" s="90" t="s">
        <v>13</v>
      </c>
      <c r="C8" s="90"/>
      <c r="D8" s="76"/>
      <c r="E8" s="76"/>
      <c r="F8" s="77"/>
      <c r="G8" s="76"/>
      <c r="H8" s="76"/>
      <c r="I8" s="199"/>
      <c r="J8" s="76"/>
      <c r="K8" s="199"/>
      <c r="M8" s="194" t="s">
        <v>137</v>
      </c>
    </row>
    <row r="9" spans="1:17" ht="13">
      <c r="B9" s="223" t="s">
        <v>14</v>
      </c>
      <c r="C9" s="90"/>
      <c r="D9" s="76"/>
      <c r="E9" s="76"/>
      <c r="F9" s="77"/>
      <c r="G9" s="76"/>
      <c r="H9" s="76"/>
      <c r="I9" s="199"/>
      <c r="J9" s="76"/>
      <c r="K9" s="199"/>
    </row>
    <row r="10" spans="1:17" ht="13">
      <c r="B10" s="83" t="s">
        <v>15</v>
      </c>
      <c r="C10" s="84"/>
      <c r="D10" s="103" t="s">
        <v>16</v>
      </c>
      <c r="E10" s="103" t="s">
        <v>17</v>
      </c>
      <c r="F10" s="103" t="s">
        <v>243</v>
      </c>
      <c r="G10" s="104">
        <v>1</v>
      </c>
      <c r="H10" s="105"/>
      <c r="I10" s="253">
        <v>85</v>
      </c>
      <c r="J10" s="59"/>
      <c r="K10" s="253">
        <v>85</v>
      </c>
      <c r="M10" s="194">
        <v>1</v>
      </c>
      <c r="O10" s="194">
        <v>1</v>
      </c>
      <c r="Q10" s="268"/>
    </row>
    <row r="11" spans="1:17" ht="13">
      <c r="B11" s="83" t="s">
        <v>18</v>
      </c>
      <c r="C11" s="84"/>
      <c r="D11" s="103" t="s">
        <v>16</v>
      </c>
      <c r="E11" s="103" t="s">
        <v>17</v>
      </c>
      <c r="F11" s="103" t="s">
        <v>243</v>
      </c>
      <c r="G11" s="104">
        <v>1</v>
      </c>
      <c r="H11" s="105"/>
      <c r="I11" s="253">
        <v>78</v>
      </c>
      <c r="J11" s="59"/>
      <c r="K11" s="253">
        <v>78</v>
      </c>
      <c r="M11" s="194">
        <f t="shared" ref="M11:M23" si="0">+M10+1</f>
        <v>2</v>
      </c>
      <c r="O11" s="194">
        <f t="shared" ref="O11:O23" si="1">+O10+1</f>
        <v>2</v>
      </c>
      <c r="Q11" s="268"/>
    </row>
    <row r="12" spans="1:17" ht="13">
      <c r="B12" s="83" t="s">
        <v>19</v>
      </c>
      <c r="C12" s="84"/>
      <c r="D12" s="103" t="s">
        <v>16</v>
      </c>
      <c r="E12" s="103" t="s">
        <v>17</v>
      </c>
      <c r="F12" s="103" t="s">
        <v>243</v>
      </c>
      <c r="G12" s="104">
        <v>1</v>
      </c>
      <c r="H12" s="105"/>
      <c r="I12" s="253">
        <v>66</v>
      </c>
      <c r="J12" s="59"/>
      <c r="K12" s="253">
        <v>66</v>
      </c>
      <c r="M12" s="194">
        <f t="shared" si="0"/>
        <v>3</v>
      </c>
      <c r="O12" s="194">
        <f t="shared" si="1"/>
        <v>3</v>
      </c>
      <c r="Q12" s="268"/>
    </row>
    <row r="13" spans="1:17" ht="13">
      <c r="B13" s="83" t="s">
        <v>20</v>
      </c>
      <c r="C13" s="84"/>
      <c r="D13" s="103" t="s">
        <v>16</v>
      </c>
      <c r="E13" s="103" t="s">
        <v>17</v>
      </c>
      <c r="F13" s="103" t="s">
        <v>243</v>
      </c>
      <c r="G13" s="104">
        <v>1</v>
      </c>
      <c r="H13" s="105"/>
      <c r="I13" s="253">
        <v>64</v>
      </c>
      <c r="J13" s="59"/>
      <c r="K13" s="253">
        <v>64</v>
      </c>
      <c r="M13" s="194">
        <f t="shared" si="0"/>
        <v>4</v>
      </c>
      <c r="O13" s="194">
        <f t="shared" si="1"/>
        <v>4</v>
      </c>
      <c r="Q13" s="268"/>
    </row>
    <row r="14" spans="1:17" ht="13">
      <c r="B14" s="83" t="s">
        <v>26</v>
      </c>
      <c r="C14" s="84"/>
      <c r="D14" s="103" t="s">
        <v>16</v>
      </c>
      <c r="E14" s="103" t="s">
        <v>17</v>
      </c>
      <c r="F14" s="103" t="s">
        <v>243</v>
      </c>
      <c r="G14" s="104">
        <v>1</v>
      </c>
      <c r="H14" s="105"/>
      <c r="I14" s="253">
        <v>60</v>
      </c>
      <c r="J14" s="59"/>
      <c r="K14" s="253">
        <v>60</v>
      </c>
      <c r="M14" s="194">
        <f t="shared" si="0"/>
        <v>5</v>
      </c>
      <c r="O14" s="194">
        <f t="shared" si="1"/>
        <v>5</v>
      </c>
      <c r="Q14" s="268"/>
    </row>
    <row r="15" spans="1:17" ht="13">
      <c r="B15" s="83" t="s">
        <v>21</v>
      </c>
      <c r="C15" s="84"/>
      <c r="D15" s="103" t="s">
        <v>16</v>
      </c>
      <c r="E15" s="103" t="s">
        <v>17</v>
      </c>
      <c r="F15" s="103" t="s">
        <v>243</v>
      </c>
      <c r="G15" s="104">
        <v>1</v>
      </c>
      <c r="H15" s="105"/>
      <c r="I15" s="253">
        <v>53</v>
      </c>
      <c r="J15" s="59"/>
      <c r="K15" s="253">
        <v>53</v>
      </c>
      <c r="M15" s="194">
        <f t="shared" si="0"/>
        <v>6</v>
      </c>
      <c r="O15" s="194">
        <f t="shared" si="1"/>
        <v>6</v>
      </c>
      <c r="Q15" s="268"/>
    </row>
    <row r="16" spans="1:17" ht="13">
      <c r="B16" s="83" t="s">
        <v>22</v>
      </c>
      <c r="C16" s="84"/>
      <c r="D16" s="103" t="s">
        <v>16</v>
      </c>
      <c r="E16" s="103" t="s">
        <v>17</v>
      </c>
      <c r="F16" s="103" t="s">
        <v>243</v>
      </c>
      <c r="G16" s="104">
        <v>1</v>
      </c>
      <c r="H16" s="105"/>
      <c r="I16" s="253">
        <v>51</v>
      </c>
      <c r="J16" s="59"/>
      <c r="K16" s="253">
        <v>51</v>
      </c>
      <c r="M16" s="194">
        <f t="shared" si="0"/>
        <v>7</v>
      </c>
      <c r="O16" s="194">
        <f t="shared" si="1"/>
        <v>7</v>
      </c>
      <c r="Q16" s="268"/>
    </row>
    <row r="17" spans="2:17" ht="13">
      <c r="B17" s="83" t="s">
        <v>23</v>
      </c>
      <c r="C17" s="84"/>
      <c r="D17" s="103" t="s">
        <v>16</v>
      </c>
      <c r="E17" s="103" t="s">
        <v>17</v>
      </c>
      <c r="F17" s="103" t="s">
        <v>243</v>
      </c>
      <c r="G17" s="104">
        <v>1</v>
      </c>
      <c r="H17" s="105"/>
      <c r="I17" s="253">
        <v>49</v>
      </c>
      <c r="J17" s="59"/>
      <c r="K17" s="253">
        <v>49</v>
      </c>
      <c r="M17" s="194">
        <f t="shared" si="0"/>
        <v>8</v>
      </c>
      <c r="O17" s="194">
        <f t="shared" si="1"/>
        <v>8</v>
      </c>
      <c r="Q17" s="268"/>
    </row>
    <row r="18" spans="2:17" ht="13">
      <c r="B18" s="83" t="s">
        <v>25</v>
      </c>
      <c r="C18" s="84"/>
      <c r="D18" s="103" t="s">
        <v>16</v>
      </c>
      <c r="E18" s="103" t="s">
        <v>17</v>
      </c>
      <c r="F18" s="103" t="s">
        <v>243</v>
      </c>
      <c r="G18" s="104">
        <v>1</v>
      </c>
      <c r="H18" s="105"/>
      <c r="I18" s="253">
        <v>49</v>
      </c>
      <c r="J18" s="59"/>
      <c r="K18" s="253">
        <v>49</v>
      </c>
      <c r="M18" s="194">
        <f t="shared" si="0"/>
        <v>9</v>
      </c>
      <c r="O18" s="194">
        <f t="shared" si="1"/>
        <v>9</v>
      </c>
      <c r="Q18" s="268"/>
    </row>
    <row r="19" spans="2:17" ht="13">
      <c r="B19" s="83" t="s">
        <v>24</v>
      </c>
      <c r="C19" s="84"/>
      <c r="D19" s="103" t="s">
        <v>16</v>
      </c>
      <c r="E19" s="103" t="s">
        <v>17</v>
      </c>
      <c r="F19" s="103" t="s">
        <v>243</v>
      </c>
      <c r="G19" s="104">
        <v>1</v>
      </c>
      <c r="H19" s="105"/>
      <c r="I19" s="253">
        <v>47</v>
      </c>
      <c r="J19" s="59"/>
      <c r="K19" s="253">
        <v>47</v>
      </c>
      <c r="M19" s="194">
        <f t="shared" si="0"/>
        <v>10</v>
      </c>
      <c r="O19" s="194">
        <f t="shared" si="1"/>
        <v>10</v>
      </c>
      <c r="Q19" s="268"/>
    </row>
    <row r="20" spans="2:17" ht="13">
      <c r="B20" s="83" t="s">
        <v>27</v>
      </c>
      <c r="C20" s="84"/>
      <c r="D20" s="103" t="s">
        <v>16</v>
      </c>
      <c r="E20" s="103" t="s">
        <v>17</v>
      </c>
      <c r="F20" s="103" t="s">
        <v>243</v>
      </c>
      <c r="G20" s="104">
        <v>1</v>
      </c>
      <c r="H20" s="105"/>
      <c r="I20" s="253">
        <v>41</v>
      </c>
      <c r="J20" s="59"/>
      <c r="K20" s="253">
        <v>41</v>
      </c>
      <c r="M20" s="194">
        <f t="shared" si="0"/>
        <v>11</v>
      </c>
      <c r="O20" s="194">
        <f t="shared" si="1"/>
        <v>11</v>
      </c>
      <c r="Q20" s="268"/>
    </row>
    <row r="21" spans="2:17" ht="13">
      <c r="B21" s="83" t="s">
        <v>28</v>
      </c>
      <c r="C21" s="84"/>
      <c r="D21" s="103" t="s">
        <v>16</v>
      </c>
      <c r="E21" s="103" t="s">
        <v>17</v>
      </c>
      <c r="F21" s="103" t="s">
        <v>243</v>
      </c>
      <c r="G21" s="104">
        <v>1</v>
      </c>
      <c r="H21" s="105"/>
      <c r="I21" s="253">
        <v>37</v>
      </c>
      <c r="J21" s="59"/>
      <c r="K21" s="253">
        <v>37</v>
      </c>
      <c r="M21" s="194">
        <f t="shared" si="0"/>
        <v>12</v>
      </c>
      <c r="O21" s="194">
        <f t="shared" si="1"/>
        <v>12</v>
      </c>
      <c r="Q21" s="268"/>
    </row>
    <row r="22" spans="2:17" ht="13">
      <c r="B22" s="83" t="s">
        <v>29</v>
      </c>
      <c r="C22" s="84"/>
      <c r="D22" s="103" t="s">
        <v>16</v>
      </c>
      <c r="E22" s="103" t="s">
        <v>17</v>
      </c>
      <c r="F22" s="103" t="s">
        <v>243</v>
      </c>
      <c r="G22" s="104">
        <v>1</v>
      </c>
      <c r="H22" s="105"/>
      <c r="I22" s="253">
        <v>27</v>
      </c>
      <c r="J22" s="59"/>
      <c r="K22" s="253">
        <v>27</v>
      </c>
      <c r="M22" s="194">
        <f t="shared" si="0"/>
        <v>13</v>
      </c>
      <c r="O22" s="194">
        <f t="shared" si="1"/>
        <v>13</v>
      </c>
      <c r="Q22" s="268"/>
    </row>
    <row r="23" spans="2:17" ht="13">
      <c r="B23" s="83" t="s">
        <v>30</v>
      </c>
      <c r="C23" s="84"/>
      <c r="D23" s="103" t="s">
        <v>16</v>
      </c>
      <c r="E23" s="103" t="s">
        <v>17</v>
      </c>
      <c r="F23" s="103" t="s">
        <v>243</v>
      </c>
      <c r="G23" s="104">
        <v>1</v>
      </c>
      <c r="H23" s="105"/>
      <c r="I23" s="253">
        <v>18</v>
      </c>
      <c r="J23" s="59"/>
      <c r="K23" s="253">
        <v>18</v>
      </c>
      <c r="M23" s="194">
        <f t="shared" si="0"/>
        <v>14</v>
      </c>
      <c r="O23" s="194">
        <f t="shared" si="1"/>
        <v>14</v>
      </c>
      <c r="Q23" s="268"/>
    </row>
    <row r="24" spans="2:17" ht="13">
      <c r="B24" s="223" t="s">
        <v>32</v>
      </c>
      <c r="C24" s="90"/>
      <c r="D24" s="76"/>
      <c r="E24" s="76"/>
      <c r="F24" s="77"/>
      <c r="G24" s="224"/>
      <c r="H24" s="76"/>
      <c r="I24" s="199"/>
      <c r="J24" s="76"/>
      <c r="K24" s="199"/>
    </row>
    <row r="25" spans="2:17" ht="13">
      <c r="B25" s="83" t="s">
        <v>33</v>
      </c>
      <c r="C25" s="84"/>
      <c r="D25" s="103" t="s">
        <v>16</v>
      </c>
      <c r="E25" s="103" t="s">
        <v>17</v>
      </c>
      <c r="F25" s="103" t="s">
        <v>273</v>
      </c>
      <c r="G25" s="104">
        <v>1</v>
      </c>
      <c r="H25" s="105"/>
      <c r="I25" s="193">
        <v>835</v>
      </c>
      <c r="J25" s="59"/>
      <c r="K25" s="193">
        <v>857</v>
      </c>
      <c r="M25" s="194" t="e">
        <f>+#REF!+1</f>
        <v>#REF!</v>
      </c>
      <c r="O25" s="194">
        <f>+O23+1</f>
        <v>15</v>
      </c>
    </row>
    <row r="26" spans="2:17" ht="13">
      <c r="B26" s="83" t="s">
        <v>497</v>
      </c>
      <c r="C26" s="84"/>
      <c r="D26" s="103" t="s">
        <v>16</v>
      </c>
      <c r="E26" s="103" t="s">
        <v>17</v>
      </c>
      <c r="F26" s="103" t="s">
        <v>273</v>
      </c>
      <c r="G26" s="104">
        <v>1</v>
      </c>
      <c r="H26" s="105"/>
      <c r="I26" s="193">
        <f>750+20</f>
        <v>770</v>
      </c>
      <c r="J26" s="59"/>
      <c r="K26" s="193">
        <f>729+20</f>
        <v>749</v>
      </c>
      <c r="M26" s="194" t="e">
        <f>+M25+1</f>
        <v>#REF!</v>
      </c>
      <c r="O26" s="194">
        <f t="shared" ref="O26:O48" si="2">O25+1</f>
        <v>16</v>
      </c>
    </row>
    <row r="27" spans="2:17" ht="13">
      <c r="B27" s="83" t="s">
        <v>39</v>
      </c>
      <c r="C27" s="84"/>
      <c r="D27" s="103" t="s">
        <v>16</v>
      </c>
      <c r="E27" s="103" t="s">
        <v>40</v>
      </c>
      <c r="F27" s="103" t="s">
        <v>273</v>
      </c>
      <c r="G27" s="104">
        <v>1</v>
      </c>
      <c r="H27" s="105"/>
      <c r="I27" s="193">
        <v>566</v>
      </c>
      <c r="J27" s="59"/>
      <c r="K27" s="193">
        <v>635</v>
      </c>
      <c r="M27" s="194" t="e">
        <f>+#REF!+1</f>
        <v>#REF!</v>
      </c>
      <c r="O27" s="194">
        <f t="shared" si="2"/>
        <v>17</v>
      </c>
    </row>
    <row r="28" spans="2:17" ht="13">
      <c r="B28" s="83" t="s">
        <v>287</v>
      </c>
      <c r="C28" s="84"/>
      <c r="D28" s="103" t="s">
        <v>16</v>
      </c>
      <c r="E28" s="103" t="s">
        <v>17</v>
      </c>
      <c r="F28" s="103" t="s">
        <v>273</v>
      </c>
      <c r="G28" s="104">
        <v>1</v>
      </c>
      <c r="H28" s="105"/>
      <c r="I28" s="193">
        <v>513</v>
      </c>
      <c r="J28" s="59"/>
      <c r="K28" s="193">
        <v>608</v>
      </c>
      <c r="M28" s="194" t="e">
        <f>+M49+1</f>
        <v>#REF!</v>
      </c>
      <c r="O28" s="194">
        <f t="shared" si="2"/>
        <v>18</v>
      </c>
    </row>
    <row r="29" spans="2:17" ht="13">
      <c r="B29" s="83" t="s">
        <v>41</v>
      </c>
      <c r="C29" s="84"/>
      <c r="D29" s="103" t="s">
        <v>16</v>
      </c>
      <c r="E29" s="103" t="s">
        <v>17</v>
      </c>
      <c r="F29" s="103" t="s">
        <v>273</v>
      </c>
      <c r="G29" s="104">
        <v>1</v>
      </c>
      <c r="H29" s="105"/>
      <c r="I29" s="193">
        <v>564</v>
      </c>
      <c r="J29" s="59"/>
      <c r="K29" s="193">
        <v>605</v>
      </c>
      <c r="M29" s="194" t="e">
        <f>+M27+1</f>
        <v>#REF!</v>
      </c>
      <c r="O29" s="194">
        <f t="shared" si="2"/>
        <v>19</v>
      </c>
    </row>
    <row r="30" spans="2:17" ht="13">
      <c r="B30" s="83" t="s">
        <v>42</v>
      </c>
      <c r="C30" s="84"/>
      <c r="D30" s="103" t="s">
        <v>16</v>
      </c>
      <c r="E30" s="103" t="s">
        <v>17</v>
      </c>
      <c r="F30" s="103" t="s">
        <v>273</v>
      </c>
      <c r="G30" s="104">
        <v>1</v>
      </c>
      <c r="H30" s="105"/>
      <c r="I30" s="193">
        <v>542</v>
      </c>
      <c r="J30" s="59"/>
      <c r="K30" s="193">
        <v>578</v>
      </c>
      <c r="M30" s="194" t="e">
        <f t="shared" ref="M30:M48" si="3">+M29+1</f>
        <v>#REF!</v>
      </c>
      <c r="O30" s="194">
        <f t="shared" si="2"/>
        <v>20</v>
      </c>
    </row>
    <row r="31" spans="2:17" ht="13">
      <c r="B31" s="83" t="s">
        <v>43</v>
      </c>
      <c r="C31" s="84"/>
      <c r="D31" s="103" t="s">
        <v>16</v>
      </c>
      <c r="E31" s="103" t="s">
        <v>17</v>
      </c>
      <c r="F31" s="103" t="s">
        <v>298</v>
      </c>
      <c r="G31" s="104">
        <v>1</v>
      </c>
      <c r="H31" s="105"/>
      <c r="I31" s="193">
        <v>518</v>
      </c>
      <c r="J31" s="59"/>
      <c r="K31" s="193">
        <v>572</v>
      </c>
      <c r="M31" s="194" t="e">
        <f t="shared" si="3"/>
        <v>#REF!</v>
      </c>
      <c r="O31" s="194">
        <f t="shared" si="2"/>
        <v>21</v>
      </c>
    </row>
    <row r="32" spans="2:17" ht="13">
      <c r="B32" s="83" t="s">
        <v>44</v>
      </c>
      <c r="C32" s="84"/>
      <c r="D32" s="103" t="s">
        <v>16</v>
      </c>
      <c r="E32" s="103" t="s">
        <v>45</v>
      </c>
      <c r="F32" s="103" t="s">
        <v>273</v>
      </c>
      <c r="G32" s="104">
        <v>1</v>
      </c>
      <c r="H32" s="105"/>
      <c r="I32" s="193">
        <v>520</v>
      </c>
      <c r="J32" s="59"/>
      <c r="K32" s="193">
        <v>530</v>
      </c>
      <c r="M32" s="194" t="e">
        <f t="shared" si="3"/>
        <v>#REF!</v>
      </c>
      <c r="O32" s="194">
        <f t="shared" si="2"/>
        <v>22</v>
      </c>
    </row>
    <row r="33" spans="2:15" ht="13">
      <c r="B33" s="83" t="s">
        <v>116</v>
      </c>
      <c r="C33" s="84"/>
      <c r="D33" s="103" t="s">
        <v>16</v>
      </c>
      <c r="E33" s="103" t="s">
        <v>17</v>
      </c>
      <c r="F33" s="103" t="s">
        <v>273</v>
      </c>
      <c r="G33" s="104">
        <v>0.75</v>
      </c>
      <c r="H33" s="105"/>
      <c r="I33" s="193">
        <v>429</v>
      </c>
      <c r="J33" s="59"/>
      <c r="K33" s="193">
        <v>464.25</v>
      </c>
      <c r="O33" s="194">
        <f t="shared" si="2"/>
        <v>23</v>
      </c>
    </row>
    <row r="34" spans="2:15" ht="13">
      <c r="B34" s="83" t="s">
        <v>47</v>
      </c>
      <c r="C34" s="208"/>
      <c r="D34" s="103" t="s">
        <v>16</v>
      </c>
      <c r="E34" s="103" t="s">
        <v>17</v>
      </c>
      <c r="F34" s="103" t="s">
        <v>273</v>
      </c>
      <c r="G34" s="104">
        <v>1</v>
      </c>
      <c r="H34" s="105"/>
      <c r="I34" s="200">
        <v>243</v>
      </c>
      <c r="J34" s="59"/>
      <c r="K34" s="200">
        <v>309</v>
      </c>
      <c r="M34" s="194">
        <f>M14+1</f>
        <v>6</v>
      </c>
      <c r="O34" s="194">
        <f t="shared" si="2"/>
        <v>24</v>
      </c>
    </row>
    <row r="35" spans="2:15" ht="13">
      <c r="B35" s="83" t="s">
        <v>48</v>
      </c>
      <c r="C35" s="84"/>
      <c r="D35" s="103" t="s">
        <v>16</v>
      </c>
      <c r="E35" s="103" t="s">
        <v>17</v>
      </c>
      <c r="F35" s="103" t="s">
        <v>412</v>
      </c>
      <c r="G35" s="104">
        <v>1</v>
      </c>
      <c r="H35" s="105"/>
      <c r="I35" s="200">
        <v>0</v>
      </c>
      <c r="J35" s="59"/>
      <c r="K35" s="200">
        <v>141</v>
      </c>
      <c r="M35" s="194" t="e">
        <f>+#REF!+1</f>
        <v>#REF!</v>
      </c>
      <c r="O35" s="194">
        <f t="shared" si="2"/>
        <v>25</v>
      </c>
    </row>
    <row r="36" spans="2:15" ht="13">
      <c r="B36" s="83" t="s">
        <v>49</v>
      </c>
      <c r="C36" s="84"/>
      <c r="D36" s="103" t="s">
        <v>16</v>
      </c>
      <c r="E36" s="103" t="s">
        <v>17</v>
      </c>
      <c r="F36" s="103" t="s">
        <v>298</v>
      </c>
      <c r="G36" s="104">
        <v>1</v>
      </c>
      <c r="H36" s="105"/>
      <c r="I36" s="200">
        <v>109</v>
      </c>
      <c r="J36" s="59"/>
      <c r="K36" s="200">
        <v>130</v>
      </c>
      <c r="M36" s="194" t="e">
        <f>+M35+1</f>
        <v>#REF!</v>
      </c>
      <c r="O36" s="194">
        <f t="shared" si="2"/>
        <v>26</v>
      </c>
    </row>
    <row r="37" spans="2:15" ht="13">
      <c r="B37" s="83" t="s">
        <v>50</v>
      </c>
      <c r="C37" s="84"/>
      <c r="D37" s="103" t="s">
        <v>16</v>
      </c>
      <c r="E37" s="103" t="s">
        <v>17</v>
      </c>
      <c r="F37" s="103" t="s">
        <v>298</v>
      </c>
      <c r="G37" s="104">
        <v>1</v>
      </c>
      <c r="H37" s="105"/>
      <c r="I37" s="200">
        <v>120</v>
      </c>
      <c r="J37" s="59"/>
      <c r="K37" s="200">
        <v>120</v>
      </c>
      <c r="M37" s="194" t="e">
        <f t="shared" si="3"/>
        <v>#REF!</v>
      </c>
      <c r="O37" s="194">
        <f t="shared" si="2"/>
        <v>27</v>
      </c>
    </row>
    <row r="38" spans="2:15" ht="15.5">
      <c r="B38" s="83" t="s">
        <v>515</v>
      </c>
      <c r="C38" s="84"/>
      <c r="D38" s="103" t="s">
        <v>16</v>
      </c>
      <c r="E38" s="103" t="s">
        <v>17</v>
      </c>
      <c r="F38" s="103" t="s">
        <v>273</v>
      </c>
      <c r="G38" s="104">
        <v>1</v>
      </c>
      <c r="H38" s="105"/>
      <c r="I38" s="200">
        <v>50</v>
      </c>
      <c r="J38" s="59"/>
      <c r="K38" s="200">
        <v>50</v>
      </c>
      <c r="M38" s="194" t="e">
        <f t="shared" si="3"/>
        <v>#REF!</v>
      </c>
      <c r="O38" s="194">
        <f t="shared" si="2"/>
        <v>28</v>
      </c>
    </row>
    <row r="39" spans="2:15" ht="15.5">
      <c r="B39" s="83" t="s">
        <v>516</v>
      </c>
      <c r="C39" s="84"/>
      <c r="D39" s="103" t="s">
        <v>16</v>
      </c>
      <c r="E39" s="103" t="s">
        <v>17</v>
      </c>
      <c r="F39" s="103" t="s">
        <v>298</v>
      </c>
      <c r="G39" s="104">
        <v>1</v>
      </c>
      <c r="H39" s="105"/>
      <c r="I39" s="200">
        <v>49</v>
      </c>
      <c r="J39" s="59"/>
      <c r="K39" s="200">
        <v>49</v>
      </c>
      <c r="M39" s="194" t="e">
        <f t="shared" si="3"/>
        <v>#REF!</v>
      </c>
      <c r="O39" s="194">
        <f t="shared" si="2"/>
        <v>29</v>
      </c>
    </row>
    <row r="40" spans="2:15" ht="13">
      <c r="B40" s="83" t="s">
        <v>53</v>
      </c>
      <c r="C40" s="84"/>
      <c r="D40" s="103" t="s">
        <v>16</v>
      </c>
      <c r="E40" s="103" t="s">
        <v>17</v>
      </c>
      <c r="F40" s="103" t="s">
        <v>412</v>
      </c>
      <c r="G40" s="104">
        <v>1</v>
      </c>
      <c r="H40" s="105"/>
      <c r="I40" s="200">
        <v>0</v>
      </c>
      <c r="J40" s="59"/>
      <c r="K40" s="200">
        <v>48</v>
      </c>
      <c r="M40" s="194" t="e">
        <f t="shared" si="3"/>
        <v>#REF!</v>
      </c>
      <c r="O40" s="194">
        <f t="shared" si="2"/>
        <v>30</v>
      </c>
    </row>
    <row r="41" spans="2:15" ht="13">
      <c r="B41" s="83" t="s">
        <v>54</v>
      </c>
      <c r="C41" s="84"/>
      <c r="D41" s="103" t="s">
        <v>16</v>
      </c>
      <c r="E41" s="103" t="s">
        <v>17</v>
      </c>
      <c r="F41" s="103" t="s">
        <v>412</v>
      </c>
      <c r="G41" s="104">
        <v>1</v>
      </c>
      <c r="H41" s="105"/>
      <c r="I41" s="200">
        <v>0</v>
      </c>
      <c r="J41" s="59"/>
      <c r="K41" s="200">
        <v>47</v>
      </c>
      <c r="M41" s="194" t="e">
        <f t="shared" si="3"/>
        <v>#REF!</v>
      </c>
      <c r="O41" s="194">
        <f t="shared" si="2"/>
        <v>31</v>
      </c>
    </row>
    <row r="42" spans="2:15" ht="13">
      <c r="B42" s="83" t="s">
        <v>55</v>
      </c>
      <c r="C42" s="84"/>
      <c r="D42" s="103" t="s">
        <v>16</v>
      </c>
      <c r="E42" s="103" t="s">
        <v>17</v>
      </c>
      <c r="F42" s="103" t="s">
        <v>412</v>
      </c>
      <c r="G42" s="104">
        <v>1</v>
      </c>
      <c r="H42" s="105"/>
      <c r="I42" s="200">
        <v>0</v>
      </c>
      <c r="J42" s="59"/>
      <c r="K42" s="200">
        <v>47</v>
      </c>
      <c r="M42" s="194" t="e">
        <f t="shared" si="3"/>
        <v>#REF!</v>
      </c>
      <c r="O42" s="194">
        <f t="shared" si="2"/>
        <v>32</v>
      </c>
    </row>
    <row r="43" spans="2:15" ht="13">
      <c r="B43" s="83" t="s">
        <v>56</v>
      </c>
      <c r="C43" s="84"/>
      <c r="D43" s="103" t="s">
        <v>16</v>
      </c>
      <c r="E43" s="103" t="s">
        <v>17</v>
      </c>
      <c r="F43" s="103" t="s">
        <v>412</v>
      </c>
      <c r="G43" s="104">
        <v>1</v>
      </c>
      <c r="H43" s="105"/>
      <c r="I43" s="200">
        <v>0</v>
      </c>
      <c r="J43" s="59"/>
      <c r="K43" s="200">
        <v>47</v>
      </c>
      <c r="M43" s="194" t="e">
        <f t="shared" si="3"/>
        <v>#REF!</v>
      </c>
      <c r="O43" s="194">
        <f t="shared" si="2"/>
        <v>33</v>
      </c>
    </row>
    <row r="44" spans="2:15" ht="13">
      <c r="B44" s="83" t="s">
        <v>57</v>
      </c>
      <c r="C44" s="84"/>
      <c r="D44" s="103" t="s">
        <v>16</v>
      </c>
      <c r="E44" s="103" t="s">
        <v>17</v>
      </c>
      <c r="F44" s="103" t="s">
        <v>412</v>
      </c>
      <c r="G44" s="104">
        <v>1</v>
      </c>
      <c r="H44" s="105"/>
      <c r="I44" s="200">
        <v>0</v>
      </c>
      <c r="J44" s="59"/>
      <c r="K44" s="200">
        <v>47</v>
      </c>
      <c r="M44" s="194" t="e">
        <f t="shared" si="3"/>
        <v>#REF!</v>
      </c>
      <c r="O44" s="194">
        <f t="shared" si="2"/>
        <v>34</v>
      </c>
    </row>
    <row r="45" spans="2:15" ht="13">
      <c r="B45" s="83" t="s">
        <v>58</v>
      </c>
      <c r="C45" s="84"/>
      <c r="D45" s="103" t="s">
        <v>16</v>
      </c>
      <c r="E45" s="103" t="s">
        <v>17</v>
      </c>
      <c r="F45" s="103" t="s">
        <v>412</v>
      </c>
      <c r="G45" s="104">
        <v>1</v>
      </c>
      <c r="H45" s="105"/>
      <c r="I45" s="200">
        <v>0</v>
      </c>
      <c r="J45" s="59"/>
      <c r="K45" s="200">
        <v>47</v>
      </c>
      <c r="M45" s="194" t="e">
        <f t="shared" si="3"/>
        <v>#REF!</v>
      </c>
      <c r="O45" s="194">
        <f t="shared" si="2"/>
        <v>35</v>
      </c>
    </row>
    <row r="46" spans="2:15" ht="13">
      <c r="B46" s="83" t="s">
        <v>59</v>
      </c>
      <c r="C46" s="84"/>
      <c r="D46" s="103" t="s">
        <v>16</v>
      </c>
      <c r="E46" s="103" t="s">
        <v>17</v>
      </c>
      <c r="F46" s="103" t="s">
        <v>412</v>
      </c>
      <c r="G46" s="104">
        <v>1</v>
      </c>
      <c r="H46" s="105"/>
      <c r="I46" s="200">
        <v>0</v>
      </c>
      <c r="J46" s="59"/>
      <c r="K46" s="200">
        <v>47</v>
      </c>
      <c r="M46" s="194" t="e">
        <f t="shared" si="3"/>
        <v>#REF!</v>
      </c>
      <c r="O46" s="194">
        <f t="shared" si="2"/>
        <v>36</v>
      </c>
    </row>
    <row r="47" spans="2:15" ht="13">
      <c r="B47" s="83" t="s">
        <v>60</v>
      </c>
      <c r="C47" s="84"/>
      <c r="D47" s="103" t="s">
        <v>16</v>
      </c>
      <c r="E47" s="103" t="s">
        <v>17</v>
      </c>
      <c r="F47" s="103" t="s">
        <v>412</v>
      </c>
      <c r="G47" s="104">
        <v>1</v>
      </c>
      <c r="H47" s="105"/>
      <c r="I47" s="200">
        <v>0</v>
      </c>
      <c r="J47" s="59"/>
      <c r="K47" s="200">
        <v>44</v>
      </c>
      <c r="M47" s="194" t="e">
        <f t="shared" si="3"/>
        <v>#REF!</v>
      </c>
      <c r="O47" s="194">
        <f t="shared" si="2"/>
        <v>37</v>
      </c>
    </row>
    <row r="48" spans="2:15" ht="13">
      <c r="B48" s="83" t="s">
        <v>61</v>
      </c>
      <c r="C48" s="84"/>
      <c r="D48" s="103" t="s">
        <v>16</v>
      </c>
      <c r="E48" s="103" t="s">
        <v>17</v>
      </c>
      <c r="F48" s="103" t="s">
        <v>273</v>
      </c>
      <c r="G48" s="104">
        <v>1</v>
      </c>
      <c r="H48" s="105"/>
      <c r="I48" s="200">
        <v>28</v>
      </c>
      <c r="J48" s="59"/>
      <c r="K48" s="200">
        <v>28</v>
      </c>
      <c r="M48" s="194" t="e">
        <f t="shared" si="3"/>
        <v>#REF!</v>
      </c>
      <c r="O48" s="194">
        <f t="shared" si="2"/>
        <v>38</v>
      </c>
    </row>
    <row r="49" spans="2:15" ht="13">
      <c r="B49" s="201" t="s">
        <v>62</v>
      </c>
      <c r="C49" s="84"/>
      <c r="D49" s="103"/>
      <c r="E49" s="103"/>
      <c r="F49" s="103"/>
      <c r="G49" s="225"/>
      <c r="H49" s="226"/>
      <c r="I49" s="203">
        <f>SUM(I10:I48)</f>
        <v>6581</v>
      </c>
      <c r="J49" s="204"/>
      <c r="K49" s="203">
        <f>SUM(K10:K48)</f>
        <v>7524.25</v>
      </c>
      <c r="M49" s="194" t="e">
        <f>+M48+1</f>
        <v>#REF!</v>
      </c>
    </row>
    <row r="50" spans="2:15" ht="13">
      <c r="B50" s="90" t="s">
        <v>63</v>
      </c>
      <c r="C50" s="90"/>
      <c r="D50" s="76"/>
      <c r="E50" s="76"/>
      <c r="F50" s="77"/>
      <c r="G50" s="76"/>
      <c r="H50" s="76"/>
      <c r="I50" s="199"/>
      <c r="J50" s="76"/>
      <c r="K50" s="199"/>
    </row>
    <row r="51" spans="2:15" ht="13">
      <c r="B51" s="83" t="s">
        <v>66</v>
      </c>
      <c r="C51" s="84"/>
      <c r="D51" s="103" t="s">
        <v>122</v>
      </c>
      <c r="E51" s="103" t="s">
        <v>65</v>
      </c>
      <c r="F51" s="103" t="s">
        <v>298</v>
      </c>
      <c r="G51" s="104">
        <v>1</v>
      </c>
      <c r="H51" s="105"/>
      <c r="I51" s="200">
        <f>830+13+260</f>
        <v>1103</v>
      </c>
      <c r="J51" s="59"/>
      <c r="K51" s="200">
        <f>1001+13+190</f>
        <v>1204</v>
      </c>
      <c r="O51" s="194">
        <f>+O48+1</f>
        <v>39</v>
      </c>
    </row>
    <row r="52" spans="2:15" ht="13">
      <c r="B52" s="83" t="s">
        <v>457</v>
      </c>
      <c r="C52" s="84"/>
      <c r="D52" s="103" t="s">
        <v>122</v>
      </c>
      <c r="E52" s="103" t="s">
        <v>65</v>
      </c>
      <c r="F52" s="103" t="s">
        <v>273</v>
      </c>
      <c r="G52" s="104">
        <v>1</v>
      </c>
      <c r="H52" s="105"/>
      <c r="I52" s="200">
        <v>1009</v>
      </c>
      <c r="J52" s="59"/>
      <c r="K52" s="200">
        <v>1000</v>
      </c>
      <c r="O52" s="194">
        <f>O51+1</f>
        <v>40</v>
      </c>
    </row>
    <row r="53" spans="2:15" ht="13">
      <c r="B53" s="83" t="s">
        <v>67</v>
      </c>
      <c r="C53" s="84"/>
      <c r="D53" s="103" t="s">
        <v>122</v>
      </c>
      <c r="E53" s="103" t="s">
        <v>65</v>
      </c>
      <c r="F53" s="103" t="s">
        <v>298</v>
      </c>
      <c r="G53" s="104">
        <v>1</v>
      </c>
      <c r="H53" s="105"/>
      <c r="I53" s="200">
        <v>782</v>
      </c>
      <c r="J53" s="59"/>
      <c r="K53" s="200">
        <v>842</v>
      </c>
      <c r="M53" s="194" t="e">
        <f>+M28+1</f>
        <v>#REF!</v>
      </c>
      <c r="O53" s="194">
        <f>+O52+1</f>
        <v>41</v>
      </c>
    </row>
    <row r="54" spans="2:15" ht="13">
      <c r="B54" s="83" t="s">
        <v>71</v>
      </c>
      <c r="C54" s="84"/>
      <c r="D54" s="103" t="s">
        <v>122</v>
      </c>
      <c r="E54" s="103" t="s">
        <v>65</v>
      </c>
      <c r="F54" s="103" t="s">
        <v>298</v>
      </c>
      <c r="G54" s="104">
        <v>1</v>
      </c>
      <c r="H54" s="105"/>
      <c r="I54" s="200">
        <f>463+260</f>
        <v>723</v>
      </c>
      <c r="J54" s="59"/>
      <c r="K54" s="200">
        <f>608+200</f>
        <v>808</v>
      </c>
      <c r="M54" s="194" t="e">
        <f>+M58+1</f>
        <v>#REF!</v>
      </c>
      <c r="O54" s="194">
        <f>+O53+1</f>
        <v>42</v>
      </c>
    </row>
    <row r="55" spans="2:15" ht="15.5">
      <c r="B55" s="83" t="s">
        <v>448</v>
      </c>
      <c r="C55" s="84"/>
      <c r="D55" s="103" t="s">
        <v>122</v>
      </c>
      <c r="E55" s="103" t="s">
        <v>65</v>
      </c>
      <c r="F55" s="103" t="s">
        <v>411</v>
      </c>
      <c r="G55" s="104">
        <v>1</v>
      </c>
      <c r="H55" s="105"/>
      <c r="I55" s="200">
        <v>763</v>
      </c>
      <c r="J55" s="59"/>
      <c r="K55" s="200">
        <v>781</v>
      </c>
      <c r="M55" s="194" t="e">
        <f>+M53+1</f>
        <v>#REF!</v>
      </c>
      <c r="O55" s="194">
        <f>+O54+1</f>
        <v>43</v>
      </c>
    </row>
    <row r="56" spans="2:15" ht="13">
      <c r="B56" s="83" t="s">
        <v>381</v>
      </c>
      <c r="C56" s="84"/>
      <c r="D56" s="103" t="s">
        <v>122</v>
      </c>
      <c r="E56" s="103" t="s">
        <v>65</v>
      </c>
      <c r="F56" s="103" t="s">
        <v>273</v>
      </c>
      <c r="G56" s="104">
        <v>1</v>
      </c>
      <c r="H56" s="105"/>
      <c r="I56" s="200">
        <v>740</v>
      </c>
      <c r="J56" s="59"/>
      <c r="K56" s="200">
        <v>762</v>
      </c>
      <c r="O56" s="194">
        <f t="shared" ref="O56:O64" si="4">+O55+1</f>
        <v>44</v>
      </c>
    </row>
    <row r="57" spans="2:15" ht="13">
      <c r="B57" s="83" t="s">
        <v>64</v>
      </c>
      <c r="C57" s="84"/>
      <c r="D57" s="103" t="s">
        <v>122</v>
      </c>
      <c r="E57" s="103" t="s">
        <v>65</v>
      </c>
      <c r="F57" s="103" t="s">
        <v>273</v>
      </c>
      <c r="G57" s="104">
        <v>0.75</v>
      </c>
      <c r="H57" s="105"/>
      <c r="I57" s="200">
        <v>779</v>
      </c>
      <c r="J57" s="59"/>
      <c r="K57" s="200">
        <v>746</v>
      </c>
      <c r="M57" s="194" t="e">
        <f>+M55+1</f>
        <v>#REF!</v>
      </c>
      <c r="O57" s="194">
        <f t="shared" si="4"/>
        <v>45</v>
      </c>
    </row>
    <row r="58" spans="2:15" ht="13">
      <c r="B58" s="83" t="s">
        <v>69</v>
      </c>
      <c r="C58" s="84"/>
      <c r="D58" s="103" t="s">
        <v>122</v>
      </c>
      <c r="E58" s="103" t="s">
        <v>65</v>
      </c>
      <c r="F58" s="103" t="s">
        <v>273</v>
      </c>
      <c r="G58" s="104">
        <v>1</v>
      </c>
      <c r="H58" s="105"/>
      <c r="I58" s="200">
        <f>662+10+10</f>
        <v>682</v>
      </c>
      <c r="J58" s="59"/>
      <c r="K58" s="200">
        <f>692+10+10</f>
        <v>712</v>
      </c>
      <c r="M58" s="194" t="e">
        <f t="shared" ref="M58:M65" si="5">+M57+1</f>
        <v>#REF!</v>
      </c>
      <c r="O58" s="194">
        <f t="shared" si="4"/>
        <v>46</v>
      </c>
    </row>
    <row r="59" spans="2:15" ht="13">
      <c r="B59" s="83" t="s">
        <v>70</v>
      </c>
      <c r="C59" s="84"/>
      <c r="D59" s="103" t="s">
        <v>122</v>
      </c>
      <c r="E59" s="103" t="s">
        <v>65</v>
      </c>
      <c r="F59" s="103" t="s">
        <v>273</v>
      </c>
      <c r="G59" s="104">
        <v>1</v>
      </c>
      <c r="H59" s="105"/>
      <c r="I59" s="200">
        <f>520+3</f>
        <v>523</v>
      </c>
      <c r="J59" s="59"/>
      <c r="K59" s="200">
        <f>606+3</f>
        <v>609</v>
      </c>
      <c r="M59" s="194" t="e">
        <f>+M54+1</f>
        <v>#REF!</v>
      </c>
      <c r="O59" s="194">
        <f t="shared" si="4"/>
        <v>47</v>
      </c>
    </row>
    <row r="60" spans="2:15" ht="13">
      <c r="B60" s="83" t="s">
        <v>72</v>
      </c>
      <c r="C60" s="84"/>
      <c r="D60" s="103" t="s">
        <v>122</v>
      </c>
      <c r="E60" s="103" t="s">
        <v>65</v>
      </c>
      <c r="F60" s="103" t="s">
        <v>298</v>
      </c>
      <c r="G60" s="104">
        <v>1</v>
      </c>
      <c r="H60" s="105"/>
      <c r="I60" s="200">
        <v>426</v>
      </c>
      <c r="J60" s="59"/>
      <c r="K60" s="200">
        <v>500</v>
      </c>
      <c r="M60" s="194" t="e">
        <f t="shared" si="5"/>
        <v>#REF!</v>
      </c>
      <c r="O60" s="194">
        <f t="shared" si="4"/>
        <v>48</v>
      </c>
    </row>
    <row r="61" spans="2:15" ht="13">
      <c r="B61" s="83" t="s">
        <v>73</v>
      </c>
      <c r="C61" s="84"/>
      <c r="D61" s="103" t="s">
        <v>122</v>
      </c>
      <c r="E61" s="103" t="s">
        <v>65</v>
      </c>
      <c r="F61" s="103" t="s">
        <v>298</v>
      </c>
      <c r="G61" s="104">
        <v>1</v>
      </c>
      <c r="H61" s="105"/>
      <c r="I61" s="200">
        <v>400</v>
      </c>
      <c r="J61" s="59"/>
      <c r="K61" s="200">
        <v>453</v>
      </c>
      <c r="M61" s="194" t="e">
        <f t="shared" si="5"/>
        <v>#REF!</v>
      </c>
      <c r="O61" s="194">
        <f t="shared" si="4"/>
        <v>49</v>
      </c>
    </row>
    <row r="62" spans="2:15" ht="13">
      <c r="B62" s="83" t="s">
        <v>74</v>
      </c>
      <c r="C62" s="84"/>
      <c r="D62" s="103" t="s">
        <v>122</v>
      </c>
      <c r="E62" s="103" t="s">
        <v>65</v>
      </c>
      <c r="F62" s="103" t="s">
        <v>298</v>
      </c>
      <c r="G62" s="104">
        <v>1</v>
      </c>
      <c r="H62" s="105"/>
      <c r="I62" s="200">
        <v>344</v>
      </c>
      <c r="J62" s="59"/>
      <c r="K62" s="200">
        <v>400</v>
      </c>
      <c r="M62" s="194" t="e">
        <f t="shared" si="5"/>
        <v>#REF!</v>
      </c>
      <c r="O62" s="194">
        <f t="shared" si="4"/>
        <v>50</v>
      </c>
    </row>
    <row r="63" spans="2:15" ht="13">
      <c r="B63" s="83" t="s">
        <v>75</v>
      </c>
      <c r="C63" s="84"/>
      <c r="D63" s="103" t="s">
        <v>122</v>
      </c>
      <c r="E63" s="103" t="s">
        <v>65</v>
      </c>
      <c r="F63" s="103" t="s">
        <v>273</v>
      </c>
      <c r="G63" s="227">
        <v>0.78500000000000003</v>
      </c>
      <c r="H63" s="105"/>
      <c r="I63" s="200">
        <v>392</v>
      </c>
      <c r="J63" s="59"/>
      <c r="K63" s="200">
        <v>374</v>
      </c>
      <c r="M63" s="194" t="e">
        <f t="shared" si="5"/>
        <v>#REF!</v>
      </c>
      <c r="O63" s="194">
        <f t="shared" si="4"/>
        <v>51</v>
      </c>
    </row>
    <row r="64" spans="2:15" ht="15.5">
      <c r="B64" s="83" t="s">
        <v>449</v>
      </c>
      <c r="C64" s="228"/>
      <c r="D64" s="103" t="s">
        <v>122</v>
      </c>
      <c r="E64" s="103" t="s">
        <v>65</v>
      </c>
      <c r="F64" s="103" t="s">
        <v>298</v>
      </c>
      <c r="G64" s="104">
        <v>1</v>
      </c>
      <c r="H64" s="105"/>
      <c r="I64" s="198">
        <v>210</v>
      </c>
      <c r="J64" s="59"/>
      <c r="K64" s="198">
        <v>236</v>
      </c>
      <c r="M64" s="194" t="e">
        <f t="shared" si="5"/>
        <v>#REF!</v>
      </c>
      <c r="O64" s="194">
        <f t="shared" si="4"/>
        <v>52</v>
      </c>
    </row>
    <row r="65" spans="2:15" ht="13">
      <c r="B65" s="201" t="s">
        <v>62</v>
      </c>
      <c r="C65" s="84"/>
      <c r="D65" s="76"/>
      <c r="E65" s="76"/>
      <c r="F65" s="77"/>
      <c r="G65" s="202"/>
      <c r="H65" s="202"/>
      <c r="I65" s="203">
        <f>SUM(I51:I64)</f>
        <v>8876</v>
      </c>
      <c r="J65" s="204"/>
      <c r="K65" s="203">
        <f>SUM(K51:K64)</f>
        <v>9427</v>
      </c>
      <c r="M65" s="194" t="e">
        <f t="shared" si="5"/>
        <v>#REF!</v>
      </c>
    </row>
    <row r="66" spans="2:15" ht="13">
      <c r="B66" s="90" t="s">
        <v>471</v>
      </c>
      <c r="C66" s="90"/>
      <c r="D66" s="76"/>
      <c r="E66" s="76"/>
      <c r="F66" s="77"/>
      <c r="G66" s="76"/>
      <c r="H66" s="76"/>
      <c r="I66" s="199"/>
      <c r="J66" s="76"/>
      <c r="K66" s="199"/>
    </row>
    <row r="67" spans="2:15" ht="13">
      <c r="B67" s="83" t="s">
        <v>176</v>
      </c>
      <c r="C67" s="84"/>
      <c r="D67" s="103" t="s">
        <v>114</v>
      </c>
      <c r="E67" s="103" t="s">
        <v>254</v>
      </c>
      <c r="F67" s="103" t="s">
        <v>273</v>
      </c>
      <c r="G67" s="104">
        <v>1</v>
      </c>
      <c r="H67" s="105"/>
      <c r="I67" s="200">
        <v>1037</v>
      </c>
      <c r="J67" s="59"/>
      <c r="K67" s="200">
        <v>1130</v>
      </c>
      <c r="O67" s="194">
        <f>+O64+1</f>
        <v>53</v>
      </c>
    </row>
    <row r="68" spans="2:15" ht="13">
      <c r="B68" s="83" t="s">
        <v>183</v>
      </c>
      <c r="C68" s="84"/>
      <c r="D68" s="103" t="s">
        <v>114</v>
      </c>
      <c r="E68" s="103" t="s">
        <v>255</v>
      </c>
      <c r="F68" s="103" t="s">
        <v>273</v>
      </c>
      <c r="G68" s="104">
        <v>1</v>
      </c>
      <c r="H68" s="105"/>
      <c r="I68" s="193">
        <f>1030+6+3</f>
        <v>1039</v>
      </c>
      <c r="J68" s="59"/>
      <c r="K68" s="193">
        <v>1130</v>
      </c>
      <c r="M68" s="194" t="e">
        <f>+#REF!+1</f>
        <v>#REF!</v>
      </c>
      <c r="O68" s="194">
        <f t="shared" ref="O68:O98" si="6">+O67+1</f>
        <v>54</v>
      </c>
    </row>
    <row r="69" spans="2:15" ht="13">
      <c r="B69" s="83" t="s">
        <v>80</v>
      </c>
      <c r="C69" s="84"/>
      <c r="D69" s="103" t="s">
        <v>78</v>
      </c>
      <c r="E69" s="103" t="s">
        <v>81</v>
      </c>
      <c r="F69" s="103" t="s">
        <v>298</v>
      </c>
      <c r="G69" s="104">
        <v>1</v>
      </c>
      <c r="H69" s="105"/>
      <c r="I69" s="200">
        <v>720</v>
      </c>
      <c r="J69" s="59"/>
      <c r="K69" s="200">
        <v>807</v>
      </c>
      <c r="M69" s="194" t="e">
        <f>+M65+1</f>
        <v>#REF!</v>
      </c>
      <c r="O69" s="194">
        <f t="shared" si="6"/>
        <v>55</v>
      </c>
    </row>
    <row r="70" spans="2:15" ht="13">
      <c r="B70" s="83" t="s">
        <v>499</v>
      </c>
      <c r="C70" s="84"/>
      <c r="D70" s="103" t="s">
        <v>120</v>
      </c>
      <c r="E70" s="103" t="s">
        <v>500</v>
      </c>
      <c r="F70" s="103" t="s">
        <v>273</v>
      </c>
      <c r="G70" s="104">
        <v>1</v>
      </c>
      <c r="H70" s="105"/>
      <c r="I70" s="200">
        <v>750</v>
      </c>
      <c r="J70" s="59"/>
      <c r="K70" s="200">
        <v>731</v>
      </c>
      <c r="O70" s="194">
        <f t="shared" si="6"/>
        <v>56</v>
      </c>
    </row>
    <row r="71" spans="2:15" ht="13">
      <c r="B71" s="83" t="s">
        <v>187</v>
      </c>
      <c r="C71" s="84"/>
      <c r="D71" s="103" t="s">
        <v>114</v>
      </c>
      <c r="E71" s="103" t="s">
        <v>255</v>
      </c>
      <c r="F71" s="103" t="s">
        <v>413</v>
      </c>
      <c r="G71" s="104">
        <v>1</v>
      </c>
      <c r="H71" s="105"/>
      <c r="I71" s="200">
        <v>0</v>
      </c>
      <c r="J71" s="59"/>
      <c r="K71" s="200">
        <v>725</v>
      </c>
      <c r="M71" s="194" t="e">
        <f>+M68+1</f>
        <v>#REF!</v>
      </c>
      <c r="O71" s="194">
        <f t="shared" si="6"/>
        <v>57</v>
      </c>
    </row>
    <row r="72" spans="2:15" ht="15.5">
      <c r="B72" s="83" t="s">
        <v>518</v>
      </c>
      <c r="C72" s="84"/>
      <c r="D72" s="103" t="s">
        <v>95</v>
      </c>
      <c r="E72" s="103" t="s">
        <v>87</v>
      </c>
      <c r="F72" s="103" t="s">
        <v>273</v>
      </c>
      <c r="G72" s="104">
        <v>1</v>
      </c>
      <c r="H72" s="105"/>
      <c r="I72" s="200">
        <v>537</v>
      </c>
      <c r="J72" s="59"/>
      <c r="K72" s="200">
        <v>599</v>
      </c>
      <c r="M72" s="194" t="e">
        <f>+#REF!+1</f>
        <v>#REF!</v>
      </c>
      <c r="O72" s="194">
        <f t="shared" si="6"/>
        <v>58</v>
      </c>
    </row>
    <row r="73" spans="2:15" ht="13">
      <c r="B73" s="83" t="s">
        <v>277</v>
      </c>
      <c r="C73" s="84"/>
      <c r="D73" s="103" t="s">
        <v>114</v>
      </c>
      <c r="E73" s="103" t="s">
        <v>254</v>
      </c>
      <c r="F73" s="103" t="s">
        <v>273</v>
      </c>
      <c r="G73" s="104">
        <v>1</v>
      </c>
      <c r="H73" s="105"/>
      <c r="I73" s="193">
        <v>518.5</v>
      </c>
      <c r="J73" s="59"/>
      <c r="K73" s="193">
        <v>565</v>
      </c>
      <c r="M73" s="194" t="e">
        <f>+#REF!+1</f>
        <v>#REF!</v>
      </c>
      <c r="O73" s="194">
        <f t="shared" si="6"/>
        <v>59</v>
      </c>
    </row>
    <row r="74" spans="2:15" ht="13">
      <c r="B74" s="83" t="s">
        <v>104</v>
      </c>
      <c r="C74" s="84"/>
      <c r="D74" s="103" t="s">
        <v>120</v>
      </c>
      <c r="E74" s="103" t="s">
        <v>105</v>
      </c>
      <c r="F74" s="103" t="s">
        <v>273</v>
      </c>
      <c r="G74" s="104">
        <v>1</v>
      </c>
      <c r="H74" s="105"/>
      <c r="I74" s="193">
        <f>543+9</f>
        <v>552</v>
      </c>
      <c r="J74" s="59"/>
      <c r="K74" s="193">
        <f>543+9</f>
        <v>552</v>
      </c>
      <c r="O74" s="194">
        <f t="shared" si="6"/>
        <v>60</v>
      </c>
    </row>
    <row r="75" spans="2:15" ht="15.5">
      <c r="B75" s="83" t="s">
        <v>511</v>
      </c>
      <c r="C75" s="84"/>
      <c r="D75" s="103" t="s">
        <v>120</v>
      </c>
      <c r="E75" s="103" t="s">
        <v>112</v>
      </c>
      <c r="F75" s="103" t="s">
        <v>273</v>
      </c>
      <c r="G75" s="104">
        <v>0.5</v>
      </c>
      <c r="H75" s="105"/>
      <c r="I75" s="200">
        <v>422</v>
      </c>
      <c r="J75" s="59"/>
      <c r="K75" s="200">
        <v>519</v>
      </c>
      <c r="M75" s="194" t="e">
        <f>+M73+1</f>
        <v>#REF!</v>
      </c>
      <c r="O75" s="194">
        <f t="shared" si="6"/>
        <v>61</v>
      </c>
    </row>
    <row r="76" spans="2:15" ht="13">
      <c r="B76" s="83" t="s">
        <v>101</v>
      </c>
      <c r="C76" s="84"/>
      <c r="D76" s="103" t="s">
        <v>99</v>
      </c>
      <c r="E76" s="103" t="s">
        <v>100</v>
      </c>
      <c r="F76" s="103" t="s">
        <v>412</v>
      </c>
      <c r="G76" s="104">
        <v>1</v>
      </c>
      <c r="H76" s="105"/>
      <c r="I76" s="193">
        <v>0</v>
      </c>
      <c r="J76" s="59"/>
      <c r="K76" s="193">
        <v>503</v>
      </c>
      <c r="M76" s="194" t="e">
        <f t="shared" ref="M76" si="7">+M75+1</f>
        <v>#REF!</v>
      </c>
      <c r="O76" s="194">
        <f t="shared" si="6"/>
        <v>62</v>
      </c>
    </row>
    <row r="77" spans="2:15" ht="13">
      <c r="B77" s="83" t="s">
        <v>113</v>
      </c>
      <c r="C77" s="84"/>
      <c r="D77" s="103" t="s">
        <v>114</v>
      </c>
      <c r="E77" s="103" t="s">
        <v>115</v>
      </c>
      <c r="F77" s="103" t="s">
        <v>412</v>
      </c>
      <c r="G77" s="104">
        <v>1</v>
      </c>
      <c r="H77" s="105"/>
      <c r="I77" s="200">
        <v>0</v>
      </c>
      <c r="J77" s="59"/>
      <c r="K77" s="200">
        <v>503</v>
      </c>
      <c r="M77" s="194" t="e">
        <f>+#REF!+1</f>
        <v>#REF!</v>
      </c>
      <c r="O77" s="194">
        <f t="shared" si="6"/>
        <v>63</v>
      </c>
    </row>
    <row r="78" spans="2:15" ht="13">
      <c r="B78" s="83" t="s">
        <v>102</v>
      </c>
      <c r="C78" s="84"/>
      <c r="D78" s="103" t="s">
        <v>99</v>
      </c>
      <c r="E78" s="103" t="s">
        <v>103</v>
      </c>
      <c r="F78" s="103" t="s">
        <v>273</v>
      </c>
      <c r="G78" s="104">
        <v>1</v>
      </c>
      <c r="H78" s="105"/>
      <c r="I78" s="193">
        <v>280</v>
      </c>
      <c r="J78" s="59"/>
      <c r="K78" s="193">
        <v>375</v>
      </c>
      <c r="M78" s="194" t="e">
        <f t="shared" ref="M78" si="8">+M77+1</f>
        <v>#REF!</v>
      </c>
      <c r="O78" s="194">
        <f t="shared" si="6"/>
        <v>64</v>
      </c>
    </row>
    <row r="79" spans="2:15" ht="13">
      <c r="B79" s="83" t="s">
        <v>352</v>
      </c>
      <c r="C79" s="84"/>
      <c r="D79" s="103" t="s">
        <v>114</v>
      </c>
      <c r="E79" s="103" t="s">
        <v>255</v>
      </c>
      <c r="F79" s="103" t="s">
        <v>273</v>
      </c>
      <c r="G79" s="104">
        <v>1</v>
      </c>
      <c r="H79" s="105"/>
      <c r="I79" s="193">
        <v>273</v>
      </c>
      <c r="J79" s="59"/>
      <c r="K79" s="193">
        <v>309</v>
      </c>
      <c r="O79" s="194">
        <f t="shared" si="6"/>
        <v>65</v>
      </c>
    </row>
    <row r="80" spans="2:15" ht="13">
      <c r="B80" s="83" t="s">
        <v>89</v>
      </c>
      <c r="C80" s="84"/>
      <c r="D80" s="103" t="s">
        <v>78</v>
      </c>
      <c r="E80" s="103" t="s">
        <v>90</v>
      </c>
      <c r="F80" s="103" t="s">
        <v>298</v>
      </c>
      <c r="G80" s="104">
        <v>1</v>
      </c>
      <c r="H80" s="105"/>
      <c r="I80" s="200">
        <v>184</v>
      </c>
      <c r="J80" s="59"/>
      <c r="K80" s="200">
        <v>215</v>
      </c>
      <c r="M80" s="194" t="e">
        <f>+#REF!+1</f>
        <v>#REF!</v>
      </c>
      <c r="O80" s="194">
        <f>+O79+1</f>
        <v>66</v>
      </c>
    </row>
    <row r="81" spans="2:15" ht="13">
      <c r="B81" s="83" t="s">
        <v>192</v>
      </c>
      <c r="C81" s="84"/>
      <c r="D81" s="103" t="s">
        <v>114</v>
      </c>
      <c r="E81" s="103" t="s">
        <v>256</v>
      </c>
      <c r="F81" s="103" t="s">
        <v>412</v>
      </c>
      <c r="G81" s="104">
        <v>1</v>
      </c>
      <c r="H81" s="105"/>
      <c r="I81" s="200">
        <v>0</v>
      </c>
      <c r="J81" s="59"/>
      <c r="K81" s="200">
        <v>191</v>
      </c>
      <c r="M81" s="194" t="e">
        <f>+#REF!+1</f>
        <v>#REF!</v>
      </c>
      <c r="O81" s="194">
        <f>+O80+1</f>
        <v>67</v>
      </c>
    </row>
    <row r="82" spans="2:15" ht="13">
      <c r="B82" s="83" t="s">
        <v>106</v>
      </c>
      <c r="C82" s="84"/>
      <c r="D82" s="103" t="s">
        <v>120</v>
      </c>
      <c r="E82" s="103" t="s">
        <v>107</v>
      </c>
      <c r="F82" s="103" t="s">
        <v>298</v>
      </c>
      <c r="G82" s="104">
        <v>1</v>
      </c>
      <c r="H82" s="105"/>
      <c r="I82" s="200">
        <v>110</v>
      </c>
      <c r="J82" s="59"/>
      <c r="K82" s="200">
        <v>121</v>
      </c>
      <c r="M82" s="194" t="e">
        <f>+#REF!+1</f>
        <v>#REF!</v>
      </c>
      <c r="O82" s="194">
        <f t="shared" si="6"/>
        <v>68</v>
      </c>
    </row>
    <row r="83" spans="2:15" ht="13">
      <c r="B83" s="83" t="s">
        <v>96</v>
      </c>
      <c r="C83" s="228"/>
      <c r="D83" s="103" t="s">
        <v>95</v>
      </c>
      <c r="E83" s="103" t="s">
        <v>87</v>
      </c>
      <c r="F83" s="103" t="s">
        <v>412</v>
      </c>
      <c r="G83" s="104">
        <v>1</v>
      </c>
      <c r="H83" s="105"/>
      <c r="I83" s="193">
        <v>0</v>
      </c>
      <c r="J83" s="59"/>
      <c r="K83" s="193">
        <v>117</v>
      </c>
      <c r="M83" s="194" t="e">
        <f>+#REF!+1</f>
        <v>#REF!</v>
      </c>
      <c r="O83" s="194">
        <f t="shared" si="6"/>
        <v>69</v>
      </c>
    </row>
    <row r="84" spans="2:15" ht="13">
      <c r="B84" s="83" t="s">
        <v>203</v>
      </c>
      <c r="C84" s="84"/>
      <c r="D84" s="103" t="s">
        <v>114</v>
      </c>
      <c r="E84" s="103" t="s">
        <v>256</v>
      </c>
      <c r="F84" s="103" t="s">
        <v>412</v>
      </c>
      <c r="G84" s="104">
        <v>1</v>
      </c>
      <c r="H84" s="105"/>
      <c r="I84" s="193">
        <v>0</v>
      </c>
      <c r="J84" s="59"/>
      <c r="K84" s="193">
        <v>92</v>
      </c>
      <c r="M84" s="194" t="e">
        <f>+M82+1</f>
        <v>#REF!</v>
      </c>
      <c r="O84" s="194">
        <f>+O83+1</f>
        <v>70</v>
      </c>
    </row>
    <row r="85" spans="2:15" ht="13">
      <c r="B85" s="83" t="s">
        <v>108</v>
      </c>
      <c r="C85" s="84"/>
      <c r="D85" s="103" t="s">
        <v>120</v>
      </c>
      <c r="E85" s="103" t="s">
        <v>107</v>
      </c>
      <c r="F85" s="103" t="s">
        <v>273</v>
      </c>
      <c r="G85" s="104">
        <v>1</v>
      </c>
      <c r="H85" s="105"/>
      <c r="I85" s="200">
        <v>60</v>
      </c>
      <c r="J85" s="59"/>
      <c r="K85" s="200">
        <v>80</v>
      </c>
      <c r="M85" s="194" t="e">
        <f t="shared" ref="M85:M99" si="9">+M84+1</f>
        <v>#REF!</v>
      </c>
      <c r="O85" s="194">
        <f t="shared" si="6"/>
        <v>71</v>
      </c>
    </row>
    <row r="86" spans="2:15" ht="13">
      <c r="B86" s="83" t="s">
        <v>211</v>
      </c>
      <c r="C86" s="84"/>
      <c r="D86" s="103" t="s">
        <v>114</v>
      </c>
      <c r="E86" s="103" t="s">
        <v>256</v>
      </c>
      <c r="F86" s="103" t="s">
        <v>412</v>
      </c>
      <c r="G86" s="104">
        <v>1</v>
      </c>
      <c r="H86" s="105"/>
      <c r="I86" s="200">
        <v>0</v>
      </c>
      <c r="J86" s="59"/>
      <c r="K86" s="200">
        <v>73</v>
      </c>
      <c r="M86" s="194" t="e">
        <f>+#REF!+1</f>
        <v>#REF!</v>
      </c>
      <c r="O86" s="194">
        <f>O85+1</f>
        <v>72</v>
      </c>
    </row>
    <row r="87" spans="2:15" ht="13">
      <c r="B87" s="83" t="s">
        <v>220</v>
      </c>
      <c r="C87" s="84"/>
      <c r="D87" s="103" t="s">
        <v>114</v>
      </c>
      <c r="E87" s="103" t="s">
        <v>256</v>
      </c>
      <c r="F87" s="103" t="s">
        <v>412</v>
      </c>
      <c r="G87" s="104">
        <v>1</v>
      </c>
      <c r="H87" s="105"/>
      <c r="I87" s="200">
        <v>0</v>
      </c>
      <c r="J87" s="59"/>
      <c r="K87" s="200">
        <v>67</v>
      </c>
      <c r="M87" s="194" t="e">
        <f>+#REF!+1</f>
        <v>#REF!</v>
      </c>
      <c r="O87" s="194">
        <f t="shared" si="6"/>
        <v>73</v>
      </c>
    </row>
    <row r="88" spans="2:15" ht="13">
      <c r="B88" s="83" t="s">
        <v>109</v>
      </c>
      <c r="C88" s="84"/>
      <c r="D88" s="103" t="s">
        <v>120</v>
      </c>
      <c r="E88" s="103" t="s">
        <v>107</v>
      </c>
      <c r="F88" s="103" t="s">
        <v>273</v>
      </c>
      <c r="G88" s="104">
        <v>1</v>
      </c>
      <c r="H88" s="105"/>
      <c r="I88" s="200">
        <v>55</v>
      </c>
      <c r="J88" s="59"/>
      <c r="K88" s="200">
        <v>56</v>
      </c>
      <c r="M88" s="194" t="e">
        <f>+#REF!+1</f>
        <v>#REF!</v>
      </c>
      <c r="O88" s="194">
        <f t="shared" si="6"/>
        <v>74</v>
      </c>
    </row>
    <row r="89" spans="2:15" ht="13">
      <c r="B89" s="83" t="s">
        <v>224</v>
      </c>
      <c r="C89" s="84"/>
      <c r="D89" s="103" t="s">
        <v>114</v>
      </c>
      <c r="E89" s="103" t="s">
        <v>255</v>
      </c>
      <c r="F89" s="103" t="s">
        <v>412</v>
      </c>
      <c r="G89" s="104">
        <v>1</v>
      </c>
      <c r="H89" s="105"/>
      <c r="I89" s="193">
        <v>0</v>
      </c>
      <c r="J89" s="59"/>
      <c r="K89" s="193">
        <v>53</v>
      </c>
      <c r="M89" s="194" t="e">
        <f t="shared" si="9"/>
        <v>#REF!</v>
      </c>
      <c r="O89" s="194">
        <f t="shared" si="6"/>
        <v>75</v>
      </c>
    </row>
    <row r="90" spans="2:15" ht="13">
      <c r="B90" s="83" t="s">
        <v>110</v>
      </c>
      <c r="C90" s="84"/>
      <c r="D90" s="103" t="s">
        <v>120</v>
      </c>
      <c r="E90" s="103" t="s">
        <v>107</v>
      </c>
      <c r="F90" s="103" t="s">
        <v>412</v>
      </c>
      <c r="G90" s="104">
        <v>1</v>
      </c>
      <c r="H90" s="105"/>
      <c r="I90" s="200">
        <v>0</v>
      </c>
      <c r="J90" s="59"/>
      <c r="K90" s="200">
        <v>48</v>
      </c>
      <c r="M90" s="194" t="e">
        <f t="shared" si="9"/>
        <v>#REF!</v>
      </c>
      <c r="O90" s="194">
        <f t="shared" si="6"/>
        <v>76</v>
      </c>
    </row>
    <row r="91" spans="2:15" ht="13">
      <c r="B91" s="83" t="s">
        <v>111</v>
      </c>
      <c r="C91" s="84"/>
      <c r="D91" s="103" t="s">
        <v>120</v>
      </c>
      <c r="E91" s="103" t="s">
        <v>107</v>
      </c>
      <c r="F91" s="103" t="s">
        <v>298</v>
      </c>
      <c r="G91" s="104">
        <v>1</v>
      </c>
      <c r="H91" s="105"/>
      <c r="I91" s="193">
        <v>45</v>
      </c>
      <c r="J91" s="59"/>
      <c r="K91" s="193">
        <v>47</v>
      </c>
      <c r="M91" s="194" t="e">
        <f t="shared" si="9"/>
        <v>#REF!</v>
      </c>
      <c r="O91" s="194">
        <f t="shared" si="6"/>
        <v>77</v>
      </c>
    </row>
    <row r="92" spans="2:15" ht="13">
      <c r="B92" s="83" t="s">
        <v>226</v>
      </c>
      <c r="C92" s="84"/>
      <c r="D92" s="103" t="s">
        <v>114</v>
      </c>
      <c r="E92" s="103" t="s">
        <v>257</v>
      </c>
      <c r="F92" s="103" t="s">
        <v>412</v>
      </c>
      <c r="G92" s="104">
        <v>1</v>
      </c>
      <c r="H92" s="105"/>
      <c r="I92" s="200">
        <v>0</v>
      </c>
      <c r="J92" s="59"/>
      <c r="K92" s="200">
        <v>33</v>
      </c>
      <c r="M92" s="194" t="e">
        <f>+M91+1</f>
        <v>#REF!</v>
      </c>
      <c r="O92" s="194">
        <f t="shared" si="6"/>
        <v>78</v>
      </c>
    </row>
    <row r="93" spans="2:15" ht="15.5">
      <c r="B93" s="83" t="s">
        <v>467</v>
      </c>
      <c r="C93" s="84"/>
      <c r="D93" s="103" t="s">
        <v>120</v>
      </c>
      <c r="E93" s="103" t="s">
        <v>112</v>
      </c>
      <c r="F93" s="103" t="s">
        <v>298</v>
      </c>
      <c r="G93" s="104">
        <v>0.5</v>
      </c>
      <c r="H93" s="105"/>
      <c r="I93" s="193">
        <v>25</v>
      </c>
      <c r="J93" s="59"/>
      <c r="K93" s="193">
        <v>25</v>
      </c>
      <c r="M93" s="194" t="e">
        <f t="shared" si="9"/>
        <v>#REF!</v>
      </c>
      <c r="O93" s="194">
        <f t="shared" si="6"/>
        <v>79</v>
      </c>
    </row>
    <row r="94" spans="2:15" ht="13">
      <c r="B94" s="83" t="s">
        <v>229</v>
      </c>
      <c r="C94" s="84"/>
      <c r="D94" s="103" t="s">
        <v>114</v>
      </c>
      <c r="E94" s="103" t="s">
        <v>255</v>
      </c>
      <c r="F94" s="103" t="s">
        <v>412</v>
      </c>
      <c r="G94" s="104">
        <v>1</v>
      </c>
      <c r="H94" s="105"/>
      <c r="I94" s="200">
        <v>0</v>
      </c>
      <c r="J94" s="59"/>
      <c r="K94" s="200">
        <v>23</v>
      </c>
      <c r="M94" s="194" t="e">
        <f t="shared" si="9"/>
        <v>#REF!</v>
      </c>
      <c r="O94" s="194">
        <f t="shared" si="6"/>
        <v>80</v>
      </c>
    </row>
    <row r="95" spans="2:15" ht="13">
      <c r="B95" s="83" t="s">
        <v>232</v>
      </c>
      <c r="C95" s="84"/>
      <c r="D95" s="103" t="s">
        <v>114</v>
      </c>
      <c r="E95" s="103" t="s">
        <v>255</v>
      </c>
      <c r="F95" s="103" t="s">
        <v>412</v>
      </c>
      <c r="G95" s="104">
        <v>1</v>
      </c>
      <c r="H95" s="105"/>
      <c r="I95" s="193">
        <v>0</v>
      </c>
      <c r="J95" s="59"/>
      <c r="K95" s="193">
        <v>20</v>
      </c>
      <c r="M95" s="194" t="e">
        <f t="shared" si="9"/>
        <v>#REF!</v>
      </c>
      <c r="O95" s="194">
        <f t="shared" si="6"/>
        <v>81</v>
      </c>
    </row>
    <row r="96" spans="2:15" ht="13">
      <c r="B96" s="83" t="s">
        <v>234</v>
      </c>
      <c r="C96" s="84"/>
      <c r="D96" s="103" t="s">
        <v>114</v>
      </c>
      <c r="E96" s="103" t="s">
        <v>257</v>
      </c>
      <c r="F96" s="103" t="s">
        <v>412</v>
      </c>
      <c r="G96" s="104">
        <v>1</v>
      </c>
      <c r="H96" s="105"/>
      <c r="I96" s="200">
        <v>0</v>
      </c>
      <c r="J96" s="59"/>
      <c r="K96" s="200">
        <v>12</v>
      </c>
      <c r="M96" s="194" t="e">
        <f t="shared" si="9"/>
        <v>#REF!</v>
      </c>
      <c r="O96" s="194">
        <f t="shared" si="6"/>
        <v>82</v>
      </c>
    </row>
    <row r="97" spans="1:16" ht="13">
      <c r="B97" s="83" t="s">
        <v>237</v>
      </c>
      <c r="C97" s="84"/>
      <c r="D97" s="103" t="s">
        <v>114</v>
      </c>
      <c r="E97" s="103" t="s">
        <v>258</v>
      </c>
      <c r="F97" s="103" t="s">
        <v>412</v>
      </c>
      <c r="G97" s="104">
        <v>1</v>
      </c>
      <c r="H97" s="105"/>
      <c r="I97" s="193">
        <v>0</v>
      </c>
      <c r="J97" s="59"/>
      <c r="K97" s="193">
        <v>10</v>
      </c>
      <c r="M97" s="194" t="e">
        <f t="shared" si="9"/>
        <v>#REF!</v>
      </c>
      <c r="O97" s="194">
        <f t="shared" si="6"/>
        <v>83</v>
      </c>
    </row>
    <row r="98" spans="1:16" ht="13">
      <c r="B98" s="83" t="s">
        <v>240</v>
      </c>
      <c r="C98" s="84"/>
      <c r="D98" s="103" t="s">
        <v>114</v>
      </c>
      <c r="E98" s="103" t="s">
        <v>256</v>
      </c>
      <c r="F98" s="103" t="s">
        <v>243</v>
      </c>
      <c r="G98" s="104">
        <v>1</v>
      </c>
      <c r="H98" s="105"/>
      <c r="I98" s="198">
        <v>0</v>
      </c>
      <c r="J98" s="59"/>
      <c r="K98" s="198">
        <v>4</v>
      </c>
      <c r="M98" s="194" t="e">
        <f t="shared" si="9"/>
        <v>#REF!</v>
      </c>
      <c r="O98" s="194">
        <f t="shared" si="6"/>
        <v>84</v>
      </c>
      <c r="P98" s="194" t="s">
        <v>275</v>
      </c>
    </row>
    <row r="99" spans="1:16" ht="13">
      <c r="B99" s="201" t="s">
        <v>62</v>
      </c>
      <c r="C99" s="84"/>
      <c r="D99" s="103"/>
      <c r="E99" s="103"/>
      <c r="F99" s="103"/>
      <c r="G99" s="104"/>
      <c r="H99" s="105"/>
      <c r="I99" s="200">
        <f>SUM(I67:I98)</f>
        <v>6607.5</v>
      </c>
      <c r="J99" s="59"/>
      <c r="K99" s="200">
        <f>SUM(K67:K98)</f>
        <v>9735</v>
      </c>
      <c r="M99" s="194" t="e">
        <f t="shared" si="9"/>
        <v>#REF!</v>
      </c>
      <c r="N99" s="194" t="s">
        <v>138</v>
      </c>
    </row>
    <row r="100" spans="1:16" ht="13.5" thickBot="1">
      <c r="B100" s="241" t="s">
        <v>377</v>
      </c>
      <c r="C100" s="240">
        <f>O98</f>
        <v>84</v>
      </c>
      <c r="I100" s="230">
        <f>+I49+I65+I99</f>
        <v>22064.5</v>
      </c>
      <c r="J100" s="231"/>
      <c r="K100" s="230">
        <f>+K49+K65+K99</f>
        <v>26686.25</v>
      </c>
    </row>
    <row r="101" spans="1:16" ht="13.5" thickTop="1">
      <c r="B101" s="229"/>
      <c r="I101" s="237"/>
      <c r="J101" s="231"/>
      <c r="K101" s="237"/>
    </row>
    <row r="102" spans="1:16" ht="13">
      <c r="B102" s="263" t="s">
        <v>524</v>
      </c>
      <c r="I102" s="237"/>
      <c r="J102" s="231"/>
      <c r="K102" s="237"/>
    </row>
    <row r="103" spans="1:16" ht="13">
      <c r="B103" s="83" t="s">
        <v>493</v>
      </c>
      <c r="D103" s="103" t="s">
        <v>114</v>
      </c>
      <c r="E103" s="103" t="s">
        <v>254</v>
      </c>
      <c r="F103" s="103" t="s">
        <v>273</v>
      </c>
      <c r="G103" s="104">
        <v>1</v>
      </c>
      <c r="I103" s="193">
        <v>668</v>
      </c>
      <c r="J103" s="204"/>
      <c r="K103" s="193">
        <v>760</v>
      </c>
      <c r="M103" s="194" t="e">
        <f>+#REF!+1</f>
        <v>#REF!</v>
      </c>
    </row>
    <row r="104" spans="1:16" ht="13">
      <c r="B104" s="83" t="s">
        <v>522</v>
      </c>
      <c r="C104" s="84"/>
      <c r="D104" s="103" t="s">
        <v>122</v>
      </c>
      <c r="E104" s="103" t="s">
        <v>65</v>
      </c>
      <c r="F104" s="103" t="s">
        <v>412</v>
      </c>
      <c r="G104" s="104">
        <v>1</v>
      </c>
      <c r="I104" s="193">
        <v>0</v>
      </c>
      <c r="J104" s="204"/>
      <c r="K104" s="193">
        <v>418</v>
      </c>
    </row>
    <row r="105" spans="1:16" ht="13">
      <c r="B105" s="83" t="s">
        <v>523</v>
      </c>
      <c r="C105" s="84"/>
      <c r="D105" s="103" t="s">
        <v>99</v>
      </c>
      <c r="E105" s="103" t="s">
        <v>103</v>
      </c>
      <c r="F105" s="103" t="s">
        <v>273</v>
      </c>
      <c r="G105" s="104">
        <v>1</v>
      </c>
      <c r="I105" s="193">
        <v>280</v>
      </c>
      <c r="J105" s="204"/>
      <c r="K105" s="193">
        <v>345</v>
      </c>
    </row>
    <row r="106" spans="1:16" ht="13">
      <c r="B106" s="229" t="s">
        <v>528</v>
      </c>
      <c r="I106" s="232">
        <f>SUM(I100:I105)</f>
        <v>23012.5</v>
      </c>
      <c r="J106" s="231"/>
      <c r="K106" s="232">
        <f>SUM(K100:K105)</f>
        <v>28209.25</v>
      </c>
    </row>
    <row r="107" spans="1:16" ht="13">
      <c r="B107" s="76"/>
      <c r="C107" s="76"/>
      <c r="D107" s="76"/>
      <c r="E107" s="76"/>
      <c r="F107" s="77"/>
      <c r="G107" s="76"/>
      <c r="H107" s="76"/>
      <c r="I107" s="235"/>
      <c r="J107" s="105"/>
      <c r="K107" s="235"/>
    </row>
    <row r="108" spans="1:16" ht="42.75" customHeight="1">
      <c r="A108" s="236">
        <v>-1</v>
      </c>
      <c r="B108" s="364" t="s">
        <v>286</v>
      </c>
      <c r="C108" s="364"/>
      <c r="D108" s="364"/>
      <c r="E108" s="364"/>
      <c r="F108" s="364"/>
      <c r="G108" s="364"/>
      <c r="H108" s="364"/>
      <c r="I108" s="364"/>
      <c r="J108" s="364"/>
      <c r="K108" s="364"/>
    </row>
    <row r="109" spans="1:16" ht="44.25" customHeight="1">
      <c r="A109" s="236">
        <v>-2</v>
      </c>
      <c r="B109" s="364" t="s">
        <v>285</v>
      </c>
      <c r="C109" s="364"/>
      <c r="D109" s="364"/>
      <c r="E109" s="364"/>
      <c r="F109" s="364"/>
      <c r="G109" s="364"/>
      <c r="H109" s="364"/>
      <c r="I109" s="364"/>
      <c r="J109" s="364"/>
      <c r="K109" s="364"/>
    </row>
    <row r="110" spans="1:16" ht="29.25" customHeight="1">
      <c r="A110" s="236">
        <v>-3</v>
      </c>
      <c r="B110" s="364" t="s">
        <v>118</v>
      </c>
      <c r="C110" s="364"/>
      <c r="D110" s="364"/>
      <c r="E110" s="364"/>
      <c r="F110" s="364"/>
      <c r="G110" s="364"/>
      <c r="H110" s="364"/>
      <c r="I110" s="364"/>
      <c r="J110" s="364"/>
      <c r="K110" s="364"/>
    </row>
    <row r="111" spans="1:16" ht="19.5" customHeight="1">
      <c r="A111" s="236">
        <v>-4</v>
      </c>
      <c r="B111" s="364" t="s">
        <v>506</v>
      </c>
      <c r="C111" s="364"/>
      <c r="D111" s="364"/>
      <c r="E111" s="364"/>
      <c r="F111" s="364"/>
      <c r="G111" s="364"/>
      <c r="H111" s="364"/>
      <c r="I111" s="364"/>
      <c r="J111" s="364"/>
      <c r="K111" s="364"/>
    </row>
    <row r="112" spans="1:16" ht="19.5" customHeight="1">
      <c r="A112" s="236">
        <v>-5</v>
      </c>
      <c r="B112" s="364" t="s">
        <v>455</v>
      </c>
      <c r="C112" s="364"/>
      <c r="D112" s="364"/>
      <c r="E112" s="364"/>
      <c r="F112" s="364"/>
      <c r="G112" s="364"/>
      <c r="H112" s="364"/>
      <c r="I112" s="364"/>
      <c r="J112" s="364"/>
      <c r="K112" s="364"/>
    </row>
    <row r="113" spans="1:11" ht="19.5" customHeight="1">
      <c r="A113" s="236">
        <v>-6</v>
      </c>
      <c r="B113" s="364" t="s">
        <v>133</v>
      </c>
      <c r="C113" s="364"/>
      <c r="D113" s="364"/>
      <c r="E113" s="364"/>
      <c r="F113" s="364"/>
      <c r="G113" s="364"/>
      <c r="H113" s="364"/>
      <c r="I113" s="364"/>
      <c r="J113" s="364"/>
      <c r="K113" s="364"/>
    </row>
    <row r="114" spans="1:11" ht="19.5" customHeight="1">
      <c r="A114" s="236">
        <v>-7</v>
      </c>
      <c r="B114" s="364" t="s">
        <v>517</v>
      </c>
      <c r="C114" s="364"/>
      <c r="D114" s="364"/>
      <c r="E114" s="364"/>
      <c r="F114" s="364"/>
      <c r="G114" s="364"/>
      <c r="H114" s="364"/>
      <c r="I114" s="364"/>
      <c r="J114" s="364"/>
      <c r="K114" s="364"/>
    </row>
    <row r="115" spans="1:11" ht="19.5" customHeight="1">
      <c r="A115" s="236">
        <v>-8</v>
      </c>
      <c r="B115" s="364" t="s">
        <v>410</v>
      </c>
      <c r="C115" s="364"/>
      <c r="D115" s="364"/>
      <c r="E115" s="364"/>
      <c r="F115" s="364"/>
      <c r="G115" s="364"/>
      <c r="H115" s="364"/>
      <c r="I115" s="364"/>
      <c r="J115" s="364"/>
      <c r="K115" s="364"/>
    </row>
    <row r="116" spans="1:11" ht="38.25" customHeight="1">
      <c r="A116" s="236">
        <v>-9</v>
      </c>
      <c r="B116" s="367" t="s">
        <v>343</v>
      </c>
      <c r="C116" s="367"/>
      <c r="D116" s="367"/>
      <c r="E116" s="367"/>
      <c r="F116" s="367"/>
      <c r="G116" s="367"/>
      <c r="H116" s="367"/>
      <c r="I116" s="367"/>
      <c r="J116" s="367"/>
      <c r="K116" s="367"/>
    </row>
    <row r="117" spans="1:11" ht="26.25" customHeight="1">
      <c r="A117" s="236"/>
      <c r="B117" s="364"/>
      <c r="C117" s="364"/>
      <c r="D117" s="364"/>
      <c r="E117" s="364"/>
      <c r="F117" s="364"/>
      <c r="G117" s="364"/>
      <c r="H117" s="364"/>
      <c r="I117" s="364"/>
      <c r="J117" s="364"/>
      <c r="K117" s="364"/>
    </row>
  </sheetData>
  <autoFilter ref="A7:P100" xr:uid="{00000000-0009-0000-0000-00006E000000}"/>
  <mergeCells count="10">
    <mergeCell ref="B108:K108"/>
    <mergeCell ref="B109:K109"/>
    <mergeCell ref="B110:K110"/>
    <mergeCell ref="B111:K111"/>
    <mergeCell ref="B112:K112"/>
    <mergeCell ref="B114:K114"/>
    <mergeCell ref="B115:K115"/>
    <mergeCell ref="B116:K116"/>
    <mergeCell ref="B117:K117"/>
    <mergeCell ref="B113:K113"/>
  </mergeCells>
  <conditionalFormatting sqref="B8:K106">
    <cfRule type="expression" dxfId="22" priority="1">
      <formula>MOD(ROW(),2)=0</formula>
    </cfRule>
  </conditionalFormatting>
  <pageMargins left="0.45" right="0.45" top="0.25" bottom="0.25" header="0.3" footer="0.3"/>
  <pageSetup paperSize="3" scale="73"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29">
    <pageSetUpPr fitToPage="1"/>
  </sheetPr>
  <dimension ref="A1:K45"/>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521</v>
      </c>
      <c r="C6" s="155"/>
      <c r="D6" s="156">
        <f>'CPN Portfolio 4.30.2015'!K49</f>
        <v>7524.25</v>
      </c>
      <c r="E6" s="156">
        <f>'CPN Portfolio 4.30.2015'!K65</f>
        <v>9427</v>
      </c>
      <c r="F6" s="156">
        <f>'CPN Portfolio 4.30.2015'!K101</f>
        <v>9597</v>
      </c>
      <c r="G6" s="158"/>
      <c r="H6" s="156">
        <f>SUM(D6:G6)</f>
        <v>26548.25</v>
      </c>
      <c r="J6" s="159"/>
    </row>
    <row r="7" spans="1:11">
      <c r="A7" s="147"/>
      <c r="B7" s="155"/>
      <c r="C7" s="155"/>
      <c r="D7" s="163"/>
      <c r="E7" s="163"/>
      <c r="F7" s="163"/>
      <c r="G7" s="158"/>
      <c r="H7" s="163"/>
      <c r="J7" s="159"/>
    </row>
    <row r="8" spans="1:11" ht="15.5">
      <c r="A8" s="147"/>
      <c r="B8" s="270" t="s">
        <v>525</v>
      </c>
      <c r="C8" s="155"/>
      <c r="D8" s="267"/>
      <c r="E8" s="267"/>
      <c r="F8" s="267">
        <v>-77</v>
      </c>
      <c r="G8" s="271"/>
      <c r="H8" s="267">
        <f>SUM(D8:F8)</f>
        <v>-77</v>
      </c>
      <c r="J8" s="159"/>
    </row>
    <row r="9" spans="1:11" ht="15.5">
      <c r="A9" s="147"/>
      <c r="B9" s="270" t="s">
        <v>526</v>
      </c>
      <c r="C9" s="155"/>
      <c r="D9" s="267"/>
      <c r="E9" s="267"/>
      <c r="F9" s="267">
        <v>-60</v>
      </c>
      <c r="G9" s="271"/>
      <c r="H9" s="267">
        <f t="shared" ref="H9:H11" si="0">SUM(D9:F9)</f>
        <v>-60</v>
      </c>
      <c r="J9" s="159"/>
    </row>
    <row r="10" spans="1:11" ht="15.5">
      <c r="A10" s="147"/>
      <c r="B10" s="270" t="s">
        <v>527</v>
      </c>
      <c r="C10" s="155"/>
      <c r="D10" s="267"/>
      <c r="E10" s="267"/>
      <c r="F10" s="267">
        <v>-34</v>
      </c>
      <c r="G10" s="271"/>
      <c r="H10" s="267">
        <f t="shared" si="0"/>
        <v>-34</v>
      </c>
      <c r="J10" s="159"/>
    </row>
    <row r="11" spans="1:11" ht="15.5">
      <c r="A11" s="147"/>
      <c r="B11" s="270" t="s">
        <v>531</v>
      </c>
      <c r="C11" s="155"/>
      <c r="D11" s="267"/>
      <c r="E11" s="267"/>
      <c r="F11" s="267">
        <v>309</v>
      </c>
      <c r="G11" s="271"/>
      <c r="H11" s="267">
        <f t="shared" si="0"/>
        <v>309</v>
      </c>
      <c r="J11" s="159"/>
    </row>
    <row r="12" spans="1:11" ht="15.5">
      <c r="A12" s="147"/>
      <c r="B12" s="270"/>
      <c r="C12" s="155"/>
      <c r="D12" s="267"/>
      <c r="E12" s="267"/>
      <c r="F12" s="267"/>
      <c r="G12" s="271"/>
      <c r="H12" s="267"/>
      <c r="J12" s="159"/>
    </row>
    <row r="13" spans="1:11" ht="15.5">
      <c r="A13" s="147"/>
      <c r="B13" s="270"/>
      <c r="C13" s="161"/>
      <c r="D13" s="213"/>
      <c r="E13" s="267"/>
      <c r="F13" s="267"/>
      <c r="G13" s="271"/>
      <c r="H13" s="267"/>
      <c r="J13" s="159"/>
    </row>
    <row r="14" spans="1:11" ht="15.5">
      <c r="A14" s="147"/>
      <c r="B14" s="270"/>
      <c r="C14" s="161"/>
      <c r="D14" s="213"/>
      <c r="E14" s="267"/>
      <c r="F14" s="267"/>
      <c r="G14" s="271"/>
      <c r="H14" s="267"/>
      <c r="J14" s="159"/>
    </row>
    <row r="15" spans="1:11">
      <c r="A15" s="147"/>
      <c r="B15" s="161"/>
      <c r="C15" s="155"/>
      <c r="D15" s="267"/>
      <c r="E15" s="267"/>
      <c r="F15" s="267"/>
      <c r="G15" s="271"/>
      <c r="H15" s="267"/>
      <c r="J15" s="159"/>
    </row>
    <row r="16" spans="1:11">
      <c r="A16" s="147"/>
      <c r="B16" s="155" t="s">
        <v>530</v>
      </c>
      <c r="C16" s="161"/>
      <c r="D16" s="214">
        <f>SUM(D6:D15)</f>
        <v>7524.25</v>
      </c>
      <c r="E16" s="214">
        <f>SUM(E6:E15)</f>
        <v>9427</v>
      </c>
      <c r="F16" s="214">
        <f>SUM(F6:F15)</f>
        <v>9735</v>
      </c>
      <c r="G16" s="214">
        <f>SUM(G6:G15)</f>
        <v>0</v>
      </c>
      <c r="H16" s="214">
        <f>SUM(H6:H15)</f>
        <v>26686.25</v>
      </c>
      <c r="J16" s="159">
        <f>H16-'CPN Portfolio 6.12.2015'!K100</f>
        <v>0</v>
      </c>
    </row>
    <row r="17" spans="1:10">
      <c r="A17" s="147"/>
      <c r="B17" s="155"/>
      <c r="C17" s="161"/>
      <c r="D17" s="167"/>
      <c r="E17" s="167"/>
      <c r="F17" s="167"/>
      <c r="G17" s="168"/>
      <c r="H17" s="169"/>
    </row>
    <row r="18" spans="1:10">
      <c r="A18" s="147"/>
      <c r="B18" s="155"/>
      <c r="C18" s="161"/>
      <c r="D18" s="167"/>
      <c r="E18" s="167"/>
      <c r="F18" s="167"/>
      <c r="G18" s="168"/>
      <c r="H18" s="169"/>
    </row>
    <row r="19" spans="1:10">
      <c r="A19" s="147"/>
      <c r="B19" s="155" t="s">
        <v>491</v>
      </c>
      <c r="C19" s="161"/>
      <c r="D19" s="167"/>
      <c r="E19" s="167"/>
      <c r="F19" s="167"/>
      <c r="G19" s="168"/>
      <c r="H19" s="169"/>
    </row>
    <row r="20" spans="1:10">
      <c r="A20" s="147"/>
      <c r="B20" s="239" t="s">
        <v>360</v>
      </c>
      <c r="C20" s="161"/>
      <c r="D20" s="167"/>
      <c r="E20" s="167"/>
      <c r="F20" s="167"/>
      <c r="G20" s="168"/>
      <c r="H20" s="169"/>
    </row>
    <row r="21" spans="1:10">
      <c r="A21" s="147"/>
      <c r="B21" s="160" t="s">
        <v>494</v>
      </c>
      <c r="C21" s="161"/>
      <c r="D21" s="167"/>
      <c r="E21" s="167"/>
      <c r="F21" s="167">
        <v>760</v>
      </c>
      <c r="G21" s="168"/>
      <c r="H21" s="169">
        <f>SUM(D21:F21)</f>
        <v>760</v>
      </c>
    </row>
    <row r="22" spans="1:10">
      <c r="A22" s="147"/>
      <c r="B22" s="160" t="s">
        <v>522</v>
      </c>
      <c r="C22" s="161"/>
      <c r="D22" s="167"/>
      <c r="E22" s="167">
        <v>418</v>
      </c>
      <c r="F22" s="167"/>
      <c r="G22" s="168"/>
      <c r="H22" s="169">
        <f>SUM(D22:F22)</f>
        <v>418</v>
      </c>
    </row>
    <row r="23" spans="1:10">
      <c r="A23" s="147"/>
      <c r="B23" s="160" t="s">
        <v>519</v>
      </c>
      <c r="C23" s="161"/>
      <c r="D23" s="167"/>
      <c r="E23" s="167"/>
      <c r="F23" s="167">
        <v>345</v>
      </c>
      <c r="G23" s="168"/>
      <c r="H23" s="169">
        <f>SUM(D23:F23)</f>
        <v>345</v>
      </c>
    </row>
    <row r="24" spans="1:10" ht="14.5" thickBot="1">
      <c r="A24" s="147"/>
      <c r="B24" s="160" t="s">
        <v>269</v>
      </c>
      <c r="C24" s="161"/>
      <c r="D24" s="171">
        <f>SUM(D16:D23)</f>
        <v>7524.25</v>
      </c>
      <c r="E24" s="171">
        <f>SUM(E16:E23)</f>
        <v>9845</v>
      </c>
      <c r="F24" s="171">
        <f>SUM(F21:F23)</f>
        <v>1105</v>
      </c>
      <c r="G24" s="168"/>
      <c r="H24" s="171">
        <f>SUM(H21:H23)</f>
        <v>1523</v>
      </c>
      <c r="J24" s="159"/>
    </row>
    <row r="25" spans="1:10" ht="14.5" thickTop="1">
      <c r="A25" s="147"/>
      <c r="B25" s="160"/>
      <c r="C25" s="161"/>
      <c r="D25" s="173"/>
      <c r="E25" s="173"/>
      <c r="F25" s="174"/>
      <c r="G25" s="175"/>
      <c r="H25" s="176"/>
    </row>
    <row r="26" spans="1:10" ht="14.5" thickBot="1">
      <c r="A26" s="147"/>
      <c r="B26" s="148" t="s">
        <v>303</v>
      </c>
      <c r="C26" s="161"/>
      <c r="D26" s="179">
        <f>+D16+D24</f>
        <v>15048.5</v>
      </c>
      <c r="E26" s="179">
        <f>+E16+E24</f>
        <v>19272</v>
      </c>
      <c r="F26" s="179">
        <f>+F16+F24</f>
        <v>10840</v>
      </c>
      <c r="G26" s="175"/>
      <c r="H26" s="179">
        <f>+H16+H24</f>
        <v>28209.25</v>
      </c>
      <c r="J26" s="159">
        <f>H26-'CPN Portfolio 6.12.2015'!K106</f>
        <v>0</v>
      </c>
    </row>
    <row r="27" spans="1:10">
      <c r="A27" s="147"/>
    </row>
    <row r="28" spans="1:10">
      <c r="A28" s="147"/>
      <c r="H28" s="244" t="s">
        <v>409</v>
      </c>
      <c r="J28" s="265"/>
    </row>
    <row r="29" spans="1:10">
      <c r="B29" s="243" t="s">
        <v>387</v>
      </c>
      <c r="C29"/>
      <c r="D29" t="s">
        <v>388</v>
      </c>
      <c r="H29" s="147">
        <v>10</v>
      </c>
    </row>
    <row r="30" spans="1:10">
      <c r="B30" s="243" t="s">
        <v>389</v>
      </c>
      <c r="C30"/>
      <c r="D30" t="s">
        <v>390</v>
      </c>
      <c r="H30" s="147">
        <v>44</v>
      </c>
      <c r="J30" s="159"/>
    </row>
    <row r="31" spans="1:10">
      <c r="B31" s="243" t="s">
        <v>391</v>
      </c>
      <c r="C31"/>
      <c r="D31" t="s">
        <v>392</v>
      </c>
      <c r="H31" s="147">
        <f>14+28</f>
        <v>42</v>
      </c>
    </row>
    <row r="32" spans="1:10">
      <c r="B32" s="243" t="s">
        <v>393</v>
      </c>
      <c r="C32"/>
      <c r="D32" t="s">
        <v>394</v>
      </c>
      <c r="H32" s="147">
        <v>12</v>
      </c>
    </row>
    <row r="33" spans="2:8">
      <c r="B33" s="243" t="s">
        <v>395</v>
      </c>
      <c r="C33"/>
      <c r="D33" t="s">
        <v>396</v>
      </c>
      <c r="H33" s="147">
        <f>6+9</f>
        <v>15</v>
      </c>
    </row>
    <row r="34" spans="2:8">
      <c r="B34" s="243" t="s">
        <v>397</v>
      </c>
      <c r="C34"/>
      <c r="D34" t="s">
        <v>404</v>
      </c>
      <c r="H34" s="147">
        <v>12</v>
      </c>
    </row>
    <row r="35" spans="2:8">
      <c r="B35" s="243" t="s">
        <v>406</v>
      </c>
      <c r="C35"/>
      <c r="D35" t="s">
        <v>407</v>
      </c>
      <c r="H35" s="147">
        <v>15</v>
      </c>
    </row>
    <row r="36" spans="2:8">
      <c r="B36" s="243" t="s">
        <v>398</v>
      </c>
      <c r="C36"/>
      <c r="D36" t="s">
        <v>399</v>
      </c>
      <c r="H36" s="147">
        <v>19</v>
      </c>
    </row>
    <row r="37" spans="2:8">
      <c r="B37" s="243" t="s">
        <v>400</v>
      </c>
      <c r="C37"/>
      <c r="D37" t="s">
        <v>401</v>
      </c>
      <c r="H37" s="147">
        <v>20</v>
      </c>
    </row>
    <row r="38" spans="2:8">
      <c r="B38" s="243" t="s">
        <v>434</v>
      </c>
      <c r="C38"/>
      <c r="D38" t="s">
        <v>435</v>
      </c>
      <c r="H38" s="147">
        <v>10</v>
      </c>
    </row>
    <row r="39" spans="2:8">
      <c r="B39" s="243" t="s">
        <v>434</v>
      </c>
      <c r="C39"/>
      <c r="D39" s="73" t="s">
        <v>484</v>
      </c>
      <c r="H39" s="147">
        <v>10</v>
      </c>
    </row>
    <row r="40" spans="2:8" ht="14.5" thickBot="1">
      <c r="B40" s="243"/>
      <c r="C40"/>
      <c r="D40"/>
      <c r="H40" s="245">
        <f>SUM(H29:H39)</f>
        <v>209</v>
      </c>
    </row>
    <row r="41" spans="2:8" ht="14.5" thickTop="1">
      <c r="B41" s="243" t="s">
        <v>402</v>
      </c>
      <c r="C41"/>
      <c r="D41" t="s">
        <v>485</v>
      </c>
    </row>
    <row r="42" spans="2:8">
      <c r="B42" s="243" t="s">
        <v>403</v>
      </c>
      <c r="C42"/>
      <c r="D42" t="s">
        <v>405</v>
      </c>
    </row>
    <row r="44" spans="2:8">
      <c r="B44" s="243" t="s">
        <v>429</v>
      </c>
      <c r="D44" s="147" t="s">
        <v>430</v>
      </c>
    </row>
    <row r="45" spans="2:8">
      <c r="B45" s="243" t="s">
        <v>402</v>
      </c>
      <c r="D45" t="s">
        <v>437</v>
      </c>
      <c r="E45"/>
    </row>
  </sheetData>
  <conditionalFormatting sqref="B8:B14">
    <cfRule type="expression" dxfId="21" priority="2">
      <formula>MOD(ROW(),2)=0</formula>
    </cfRule>
  </conditionalFormatting>
  <conditionalFormatting sqref="B22:B23">
    <cfRule type="expression" dxfId="20" priority="1">
      <formula>MOD(ROW(),2)=0</formula>
    </cfRule>
  </conditionalFormatting>
  <pageMargins left="0.7" right="0.7" top="0.75" bottom="0.75" header="0.3" footer="0.3"/>
  <pageSetup scale="83"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30">
    <pageSetUpPr fitToPage="1"/>
  </sheetPr>
  <dimension ref="A1:Q123"/>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7" ht="20">
      <c r="B1" s="72"/>
    </row>
    <row r="2" spans="1:17" ht="17.5">
      <c r="A2" s="217" t="s">
        <v>520</v>
      </c>
      <c r="C2" s="75"/>
    </row>
    <row r="3" spans="1:17" ht="13">
      <c r="B3" s="76"/>
      <c r="C3" s="76"/>
      <c r="D3" s="76"/>
      <c r="E3" s="76"/>
      <c r="F3" s="77"/>
      <c r="G3" s="76"/>
      <c r="H3" s="76"/>
      <c r="I3" s="199"/>
      <c r="J3" s="76"/>
      <c r="K3" s="199"/>
    </row>
    <row r="4" spans="1:17" ht="13">
      <c r="C4" s="78"/>
      <c r="H4" s="105"/>
      <c r="I4" s="218" t="s">
        <v>5</v>
      </c>
      <c r="J4" s="79"/>
      <c r="K4" s="218" t="s">
        <v>5</v>
      </c>
    </row>
    <row r="5" spans="1:17" ht="13">
      <c r="B5" s="79"/>
      <c r="C5" s="79"/>
      <c r="E5" s="79" t="s">
        <v>2</v>
      </c>
      <c r="F5" s="79"/>
      <c r="G5" s="79" t="s">
        <v>4</v>
      </c>
      <c r="H5" s="105"/>
      <c r="I5" s="246" t="s">
        <v>9</v>
      </c>
      <c r="J5" s="79"/>
      <c r="K5" s="246" t="s">
        <v>121</v>
      </c>
    </row>
    <row r="6" spans="1:17" ht="13">
      <c r="B6" s="79"/>
      <c r="C6" s="79"/>
      <c r="D6" s="79" t="s">
        <v>1</v>
      </c>
      <c r="E6" s="79" t="s">
        <v>7</v>
      </c>
      <c r="F6" s="79"/>
      <c r="G6" s="79" t="s">
        <v>9</v>
      </c>
      <c r="H6" s="105"/>
      <c r="I6" s="246" t="s">
        <v>12</v>
      </c>
      <c r="J6" s="79"/>
      <c r="K6" s="246" t="s">
        <v>8</v>
      </c>
    </row>
    <row r="7" spans="1:17" ht="15.5" thickBot="1">
      <c r="B7" s="219" t="s">
        <v>0</v>
      </c>
      <c r="C7" s="80"/>
      <c r="D7" s="80" t="s">
        <v>6</v>
      </c>
      <c r="E7" s="80" t="s">
        <v>10</v>
      </c>
      <c r="F7" s="80" t="s">
        <v>3</v>
      </c>
      <c r="G7" s="80" t="s">
        <v>11</v>
      </c>
      <c r="H7" s="220"/>
      <c r="I7" s="247" t="s">
        <v>126</v>
      </c>
      <c r="J7" s="79"/>
      <c r="K7" s="247" t="s">
        <v>127</v>
      </c>
      <c r="O7" s="222" t="s">
        <v>276</v>
      </c>
    </row>
    <row r="8" spans="1:17" ht="13">
      <c r="B8" s="90" t="s">
        <v>13</v>
      </c>
      <c r="C8" s="90"/>
      <c r="D8" s="76"/>
      <c r="E8" s="76"/>
      <c r="F8" s="77"/>
      <c r="G8" s="76"/>
      <c r="H8" s="76"/>
      <c r="I8" s="199"/>
      <c r="J8" s="76"/>
      <c r="K8" s="199"/>
      <c r="M8" s="194" t="s">
        <v>137</v>
      </c>
    </row>
    <row r="9" spans="1:17" ht="13">
      <c r="B9" s="223" t="s">
        <v>14</v>
      </c>
      <c r="C9" s="90"/>
      <c r="D9" s="76"/>
      <c r="E9" s="76"/>
      <c r="F9" s="77"/>
      <c r="G9" s="76"/>
      <c r="H9" s="76"/>
      <c r="I9" s="199"/>
      <c r="J9" s="76"/>
      <c r="K9" s="199"/>
    </row>
    <row r="10" spans="1:17" ht="13">
      <c r="B10" s="83" t="s">
        <v>15</v>
      </c>
      <c r="C10" s="84"/>
      <c r="D10" s="103" t="s">
        <v>16</v>
      </c>
      <c r="E10" s="103" t="s">
        <v>17</v>
      </c>
      <c r="F10" s="103" t="s">
        <v>243</v>
      </c>
      <c r="G10" s="104">
        <v>1</v>
      </c>
      <c r="H10" s="105"/>
      <c r="I10" s="253">
        <v>85</v>
      </c>
      <c r="J10" s="59"/>
      <c r="K10" s="253">
        <v>85</v>
      </c>
      <c r="M10" s="194">
        <v>1</v>
      </c>
      <c r="O10" s="194">
        <v>1</v>
      </c>
      <c r="Q10" s="268"/>
    </row>
    <row r="11" spans="1:17" ht="13">
      <c r="B11" s="83" t="s">
        <v>18</v>
      </c>
      <c r="C11" s="84"/>
      <c r="D11" s="103" t="s">
        <v>16</v>
      </c>
      <c r="E11" s="103" t="s">
        <v>17</v>
      </c>
      <c r="F11" s="103" t="s">
        <v>243</v>
      </c>
      <c r="G11" s="104">
        <v>1</v>
      </c>
      <c r="H11" s="105"/>
      <c r="I11" s="253">
        <v>78</v>
      </c>
      <c r="J11" s="59"/>
      <c r="K11" s="253">
        <v>78</v>
      </c>
      <c r="M11" s="194">
        <f t="shared" ref="M11:M23" si="0">+M10+1</f>
        <v>2</v>
      </c>
      <c r="O11" s="194">
        <f t="shared" ref="O11:O23" si="1">+O10+1</f>
        <v>2</v>
      </c>
      <c r="Q11" s="268"/>
    </row>
    <row r="12" spans="1:17" ht="13">
      <c r="B12" s="83" t="s">
        <v>19</v>
      </c>
      <c r="C12" s="84"/>
      <c r="D12" s="103" t="s">
        <v>16</v>
      </c>
      <c r="E12" s="103" t="s">
        <v>17</v>
      </c>
      <c r="F12" s="103" t="s">
        <v>243</v>
      </c>
      <c r="G12" s="104">
        <v>1</v>
      </c>
      <c r="H12" s="105"/>
      <c r="I12" s="253">
        <v>66</v>
      </c>
      <c r="J12" s="59"/>
      <c r="K12" s="253">
        <v>66</v>
      </c>
      <c r="M12" s="194">
        <f t="shared" si="0"/>
        <v>3</v>
      </c>
      <c r="O12" s="194">
        <f t="shared" si="1"/>
        <v>3</v>
      </c>
      <c r="Q12" s="268"/>
    </row>
    <row r="13" spans="1:17" ht="13">
      <c r="B13" s="83" t="s">
        <v>20</v>
      </c>
      <c r="C13" s="84"/>
      <c r="D13" s="103" t="s">
        <v>16</v>
      </c>
      <c r="E13" s="103" t="s">
        <v>17</v>
      </c>
      <c r="F13" s="103" t="s">
        <v>243</v>
      </c>
      <c r="G13" s="104">
        <v>1</v>
      </c>
      <c r="H13" s="105"/>
      <c r="I13" s="253">
        <v>64</v>
      </c>
      <c r="J13" s="59"/>
      <c r="K13" s="253">
        <v>64</v>
      </c>
      <c r="M13" s="194">
        <f t="shared" si="0"/>
        <v>4</v>
      </c>
      <c r="O13" s="194">
        <f t="shared" si="1"/>
        <v>4</v>
      </c>
      <c r="Q13" s="268"/>
    </row>
    <row r="14" spans="1:17" ht="13">
      <c r="B14" s="83" t="s">
        <v>26</v>
      </c>
      <c r="C14" s="84"/>
      <c r="D14" s="103" t="s">
        <v>16</v>
      </c>
      <c r="E14" s="103" t="s">
        <v>17</v>
      </c>
      <c r="F14" s="103" t="s">
        <v>243</v>
      </c>
      <c r="G14" s="104">
        <v>1</v>
      </c>
      <c r="H14" s="105"/>
      <c r="I14" s="253">
        <v>60</v>
      </c>
      <c r="J14" s="59"/>
      <c r="K14" s="253">
        <v>60</v>
      </c>
      <c r="M14" s="194">
        <f t="shared" si="0"/>
        <v>5</v>
      </c>
      <c r="O14" s="194">
        <f t="shared" si="1"/>
        <v>5</v>
      </c>
      <c r="Q14" s="268"/>
    </row>
    <row r="15" spans="1:17" ht="13">
      <c r="B15" s="83" t="s">
        <v>21</v>
      </c>
      <c r="C15" s="84"/>
      <c r="D15" s="103" t="s">
        <v>16</v>
      </c>
      <c r="E15" s="103" t="s">
        <v>17</v>
      </c>
      <c r="F15" s="103" t="s">
        <v>243</v>
      </c>
      <c r="G15" s="104">
        <v>1</v>
      </c>
      <c r="H15" s="105"/>
      <c r="I15" s="253">
        <v>53</v>
      </c>
      <c r="J15" s="59"/>
      <c r="K15" s="253">
        <v>53</v>
      </c>
      <c r="M15" s="194">
        <f t="shared" si="0"/>
        <v>6</v>
      </c>
      <c r="O15" s="194">
        <f t="shared" si="1"/>
        <v>6</v>
      </c>
      <c r="Q15" s="268"/>
    </row>
    <row r="16" spans="1:17" ht="13">
      <c r="B16" s="83" t="s">
        <v>22</v>
      </c>
      <c r="C16" s="84"/>
      <c r="D16" s="103" t="s">
        <v>16</v>
      </c>
      <c r="E16" s="103" t="s">
        <v>17</v>
      </c>
      <c r="F16" s="103" t="s">
        <v>243</v>
      </c>
      <c r="G16" s="104">
        <v>1</v>
      </c>
      <c r="H16" s="105"/>
      <c r="I16" s="253">
        <v>51</v>
      </c>
      <c r="J16" s="59"/>
      <c r="K16" s="253">
        <v>51</v>
      </c>
      <c r="M16" s="194">
        <f t="shared" si="0"/>
        <v>7</v>
      </c>
      <c r="O16" s="194">
        <f t="shared" si="1"/>
        <v>7</v>
      </c>
      <c r="Q16" s="268"/>
    </row>
    <row r="17" spans="2:17" ht="13">
      <c r="B17" s="83" t="s">
        <v>23</v>
      </c>
      <c r="C17" s="84"/>
      <c r="D17" s="103" t="s">
        <v>16</v>
      </c>
      <c r="E17" s="103" t="s">
        <v>17</v>
      </c>
      <c r="F17" s="103" t="s">
        <v>243</v>
      </c>
      <c r="G17" s="104">
        <v>1</v>
      </c>
      <c r="H17" s="105"/>
      <c r="I17" s="253">
        <v>49</v>
      </c>
      <c r="J17" s="59"/>
      <c r="K17" s="253">
        <v>49</v>
      </c>
      <c r="M17" s="194">
        <f t="shared" si="0"/>
        <v>8</v>
      </c>
      <c r="O17" s="194">
        <f t="shared" si="1"/>
        <v>8</v>
      </c>
      <c r="Q17" s="268"/>
    </row>
    <row r="18" spans="2:17" ht="13">
      <c r="B18" s="83" t="s">
        <v>25</v>
      </c>
      <c r="C18" s="84"/>
      <c r="D18" s="103" t="s">
        <v>16</v>
      </c>
      <c r="E18" s="103" t="s">
        <v>17</v>
      </c>
      <c r="F18" s="103" t="s">
        <v>243</v>
      </c>
      <c r="G18" s="104">
        <v>1</v>
      </c>
      <c r="H18" s="105"/>
      <c r="I18" s="253">
        <v>49</v>
      </c>
      <c r="J18" s="59"/>
      <c r="K18" s="253">
        <v>49</v>
      </c>
      <c r="M18" s="194">
        <f t="shared" si="0"/>
        <v>9</v>
      </c>
      <c r="O18" s="194">
        <f t="shared" si="1"/>
        <v>9</v>
      </c>
      <c r="Q18" s="268"/>
    </row>
    <row r="19" spans="2:17" ht="13">
      <c r="B19" s="83" t="s">
        <v>24</v>
      </c>
      <c r="C19" s="84"/>
      <c r="D19" s="103" t="s">
        <v>16</v>
      </c>
      <c r="E19" s="103" t="s">
        <v>17</v>
      </c>
      <c r="F19" s="103" t="s">
        <v>243</v>
      </c>
      <c r="G19" s="104">
        <v>1</v>
      </c>
      <c r="H19" s="105"/>
      <c r="I19" s="253">
        <v>47</v>
      </c>
      <c r="J19" s="59"/>
      <c r="K19" s="253">
        <v>47</v>
      </c>
      <c r="M19" s="194">
        <f t="shared" si="0"/>
        <v>10</v>
      </c>
      <c r="O19" s="194">
        <f t="shared" si="1"/>
        <v>10</v>
      </c>
      <c r="Q19" s="268"/>
    </row>
    <row r="20" spans="2:17" ht="13">
      <c r="B20" s="83" t="s">
        <v>27</v>
      </c>
      <c r="C20" s="84"/>
      <c r="D20" s="103" t="s">
        <v>16</v>
      </c>
      <c r="E20" s="103" t="s">
        <v>17</v>
      </c>
      <c r="F20" s="103" t="s">
        <v>243</v>
      </c>
      <c r="G20" s="104">
        <v>1</v>
      </c>
      <c r="H20" s="105"/>
      <c r="I20" s="253">
        <v>41</v>
      </c>
      <c r="J20" s="59"/>
      <c r="K20" s="253">
        <v>41</v>
      </c>
      <c r="M20" s="194">
        <f t="shared" si="0"/>
        <v>11</v>
      </c>
      <c r="O20" s="194">
        <f t="shared" si="1"/>
        <v>11</v>
      </c>
      <c r="Q20" s="268"/>
    </row>
    <row r="21" spans="2:17" ht="13">
      <c r="B21" s="83" t="s">
        <v>28</v>
      </c>
      <c r="C21" s="84"/>
      <c r="D21" s="103" t="s">
        <v>16</v>
      </c>
      <c r="E21" s="103" t="s">
        <v>17</v>
      </c>
      <c r="F21" s="103" t="s">
        <v>243</v>
      </c>
      <c r="G21" s="104">
        <v>1</v>
      </c>
      <c r="H21" s="105"/>
      <c r="I21" s="253">
        <v>37</v>
      </c>
      <c r="J21" s="59"/>
      <c r="K21" s="253">
        <v>37</v>
      </c>
      <c r="M21" s="194">
        <f t="shared" si="0"/>
        <v>12</v>
      </c>
      <c r="O21" s="194">
        <f t="shared" si="1"/>
        <v>12</v>
      </c>
      <c r="Q21" s="268"/>
    </row>
    <row r="22" spans="2:17" ht="13">
      <c r="B22" s="83" t="s">
        <v>29</v>
      </c>
      <c r="C22" s="84"/>
      <c r="D22" s="103" t="s">
        <v>16</v>
      </c>
      <c r="E22" s="103" t="s">
        <v>17</v>
      </c>
      <c r="F22" s="103" t="s">
        <v>243</v>
      </c>
      <c r="G22" s="104">
        <v>1</v>
      </c>
      <c r="H22" s="105"/>
      <c r="I22" s="253">
        <v>27</v>
      </c>
      <c r="J22" s="59"/>
      <c r="K22" s="253">
        <v>27</v>
      </c>
      <c r="M22" s="194">
        <f t="shared" si="0"/>
        <v>13</v>
      </c>
      <c r="O22" s="194">
        <f t="shared" si="1"/>
        <v>13</v>
      </c>
      <c r="Q22" s="268"/>
    </row>
    <row r="23" spans="2:17" ht="13">
      <c r="B23" s="83" t="s">
        <v>30</v>
      </c>
      <c r="C23" s="84"/>
      <c r="D23" s="103" t="s">
        <v>16</v>
      </c>
      <c r="E23" s="103" t="s">
        <v>17</v>
      </c>
      <c r="F23" s="103" t="s">
        <v>243</v>
      </c>
      <c r="G23" s="104">
        <v>1</v>
      </c>
      <c r="H23" s="105"/>
      <c r="I23" s="253">
        <v>18</v>
      </c>
      <c r="J23" s="59"/>
      <c r="K23" s="253">
        <v>18</v>
      </c>
      <c r="M23" s="194">
        <f t="shared" si="0"/>
        <v>14</v>
      </c>
      <c r="O23" s="194">
        <f t="shared" si="1"/>
        <v>14</v>
      </c>
      <c r="Q23" s="268"/>
    </row>
    <row r="24" spans="2:17" ht="13">
      <c r="B24" s="223" t="s">
        <v>32</v>
      </c>
      <c r="C24" s="90"/>
      <c r="D24" s="76"/>
      <c r="E24" s="76"/>
      <c r="F24" s="77"/>
      <c r="G24" s="224"/>
      <c r="H24" s="76"/>
      <c r="I24" s="199"/>
      <c r="J24" s="76"/>
      <c r="K24" s="199"/>
    </row>
    <row r="25" spans="2:17" ht="13">
      <c r="B25" s="83" t="s">
        <v>33</v>
      </c>
      <c r="C25" s="84"/>
      <c r="D25" s="103" t="s">
        <v>16</v>
      </c>
      <c r="E25" s="103" t="s">
        <v>17</v>
      </c>
      <c r="F25" s="103" t="s">
        <v>273</v>
      </c>
      <c r="G25" s="104">
        <v>1</v>
      </c>
      <c r="H25" s="105"/>
      <c r="I25" s="193">
        <v>835</v>
      </c>
      <c r="J25" s="59"/>
      <c r="K25" s="193">
        <v>857</v>
      </c>
      <c r="M25" s="194" t="e">
        <f>+#REF!+1</f>
        <v>#REF!</v>
      </c>
      <c r="O25" s="194">
        <f>+O23+1</f>
        <v>15</v>
      </c>
    </row>
    <row r="26" spans="2:17" ht="13">
      <c r="B26" s="83" t="s">
        <v>497</v>
      </c>
      <c r="C26" s="84"/>
      <c r="D26" s="103" t="s">
        <v>16</v>
      </c>
      <c r="E26" s="103" t="s">
        <v>17</v>
      </c>
      <c r="F26" s="103" t="s">
        <v>273</v>
      </c>
      <c r="G26" s="104">
        <v>1</v>
      </c>
      <c r="H26" s="105"/>
      <c r="I26" s="193">
        <f>750+20</f>
        <v>770</v>
      </c>
      <c r="J26" s="59"/>
      <c r="K26" s="193">
        <f>729+20</f>
        <v>749</v>
      </c>
      <c r="M26" s="194" t="e">
        <f>+M25+1</f>
        <v>#REF!</v>
      </c>
      <c r="O26" s="194">
        <f t="shared" ref="O26:O48" si="2">O25+1</f>
        <v>16</v>
      </c>
    </row>
    <row r="27" spans="2:17" ht="13">
      <c r="B27" s="83" t="s">
        <v>39</v>
      </c>
      <c r="C27" s="84"/>
      <c r="D27" s="103" t="s">
        <v>16</v>
      </c>
      <c r="E27" s="103" t="s">
        <v>40</v>
      </c>
      <c r="F27" s="103" t="s">
        <v>273</v>
      </c>
      <c r="G27" s="104">
        <v>1</v>
      </c>
      <c r="H27" s="105"/>
      <c r="I27" s="193">
        <v>566</v>
      </c>
      <c r="J27" s="59"/>
      <c r="K27" s="193">
        <v>635</v>
      </c>
      <c r="M27" s="194" t="e">
        <f>+#REF!+1</f>
        <v>#REF!</v>
      </c>
      <c r="O27" s="194">
        <f t="shared" si="2"/>
        <v>17</v>
      </c>
    </row>
    <row r="28" spans="2:17" ht="13">
      <c r="B28" s="83" t="s">
        <v>287</v>
      </c>
      <c r="C28" s="84"/>
      <c r="D28" s="103" t="s">
        <v>16</v>
      </c>
      <c r="E28" s="103" t="s">
        <v>17</v>
      </c>
      <c r="F28" s="103" t="s">
        <v>273</v>
      </c>
      <c r="G28" s="104">
        <v>1</v>
      </c>
      <c r="H28" s="105"/>
      <c r="I28" s="193">
        <v>513</v>
      </c>
      <c r="J28" s="59"/>
      <c r="K28" s="193">
        <v>608</v>
      </c>
      <c r="M28" s="194" t="e">
        <f>+M49+1</f>
        <v>#REF!</v>
      </c>
      <c r="O28" s="194">
        <f t="shared" si="2"/>
        <v>18</v>
      </c>
    </row>
    <row r="29" spans="2:17" ht="13">
      <c r="B29" s="83" t="s">
        <v>41</v>
      </c>
      <c r="C29" s="84"/>
      <c r="D29" s="103" t="s">
        <v>16</v>
      </c>
      <c r="E29" s="103" t="s">
        <v>17</v>
      </c>
      <c r="F29" s="103" t="s">
        <v>273</v>
      </c>
      <c r="G29" s="104">
        <v>1</v>
      </c>
      <c r="H29" s="105"/>
      <c r="I29" s="193">
        <v>564</v>
      </c>
      <c r="J29" s="59"/>
      <c r="K29" s="193">
        <v>605</v>
      </c>
      <c r="M29" s="194" t="e">
        <f>+M27+1</f>
        <v>#REF!</v>
      </c>
      <c r="O29" s="194">
        <f t="shared" si="2"/>
        <v>19</v>
      </c>
    </row>
    <row r="30" spans="2:17" ht="13">
      <c r="B30" s="83" t="s">
        <v>42</v>
      </c>
      <c r="C30" s="84"/>
      <c r="D30" s="103" t="s">
        <v>16</v>
      </c>
      <c r="E30" s="103" t="s">
        <v>17</v>
      </c>
      <c r="F30" s="103" t="s">
        <v>273</v>
      </c>
      <c r="G30" s="104">
        <v>1</v>
      </c>
      <c r="H30" s="105"/>
      <c r="I30" s="193">
        <v>542</v>
      </c>
      <c r="J30" s="59"/>
      <c r="K30" s="193">
        <v>578</v>
      </c>
      <c r="M30" s="194" t="e">
        <f t="shared" ref="M30:M48" si="3">+M29+1</f>
        <v>#REF!</v>
      </c>
      <c r="O30" s="194">
        <f t="shared" si="2"/>
        <v>20</v>
      </c>
    </row>
    <row r="31" spans="2:17" ht="13">
      <c r="B31" s="83" t="s">
        <v>43</v>
      </c>
      <c r="C31" s="84"/>
      <c r="D31" s="103" t="s">
        <v>16</v>
      </c>
      <c r="E31" s="103" t="s">
        <v>17</v>
      </c>
      <c r="F31" s="103" t="s">
        <v>298</v>
      </c>
      <c r="G31" s="104">
        <v>1</v>
      </c>
      <c r="H31" s="105"/>
      <c r="I31" s="193">
        <v>518</v>
      </c>
      <c r="J31" s="59"/>
      <c r="K31" s="193">
        <v>572</v>
      </c>
      <c r="M31" s="194" t="e">
        <f t="shared" si="3"/>
        <v>#REF!</v>
      </c>
      <c r="O31" s="194">
        <f t="shared" si="2"/>
        <v>21</v>
      </c>
    </row>
    <row r="32" spans="2:17" ht="13">
      <c r="B32" s="83" t="s">
        <v>44</v>
      </c>
      <c r="C32" s="84"/>
      <c r="D32" s="103" t="s">
        <v>16</v>
      </c>
      <c r="E32" s="103" t="s">
        <v>45</v>
      </c>
      <c r="F32" s="103" t="s">
        <v>273</v>
      </c>
      <c r="G32" s="104">
        <v>1</v>
      </c>
      <c r="H32" s="105"/>
      <c r="I32" s="193">
        <v>520</v>
      </c>
      <c r="J32" s="59"/>
      <c r="K32" s="193">
        <v>530</v>
      </c>
      <c r="M32" s="194" t="e">
        <f t="shared" si="3"/>
        <v>#REF!</v>
      </c>
      <c r="O32" s="194">
        <f t="shared" si="2"/>
        <v>22</v>
      </c>
    </row>
    <row r="33" spans="2:15" ht="13">
      <c r="B33" s="83" t="s">
        <v>116</v>
      </c>
      <c r="C33" s="84"/>
      <c r="D33" s="103" t="s">
        <v>16</v>
      </c>
      <c r="E33" s="103" t="s">
        <v>17</v>
      </c>
      <c r="F33" s="103" t="s">
        <v>273</v>
      </c>
      <c r="G33" s="104">
        <v>0.75</v>
      </c>
      <c r="H33" s="105"/>
      <c r="I33" s="193">
        <v>429</v>
      </c>
      <c r="J33" s="59"/>
      <c r="K33" s="193">
        <v>464.25</v>
      </c>
      <c r="O33" s="194">
        <f t="shared" si="2"/>
        <v>23</v>
      </c>
    </row>
    <row r="34" spans="2:15" ht="13">
      <c r="B34" s="83" t="s">
        <v>47</v>
      </c>
      <c r="C34" s="208"/>
      <c r="D34" s="103" t="s">
        <v>16</v>
      </c>
      <c r="E34" s="103" t="s">
        <v>17</v>
      </c>
      <c r="F34" s="103" t="s">
        <v>273</v>
      </c>
      <c r="G34" s="104">
        <v>1</v>
      </c>
      <c r="H34" s="105"/>
      <c r="I34" s="200">
        <v>243</v>
      </c>
      <c r="J34" s="59"/>
      <c r="K34" s="200">
        <v>309</v>
      </c>
      <c r="M34" s="194">
        <f>M14+1</f>
        <v>6</v>
      </c>
      <c r="O34" s="194">
        <f t="shared" si="2"/>
        <v>24</v>
      </c>
    </row>
    <row r="35" spans="2:15" ht="13">
      <c r="B35" s="83" t="s">
        <v>48</v>
      </c>
      <c r="C35" s="84"/>
      <c r="D35" s="103" t="s">
        <v>16</v>
      </c>
      <c r="E35" s="103" t="s">
        <v>17</v>
      </c>
      <c r="F35" s="103" t="s">
        <v>412</v>
      </c>
      <c r="G35" s="104">
        <v>1</v>
      </c>
      <c r="H35" s="105"/>
      <c r="I35" s="200">
        <v>0</v>
      </c>
      <c r="J35" s="59"/>
      <c r="K35" s="200">
        <v>141</v>
      </c>
      <c r="M35" s="194" t="e">
        <f>+#REF!+1</f>
        <v>#REF!</v>
      </c>
      <c r="O35" s="194">
        <f t="shared" si="2"/>
        <v>25</v>
      </c>
    </row>
    <row r="36" spans="2:15" ht="13">
      <c r="B36" s="83" t="s">
        <v>49</v>
      </c>
      <c r="C36" s="84"/>
      <c r="D36" s="103" t="s">
        <v>16</v>
      </c>
      <c r="E36" s="103" t="s">
        <v>17</v>
      </c>
      <c r="F36" s="103" t="s">
        <v>298</v>
      </c>
      <c r="G36" s="104">
        <v>1</v>
      </c>
      <c r="H36" s="105"/>
      <c r="I36" s="200">
        <v>109</v>
      </c>
      <c r="J36" s="59"/>
      <c r="K36" s="200">
        <v>130</v>
      </c>
      <c r="M36" s="194" t="e">
        <f>+M35+1</f>
        <v>#REF!</v>
      </c>
      <c r="O36" s="194">
        <f t="shared" si="2"/>
        <v>26</v>
      </c>
    </row>
    <row r="37" spans="2:15" ht="13">
      <c r="B37" s="83" t="s">
        <v>50</v>
      </c>
      <c r="C37" s="84"/>
      <c r="D37" s="103" t="s">
        <v>16</v>
      </c>
      <c r="E37" s="103" t="s">
        <v>17</v>
      </c>
      <c r="F37" s="103" t="s">
        <v>298</v>
      </c>
      <c r="G37" s="104">
        <v>1</v>
      </c>
      <c r="H37" s="105"/>
      <c r="I37" s="200">
        <v>120</v>
      </c>
      <c r="J37" s="59"/>
      <c r="K37" s="200">
        <v>120</v>
      </c>
      <c r="M37" s="194" t="e">
        <f t="shared" si="3"/>
        <v>#REF!</v>
      </c>
      <c r="O37" s="194">
        <f t="shared" si="2"/>
        <v>27</v>
      </c>
    </row>
    <row r="38" spans="2:15" ht="15.5">
      <c r="B38" s="83" t="s">
        <v>515</v>
      </c>
      <c r="C38" s="84"/>
      <c r="D38" s="103" t="s">
        <v>16</v>
      </c>
      <c r="E38" s="103" t="s">
        <v>17</v>
      </c>
      <c r="F38" s="103" t="s">
        <v>273</v>
      </c>
      <c r="G38" s="104">
        <v>1</v>
      </c>
      <c r="H38" s="105"/>
      <c r="I38" s="200">
        <v>50</v>
      </c>
      <c r="J38" s="59"/>
      <c r="K38" s="200">
        <v>50</v>
      </c>
      <c r="M38" s="194" t="e">
        <f t="shared" si="3"/>
        <v>#REF!</v>
      </c>
      <c r="O38" s="194">
        <f t="shared" si="2"/>
        <v>28</v>
      </c>
    </row>
    <row r="39" spans="2:15" ht="15.5">
      <c r="B39" s="83" t="s">
        <v>516</v>
      </c>
      <c r="C39" s="84"/>
      <c r="D39" s="103" t="s">
        <v>16</v>
      </c>
      <c r="E39" s="103" t="s">
        <v>17</v>
      </c>
      <c r="F39" s="103" t="s">
        <v>298</v>
      </c>
      <c r="G39" s="104">
        <v>1</v>
      </c>
      <c r="H39" s="105"/>
      <c r="I39" s="200">
        <v>49</v>
      </c>
      <c r="J39" s="59"/>
      <c r="K39" s="200">
        <v>49</v>
      </c>
      <c r="M39" s="194" t="e">
        <f t="shared" si="3"/>
        <v>#REF!</v>
      </c>
      <c r="O39" s="194">
        <f t="shared" si="2"/>
        <v>29</v>
      </c>
    </row>
    <row r="40" spans="2:15" ht="13">
      <c r="B40" s="83" t="s">
        <v>53</v>
      </c>
      <c r="C40" s="84"/>
      <c r="D40" s="103" t="s">
        <v>16</v>
      </c>
      <c r="E40" s="103" t="s">
        <v>17</v>
      </c>
      <c r="F40" s="103" t="s">
        <v>412</v>
      </c>
      <c r="G40" s="104">
        <v>1</v>
      </c>
      <c r="H40" s="105"/>
      <c r="I40" s="200">
        <v>0</v>
      </c>
      <c r="J40" s="59"/>
      <c r="K40" s="200">
        <v>48</v>
      </c>
      <c r="M40" s="194" t="e">
        <f t="shared" si="3"/>
        <v>#REF!</v>
      </c>
      <c r="O40" s="194">
        <f t="shared" si="2"/>
        <v>30</v>
      </c>
    </row>
    <row r="41" spans="2:15" ht="13">
      <c r="B41" s="83" t="s">
        <v>54</v>
      </c>
      <c r="C41" s="84"/>
      <c r="D41" s="103" t="s">
        <v>16</v>
      </c>
      <c r="E41" s="103" t="s">
        <v>17</v>
      </c>
      <c r="F41" s="103" t="s">
        <v>412</v>
      </c>
      <c r="G41" s="104">
        <v>1</v>
      </c>
      <c r="H41" s="105"/>
      <c r="I41" s="200">
        <v>0</v>
      </c>
      <c r="J41" s="59"/>
      <c r="K41" s="200">
        <v>47</v>
      </c>
      <c r="M41" s="194" t="e">
        <f t="shared" si="3"/>
        <v>#REF!</v>
      </c>
      <c r="O41" s="194">
        <f t="shared" si="2"/>
        <v>31</v>
      </c>
    </row>
    <row r="42" spans="2:15" ht="13">
      <c r="B42" s="83" t="s">
        <v>55</v>
      </c>
      <c r="C42" s="84"/>
      <c r="D42" s="103" t="s">
        <v>16</v>
      </c>
      <c r="E42" s="103" t="s">
        <v>17</v>
      </c>
      <c r="F42" s="103" t="s">
        <v>412</v>
      </c>
      <c r="G42" s="104">
        <v>1</v>
      </c>
      <c r="H42" s="105"/>
      <c r="I42" s="200">
        <v>0</v>
      </c>
      <c r="J42" s="59"/>
      <c r="K42" s="200">
        <v>47</v>
      </c>
      <c r="M42" s="194" t="e">
        <f t="shared" si="3"/>
        <v>#REF!</v>
      </c>
      <c r="O42" s="194">
        <f t="shared" si="2"/>
        <v>32</v>
      </c>
    </row>
    <row r="43" spans="2:15" ht="13">
      <c r="B43" s="83" t="s">
        <v>56</v>
      </c>
      <c r="C43" s="84"/>
      <c r="D43" s="103" t="s">
        <v>16</v>
      </c>
      <c r="E43" s="103" t="s">
        <v>17</v>
      </c>
      <c r="F43" s="103" t="s">
        <v>412</v>
      </c>
      <c r="G43" s="104">
        <v>1</v>
      </c>
      <c r="H43" s="105"/>
      <c r="I43" s="200">
        <v>0</v>
      </c>
      <c r="J43" s="59"/>
      <c r="K43" s="200">
        <v>47</v>
      </c>
      <c r="M43" s="194" t="e">
        <f t="shared" si="3"/>
        <v>#REF!</v>
      </c>
      <c r="O43" s="194">
        <f t="shared" si="2"/>
        <v>33</v>
      </c>
    </row>
    <row r="44" spans="2:15" ht="13">
      <c r="B44" s="83" t="s">
        <v>57</v>
      </c>
      <c r="C44" s="84"/>
      <c r="D44" s="103" t="s">
        <v>16</v>
      </c>
      <c r="E44" s="103" t="s">
        <v>17</v>
      </c>
      <c r="F44" s="103" t="s">
        <v>412</v>
      </c>
      <c r="G44" s="104">
        <v>1</v>
      </c>
      <c r="H44" s="105"/>
      <c r="I44" s="200">
        <v>0</v>
      </c>
      <c r="J44" s="59"/>
      <c r="K44" s="200">
        <v>47</v>
      </c>
      <c r="M44" s="194" t="e">
        <f t="shared" si="3"/>
        <v>#REF!</v>
      </c>
      <c r="O44" s="194">
        <f t="shared" si="2"/>
        <v>34</v>
      </c>
    </row>
    <row r="45" spans="2:15" ht="13">
      <c r="B45" s="83" t="s">
        <v>58</v>
      </c>
      <c r="C45" s="84"/>
      <c r="D45" s="103" t="s">
        <v>16</v>
      </c>
      <c r="E45" s="103" t="s">
        <v>17</v>
      </c>
      <c r="F45" s="103" t="s">
        <v>412</v>
      </c>
      <c r="G45" s="104">
        <v>1</v>
      </c>
      <c r="H45" s="105"/>
      <c r="I45" s="200">
        <v>0</v>
      </c>
      <c r="J45" s="59"/>
      <c r="K45" s="200">
        <v>47</v>
      </c>
      <c r="M45" s="194" t="e">
        <f t="shared" si="3"/>
        <v>#REF!</v>
      </c>
      <c r="O45" s="194">
        <f t="shared" si="2"/>
        <v>35</v>
      </c>
    </row>
    <row r="46" spans="2:15" ht="13">
      <c r="B46" s="83" t="s">
        <v>59</v>
      </c>
      <c r="C46" s="84"/>
      <c r="D46" s="103" t="s">
        <v>16</v>
      </c>
      <c r="E46" s="103" t="s">
        <v>17</v>
      </c>
      <c r="F46" s="103" t="s">
        <v>412</v>
      </c>
      <c r="G46" s="104">
        <v>1</v>
      </c>
      <c r="H46" s="105"/>
      <c r="I46" s="200">
        <v>0</v>
      </c>
      <c r="J46" s="59"/>
      <c r="K46" s="200">
        <v>47</v>
      </c>
      <c r="M46" s="194" t="e">
        <f t="shared" si="3"/>
        <v>#REF!</v>
      </c>
      <c r="O46" s="194">
        <f t="shared" si="2"/>
        <v>36</v>
      </c>
    </row>
    <row r="47" spans="2:15" ht="13">
      <c r="B47" s="83" t="s">
        <v>60</v>
      </c>
      <c r="C47" s="84"/>
      <c r="D47" s="103" t="s">
        <v>16</v>
      </c>
      <c r="E47" s="103" t="s">
        <v>17</v>
      </c>
      <c r="F47" s="103" t="s">
        <v>412</v>
      </c>
      <c r="G47" s="104">
        <v>1</v>
      </c>
      <c r="H47" s="105"/>
      <c r="I47" s="200">
        <v>0</v>
      </c>
      <c r="J47" s="59"/>
      <c r="K47" s="200">
        <v>44</v>
      </c>
      <c r="M47" s="194" t="e">
        <f t="shared" si="3"/>
        <v>#REF!</v>
      </c>
      <c r="O47" s="194">
        <f t="shared" si="2"/>
        <v>37</v>
      </c>
    </row>
    <row r="48" spans="2:15" ht="13">
      <c r="B48" s="83" t="s">
        <v>61</v>
      </c>
      <c r="C48" s="84"/>
      <c r="D48" s="103" t="s">
        <v>16</v>
      </c>
      <c r="E48" s="103" t="s">
        <v>17</v>
      </c>
      <c r="F48" s="103" t="s">
        <v>273</v>
      </c>
      <c r="G48" s="104">
        <v>1</v>
      </c>
      <c r="H48" s="105"/>
      <c r="I48" s="200">
        <v>28</v>
      </c>
      <c r="J48" s="59"/>
      <c r="K48" s="200">
        <v>28</v>
      </c>
      <c r="M48" s="194" t="e">
        <f t="shared" si="3"/>
        <v>#REF!</v>
      </c>
      <c r="O48" s="194">
        <f t="shared" si="2"/>
        <v>38</v>
      </c>
    </row>
    <row r="49" spans="2:15" ht="13">
      <c r="B49" s="201" t="s">
        <v>62</v>
      </c>
      <c r="C49" s="84"/>
      <c r="D49" s="103"/>
      <c r="E49" s="103"/>
      <c r="F49" s="103"/>
      <c r="G49" s="225"/>
      <c r="H49" s="226"/>
      <c r="I49" s="203">
        <f>SUM(I10:I48)</f>
        <v>6581</v>
      </c>
      <c r="J49" s="204"/>
      <c r="K49" s="203">
        <f>SUM(K10:K48)</f>
        <v>7524.25</v>
      </c>
      <c r="M49" s="194" t="e">
        <f>+M48+1</f>
        <v>#REF!</v>
      </c>
    </row>
    <row r="50" spans="2:15" ht="13">
      <c r="B50" s="90" t="s">
        <v>63</v>
      </c>
      <c r="C50" s="90"/>
      <c r="D50" s="76"/>
      <c r="E50" s="76"/>
      <c r="F50" s="77"/>
      <c r="G50" s="76"/>
      <c r="H50" s="76"/>
      <c r="I50" s="199"/>
      <c r="J50" s="76"/>
      <c r="K50" s="199"/>
    </row>
    <row r="51" spans="2:15" ht="13">
      <c r="B51" s="83" t="s">
        <v>66</v>
      </c>
      <c r="C51" s="84"/>
      <c r="D51" s="103" t="s">
        <v>122</v>
      </c>
      <c r="E51" s="103" t="s">
        <v>65</v>
      </c>
      <c r="F51" s="103" t="s">
        <v>298</v>
      </c>
      <c r="G51" s="104">
        <v>1</v>
      </c>
      <c r="H51" s="105"/>
      <c r="I51" s="200">
        <f>830+13+260</f>
        <v>1103</v>
      </c>
      <c r="J51" s="59"/>
      <c r="K51" s="200">
        <f>1001+13+190</f>
        <v>1204</v>
      </c>
      <c r="O51" s="194">
        <f>+O48+1</f>
        <v>39</v>
      </c>
    </row>
    <row r="52" spans="2:15" ht="13">
      <c r="B52" s="83" t="s">
        <v>457</v>
      </c>
      <c r="C52" s="84"/>
      <c r="D52" s="103" t="s">
        <v>122</v>
      </c>
      <c r="E52" s="103" t="s">
        <v>65</v>
      </c>
      <c r="F52" s="103" t="s">
        <v>273</v>
      </c>
      <c r="G52" s="104">
        <v>1</v>
      </c>
      <c r="H52" s="105"/>
      <c r="I52" s="200">
        <v>1009</v>
      </c>
      <c r="J52" s="59"/>
      <c r="K52" s="200">
        <v>1000</v>
      </c>
      <c r="O52" s="194">
        <f>O51+1</f>
        <v>40</v>
      </c>
    </row>
    <row r="53" spans="2:15" ht="13">
      <c r="B53" s="83" t="s">
        <v>67</v>
      </c>
      <c r="C53" s="84"/>
      <c r="D53" s="103" t="s">
        <v>122</v>
      </c>
      <c r="E53" s="103" t="s">
        <v>65</v>
      </c>
      <c r="F53" s="103" t="s">
        <v>298</v>
      </c>
      <c r="G53" s="104">
        <v>1</v>
      </c>
      <c r="H53" s="105"/>
      <c r="I53" s="200">
        <v>782</v>
      </c>
      <c r="J53" s="59"/>
      <c r="K53" s="200">
        <v>842</v>
      </c>
      <c r="M53" s="194" t="e">
        <f>+M28+1</f>
        <v>#REF!</v>
      </c>
      <c r="O53" s="194">
        <f>+O52+1</f>
        <v>41</v>
      </c>
    </row>
    <row r="54" spans="2:15" ht="13">
      <c r="B54" s="83" t="s">
        <v>71</v>
      </c>
      <c r="C54" s="84"/>
      <c r="D54" s="103" t="s">
        <v>122</v>
      </c>
      <c r="E54" s="103" t="s">
        <v>65</v>
      </c>
      <c r="F54" s="103" t="s">
        <v>298</v>
      </c>
      <c r="G54" s="104">
        <v>1</v>
      </c>
      <c r="H54" s="105"/>
      <c r="I54" s="200">
        <f>463+260</f>
        <v>723</v>
      </c>
      <c r="J54" s="59"/>
      <c r="K54" s="200">
        <f>608+200</f>
        <v>808</v>
      </c>
      <c r="M54" s="194" t="e">
        <f>+M58+1</f>
        <v>#REF!</v>
      </c>
      <c r="O54" s="194">
        <f>+O53+1</f>
        <v>42</v>
      </c>
    </row>
    <row r="55" spans="2:15" ht="15.5">
      <c r="B55" s="83" t="s">
        <v>448</v>
      </c>
      <c r="C55" s="84"/>
      <c r="D55" s="103" t="s">
        <v>122</v>
      </c>
      <c r="E55" s="103" t="s">
        <v>65</v>
      </c>
      <c r="F55" s="103" t="s">
        <v>411</v>
      </c>
      <c r="G55" s="104">
        <v>1</v>
      </c>
      <c r="H55" s="105"/>
      <c r="I55" s="200">
        <v>763</v>
      </c>
      <c r="J55" s="59"/>
      <c r="K55" s="200">
        <v>781</v>
      </c>
      <c r="M55" s="194" t="e">
        <f>+M53+1</f>
        <v>#REF!</v>
      </c>
      <c r="O55" s="194">
        <f>+O54+1</f>
        <v>43</v>
      </c>
    </row>
    <row r="56" spans="2:15" ht="13">
      <c r="B56" s="83" t="s">
        <v>381</v>
      </c>
      <c r="C56" s="84"/>
      <c r="D56" s="103" t="s">
        <v>122</v>
      </c>
      <c r="E56" s="103" t="s">
        <v>65</v>
      </c>
      <c r="F56" s="103" t="s">
        <v>273</v>
      </c>
      <c r="G56" s="104">
        <v>1</v>
      </c>
      <c r="H56" s="105"/>
      <c r="I56" s="200">
        <v>740</v>
      </c>
      <c r="J56" s="59"/>
      <c r="K56" s="200">
        <v>762</v>
      </c>
      <c r="O56" s="194">
        <f t="shared" ref="O56:O64" si="4">+O55+1</f>
        <v>44</v>
      </c>
    </row>
    <row r="57" spans="2:15" ht="13">
      <c r="B57" s="83" t="s">
        <v>64</v>
      </c>
      <c r="C57" s="84"/>
      <c r="D57" s="103" t="s">
        <v>122</v>
      </c>
      <c r="E57" s="103" t="s">
        <v>65</v>
      </c>
      <c r="F57" s="103" t="s">
        <v>273</v>
      </c>
      <c r="G57" s="104">
        <v>0.75</v>
      </c>
      <c r="H57" s="105"/>
      <c r="I57" s="200">
        <v>779</v>
      </c>
      <c r="J57" s="59"/>
      <c r="K57" s="200">
        <v>746</v>
      </c>
      <c r="M57" s="194" t="e">
        <f>+M55+1</f>
        <v>#REF!</v>
      </c>
      <c r="O57" s="194">
        <f t="shared" si="4"/>
        <v>45</v>
      </c>
    </row>
    <row r="58" spans="2:15" ht="13">
      <c r="B58" s="83" t="s">
        <v>69</v>
      </c>
      <c r="C58" s="84"/>
      <c r="D58" s="103" t="s">
        <v>122</v>
      </c>
      <c r="E58" s="103" t="s">
        <v>65</v>
      </c>
      <c r="F58" s="103" t="s">
        <v>273</v>
      </c>
      <c r="G58" s="104">
        <v>1</v>
      </c>
      <c r="H58" s="105"/>
      <c r="I58" s="200">
        <f>662+10+10</f>
        <v>682</v>
      </c>
      <c r="J58" s="59"/>
      <c r="K58" s="200">
        <f>692+10+10</f>
        <v>712</v>
      </c>
      <c r="M58" s="194" t="e">
        <f t="shared" ref="M58:M65" si="5">+M57+1</f>
        <v>#REF!</v>
      </c>
      <c r="O58" s="194">
        <f t="shared" si="4"/>
        <v>46</v>
      </c>
    </row>
    <row r="59" spans="2:15" ht="13">
      <c r="B59" s="83" t="s">
        <v>70</v>
      </c>
      <c r="C59" s="84"/>
      <c r="D59" s="103" t="s">
        <v>122</v>
      </c>
      <c r="E59" s="103" t="s">
        <v>65</v>
      </c>
      <c r="F59" s="103" t="s">
        <v>273</v>
      </c>
      <c r="G59" s="104">
        <v>1</v>
      </c>
      <c r="H59" s="105"/>
      <c r="I59" s="200">
        <f>520+3</f>
        <v>523</v>
      </c>
      <c r="J59" s="59"/>
      <c r="K59" s="200">
        <f>606+3</f>
        <v>609</v>
      </c>
      <c r="M59" s="194" t="e">
        <f>+M54+1</f>
        <v>#REF!</v>
      </c>
      <c r="O59" s="194">
        <f t="shared" si="4"/>
        <v>47</v>
      </c>
    </row>
    <row r="60" spans="2:15" ht="13">
      <c r="B60" s="83" t="s">
        <v>72</v>
      </c>
      <c r="C60" s="84"/>
      <c r="D60" s="103" t="s">
        <v>122</v>
      </c>
      <c r="E60" s="103" t="s">
        <v>65</v>
      </c>
      <c r="F60" s="103" t="s">
        <v>298</v>
      </c>
      <c r="G60" s="104">
        <v>1</v>
      </c>
      <c r="H60" s="105"/>
      <c r="I60" s="200">
        <v>426</v>
      </c>
      <c r="J60" s="59"/>
      <c r="K60" s="200">
        <v>500</v>
      </c>
      <c r="M60" s="194" t="e">
        <f t="shared" si="5"/>
        <v>#REF!</v>
      </c>
      <c r="O60" s="194">
        <f t="shared" si="4"/>
        <v>48</v>
      </c>
    </row>
    <row r="61" spans="2:15" ht="13">
      <c r="B61" s="83" t="s">
        <v>73</v>
      </c>
      <c r="C61" s="84"/>
      <c r="D61" s="103" t="s">
        <v>122</v>
      </c>
      <c r="E61" s="103" t="s">
        <v>65</v>
      </c>
      <c r="F61" s="103" t="s">
        <v>298</v>
      </c>
      <c r="G61" s="104">
        <v>1</v>
      </c>
      <c r="H61" s="105"/>
      <c r="I61" s="200">
        <v>400</v>
      </c>
      <c r="J61" s="59"/>
      <c r="K61" s="200">
        <v>453</v>
      </c>
      <c r="M61" s="194" t="e">
        <f t="shared" si="5"/>
        <v>#REF!</v>
      </c>
      <c r="O61" s="194">
        <f t="shared" si="4"/>
        <v>49</v>
      </c>
    </row>
    <row r="62" spans="2:15" ht="13">
      <c r="B62" s="83" t="s">
        <v>74</v>
      </c>
      <c r="C62" s="84"/>
      <c r="D62" s="103" t="s">
        <v>122</v>
      </c>
      <c r="E62" s="103" t="s">
        <v>65</v>
      </c>
      <c r="F62" s="103" t="s">
        <v>298</v>
      </c>
      <c r="G62" s="104">
        <v>1</v>
      </c>
      <c r="H62" s="105"/>
      <c r="I62" s="200">
        <v>344</v>
      </c>
      <c r="J62" s="59"/>
      <c r="K62" s="200">
        <v>400</v>
      </c>
      <c r="M62" s="194" t="e">
        <f t="shared" si="5"/>
        <v>#REF!</v>
      </c>
      <c r="O62" s="194">
        <f t="shared" si="4"/>
        <v>50</v>
      </c>
    </row>
    <row r="63" spans="2:15" ht="13">
      <c r="B63" s="83" t="s">
        <v>75</v>
      </c>
      <c r="C63" s="84"/>
      <c r="D63" s="103" t="s">
        <v>122</v>
      </c>
      <c r="E63" s="103" t="s">
        <v>65</v>
      </c>
      <c r="F63" s="103" t="s">
        <v>273</v>
      </c>
      <c r="G63" s="227">
        <v>0.78500000000000003</v>
      </c>
      <c r="H63" s="105"/>
      <c r="I63" s="200">
        <v>392</v>
      </c>
      <c r="J63" s="59"/>
      <c r="K63" s="200">
        <v>374</v>
      </c>
      <c r="M63" s="194" t="e">
        <f t="shared" si="5"/>
        <v>#REF!</v>
      </c>
      <c r="O63" s="194">
        <f t="shared" si="4"/>
        <v>51</v>
      </c>
    </row>
    <row r="64" spans="2:15" ht="15.5">
      <c r="B64" s="83" t="s">
        <v>449</v>
      </c>
      <c r="C64" s="228"/>
      <c r="D64" s="103" t="s">
        <v>122</v>
      </c>
      <c r="E64" s="103" t="s">
        <v>65</v>
      </c>
      <c r="F64" s="103" t="s">
        <v>298</v>
      </c>
      <c r="G64" s="104">
        <v>1</v>
      </c>
      <c r="H64" s="105"/>
      <c r="I64" s="198">
        <v>210</v>
      </c>
      <c r="J64" s="59"/>
      <c r="K64" s="198">
        <v>236</v>
      </c>
      <c r="M64" s="194" t="e">
        <f t="shared" si="5"/>
        <v>#REF!</v>
      </c>
      <c r="O64" s="194">
        <f t="shared" si="4"/>
        <v>52</v>
      </c>
    </row>
    <row r="65" spans="2:15" ht="13">
      <c r="B65" s="201" t="s">
        <v>62</v>
      </c>
      <c r="C65" s="84"/>
      <c r="D65" s="76"/>
      <c r="E65" s="76"/>
      <c r="F65" s="77"/>
      <c r="G65" s="202"/>
      <c r="H65" s="202"/>
      <c r="I65" s="203">
        <f>SUM(I51:I64)</f>
        <v>8876</v>
      </c>
      <c r="J65" s="204"/>
      <c r="K65" s="203">
        <f>SUM(K51:K64)</f>
        <v>9427</v>
      </c>
      <c r="M65" s="194" t="e">
        <f t="shared" si="5"/>
        <v>#REF!</v>
      </c>
    </row>
    <row r="66" spans="2:15" ht="13">
      <c r="B66" s="90" t="s">
        <v>471</v>
      </c>
      <c r="C66" s="90"/>
      <c r="D66" s="76"/>
      <c r="E66" s="76"/>
      <c r="F66" s="77"/>
      <c r="G66" s="76"/>
      <c r="H66" s="76"/>
      <c r="I66" s="199"/>
      <c r="J66" s="76"/>
      <c r="K66" s="199"/>
    </row>
    <row r="67" spans="2:15" ht="13">
      <c r="B67" s="83" t="s">
        <v>176</v>
      </c>
      <c r="C67" s="84"/>
      <c r="D67" s="103" t="s">
        <v>114</v>
      </c>
      <c r="E67" s="103" t="s">
        <v>254</v>
      </c>
      <c r="F67" s="103" t="s">
        <v>273</v>
      </c>
      <c r="G67" s="104">
        <v>1</v>
      </c>
      <c r="H67" s="105"/>
      <c r="I67" s="200">
        <v>1037</v>
      </c>
      <c r="J67" s="59"/>
      <c r="K67" s="200">
        <v>1130</v>
      </c>
      <c r="O67" s="194">
        <f>+O64+1</f>
        <v>53</v>
      </c>
    </row>
    <row r="68" spans="2:15" ht="13">
      <c r="B68" s="83" t="s">
        <v>183</v>
      </c>
      <c r="C68" s="84"/>
      <c r="D68" s="103" t="s">
        <v>114</v>
      </c>
      <c r="E68" s="103" t="s">
        <v>255</v>
      </c>
      <c r="F68" s="103" t="s">
        <v>273</v>
      </c>
      <c r="G68" s="104">
        <v>1</v>
      </c>
      <c r="H68" s="105"/>
      <c r="I68" s="193">
        <f>1030+6+3</f>
        <v>1039</v>
      </c>
      <c r="J68" s="59"/>
      <c r="K68" s="193">
        <v>1130</v>
      </c>
      <c r="M68" s="194" t="e">
        <f>+#REF!+1</f>
        <v>#REF!</v>
      </c>
      <c r="O68" s="194">
        <f t="shared" ref="O68:O100" si="6">+O67+1</f>
        <v>54</v>
      </c>
    </row>
    <row r="69" spans="2:15" ht="13">
      <c r="B69" s="83" t="s">
        <v>80</v>
      </c>
      <c r="C69" s="84"/>
      <c r="D69" s="103" t="s">
        <v>78</v>
      </c>
      <c r="E69" s="103" t="s">
        <v>81</v>
      </c>
      <c r="F69" s="103" t="s">
        <v>298</v>
      </c>
      <c r="G69" s="104">
        <v>1</v>
      </c>
      <c r="H69" s="105"/>
      <c r="I69" s="200">
        <v>720</v>
      </c>
      <c r="J69" s="59"/>
      <c r="K69" s="200">
        <v>807</v>
      </c>
      <c r="M69" s="194" t="e">
        <f>+M65+1</f>
        <v>#REF!</v>
      </c>
      <c r="O69" s="194">
        <f t="shared" si="6"/>
        <v>55</v>
      </c>
    </row>
    <row r="70" spans="2:15" ht="13">
      <c r="B70" s="83" t="s">
        <v>499</v>
      </c>
      <c r="C70" s="84"/>
      <c r="D70" s="103" t="s">
        <v>120</v>
      </c>
      <c r="E70" s="103" t="s">
        <v>500</v>
      </c>
      <c r="F70" s="103" t="s">
        <v>273</v>
      </c>
      <c r="G70" s="104">
        <v>1</v>
      </c>
      <c r="H70" s="105"/>
      <c r="I70" s="200">
        <v>750</v>
      </c>
      <c r="J70" s="59"/>
      <c r="K70" s="200">
        <v>731</v>
      </c>
      <c r="O70" s="194">
        <f t="shared" si="6"/>
        <v>56</v>
      </c>
    </row>
    <row r="71" spans="2:15" ht="13">
      <c r="B71" s="83" t="s">
        <v>187</v>
      </c>
      <c r="C71" s="84"/>
      <c r="D71" s="103" t="s">
        <v>114</v>
      </c>
      <c r="E71" s="103" t="s">
        <v>255</v>
      </c>
      <c r="F71" s="103" t="s">
        <v>413</v>
      </c>
      <c r="G71" s="104">
        <v>1</v>
      </c>
      <c r="H71" s="105"/>
      <c r="I71" s="200">
        <v>0</v>
      </c>
      <c r="J71" s="59"/>
      <c r="K71" s="200">
        <v>725</v>
      </c>
      <c r="M71" s="194" t="e">
        <f>+M68+1</f>
        <v>#REF!</v>
      </c>
      <c r="O71" s="194">
        <f t="shared" si="6"/>
        <v>57</v>
      </c>
    </row>
    <row r="72" spans="2:15" ht="15.5">
      <c r="B72" s="83" t="s">
        <v>518</v>
      </c>
      <c r="C72" s="84"/>
      <c r="D72" s="103" t="s">
        <v>95</v>
      </c>
      <c r="E72" s="103" t="s">
        <v>87</v>
      </c>
      <c r="F72" s="103" t="s">
        <v>273</v>
      </c>
      <c r="G72" s="104">
        <v>1</v>
      </c>
      <c r="H72" s="105"/>
      <c r="I72" s="200">
        <v>537</v>
      </c>
      <c r="J72" s="59"/>
      <c r="K72" s="200">
        <v>599</v>
      </c>
      <c r="M72" s="194" t="e">
        <f>+#REF!+1</f>
        <v>#REF!</v>
      </c>
      <c r="O72" s="194">
        <f t="shared" si="6"/>
        <v>58</v>
      </c>
    </row>
    <row r="73" spans="2:15" ht="13">
      <c r="B73" s="83" t="s">
        <v>277</v>
      </c>
      <c r="C73" s="84"/>
      <c r="D73" s="103" t="s">
        <v>114</v>
      </c>
      <c r="E73" s="103" t="s">
        <v>254</v>
      </c>
      <c r="F73" s="103" t="s">
        <v>273</v>
      </c>
      <c r="G73" s="104">
        <v>1</v>
      </c>
      <c r="H73" s="105"/>
      <c r="I73" s="193">
        <v>518.5</v>
      </c>
      <c r="J73" s="59"/>
      <c r="K73" s="193">
        <v>565</v>
      </c>
      <c r="M73" s="194" t="e">
        <f>+#REF!+1</f>
        <v>#REF!</v>
      </c>
      <c r="O73" s="194">
        <f t="shared" si="6"/>
        <v>59</v>
      </c>
    </row>
    <row r="74" spans="2:15" ht="13">
      <c r="B74" s="83" t="s">
        <v>104</v>
      </c>
      <c r="C74" s="84"/>
      <c r="D74" s="103" t="s">
        <v>120</v>
      </c>
      <c r="E74" s="103" t="s">
        <v>105</v>
      </c>
      <c r="F74" s="103" t="s">
        <v>273</v>
      </c>
      <c r="G74" s="104">
        <v>1</v>
      </c>
      <c r="H74" s="105"/>
      <c r="I74" s="193">
        <f>543+9</f>
        <v>552</v>
      </c>
      <c r="J74" s="59"/>
      <c r="K74" s="193">
        <f>543+9</f>
        <v>552</v>
      </c>
      <c r="O74" s="194">
        <f t="shared" si="6"/>
        <v>60</v>
      </c>
    </row>
    <row r="75" spans="2:15" ht="15.5">
      <c r="B75" s="83" t="s">
        <v>511</v>
      </c>
      <c r="C75" s="84"/>
      <c r="D75" s="103" t="s">
        <v>120</v>
      </c>
      <c r="E75" s="103" t="s">
        <v>112</v>
      </c>
      <c r="F75" s="103" t="s">
        <v>273</v>
      </c>
      <c r="G75" s="104">
        <v>0.5</v>
      </c>
      <c r="H75" s="105"/>
      <c r="I75" s="200">
        <v>422</v>
      </c>
      <c r="J75" s="59"/>
      <c r="K75" s="200">
        <v>519</v>
      </c>
      <c r="M75" s="194" t="e">
        <f>+M73+1</f>
        <v>#REF!</v>
      </c>
      <c r="O75" s="194">
        <f t="shared" si="6"/>
        <v>61</v>
      </c>
    </row>
    <row r="76" spans="2:15" ht="13">
      <c r="B76" s="83" t="s">
        <v>101</v>
      </c>
      <c r="C76" s="84"/>
      <c r="D76" s="103" t="s">
        <v>99</v>
      </c>
      <c r="E76" s="103" t="s">
        <v>100</v>
      </c>
      <c r="F76" s="103" t="s">
        <v>412</v>
      </c>
      <c r="G76" s="104">
        <v>1</v>
      </c>
      <c r="H76" s="105"/>
      <c r="I76" s="193">
        <v>0</v>
      </c>
      <c r="J76" s="59"/>
      <c r="K76" s="193">
        <v>503</v>
      </c>
      <c r="M76" s="194" t="e">
        <f t="shared" ref="M76" si="7">+M75+1</f>
        <v>#REF!</v>
      </c>
      <c r="O76" s="194">
        <f t="shared" si="6"/>
        <v>62</v>
      </c>
    </row>
    <row r="77" spans="2:15" ht="13">
      <c r="B77" s="83" t="s">
        <v>113</v>
      </c>
      <c r="C77" s="84"/>
      <c r="D77" s="103" t="s">
        <v>114</v>
      </c>
      <c r="E77" s="103" t="s">
        <v>115</v>
      </c>
      <c r="F77" s="103" t="s">
        <v>412</v>
      </c>
      <c r="G77" s="104">
        <v>1</v>
      </c>
      <c r="H77" s="105"/>
      <c r="I77" s="200">
        <v>0</v>
      </c>
      <c r="J77" s="59"/>
      <c r="K77" s="200">
        <v>503</v>
      </c>
      <c r="M77" s="194" t="e">
        <f>+#REF!+1</f>
        <v>#REF!</v>
      </c>
      <c r="O77" s="194">
        <f t="shared" si="6"/>
        <v>63</v>
      </c>
    </row>
    <row r="78" spans="2:15" ht="13">
      <c r="B78" s="83" t="s">
        <v>102</v>
      </c>
      <c r="C78" s="84"/>
      <c r="D78" s="103" t="s">
        <v>99</v>
      </c>
      <c r="E78" s="103" t="s">
        <v>103</v>
      </c>
      <c r="F78" s="103" t="s">
        <v>273</v>
      </c>
      <c r="G78" s="104">
        <v>1</v>
      </c>
      <c r="H78" s="105"/>
      <c r="I78" s="193">
        <v>280</v>
      </c>
      <c r="J78" s="59"/>
      <c r="K78" s="193">
        <v>375</v>
      </c>
      <c r="M78" s="194" t="e">
        <f t="shared" ref="M78" si="8">+M77+1</f>
        <v>#REF!</v>
      </c>
      <c r="O78" s="194">
        <f t="shared" si="6"/>
        <v>64</v>
      </c>
    </row>
    <row r="79" spans="2:15" ht="13">
      <c r="B79" s="83" t="s">
        <v>89</v>
      </c>
      <c r="C79" s="84"/>
      <c r="D79" s="103" t="s">
        <v>78</v>
      </c>
      <c r="E79" s="103" t="s">
        <v>90</v>
      </c>
      <c r="F79" s="103" t="s">
        <v>298</v>
      </c>
      <c r="G79" s="104">
        <v>1</v>
      </c>
      <c r="H79" s="105"/>
      <c r="I79" s="200">
        <v>184</v>
      </c>
      <c r="J79" s="59"/>
      <c r="K79" s="200">
        <v>215</v>
      </c>
      <c r="M79" s="194" t="e">
        <f>+#REF!+1</f>
        <v>#REF!</v>
      </c>
      <c r="O79" s="194">
        <f t="shared" si="6"/>
        <v>65</v>
      </c>
    </row>
    <row r="80" spans="2:15" ht="13">
      <c r="B80" s="83" t="s">
        <v>192</v>
      </c>
      <c r="C80" s="84"/>
      <c r="D80" s="103" t="s">
        <v>114</v>
      </c>
      <c r="E80" s="103" t="s">
        <v>256</v>
      </c>
      <c r="F80" s="103" t="s">
        <v>412</v>
      </c>
      <c r="G80" s="104">
        <v>1</v>
      </c>
      <c r="H80" s="105"/>
      <c r="I80" s="200">
        <v>0</v>
      </c>
      <c r="J80" s="59"/>
      <c r="K80" s="200">
        <v>191</v>
      </c>
      <c r="M80" s="194" t="e">
        <f>+#REF!+1</f>
        <v>#REF!</v>
      </c>
      <c r="O80" s="194">
        <f>+O79+1</f>
        <v>66</v>
      </c>
    </row>
    <row r="81" spans="2:15" ht="13">
      <c r="B81" s="83" t="s">
        <v>106</v>
      </c>
      <c r="C81" s="84"/>
      <c r="D81" s="103" t="s">
        <v>120</v>
      </c>
      <c r="E81" s="103" t="s">
        <v>107</v>
      </c>
      <c r="F81" s="103" t="s">
        <v>298</v>
      </c>
      <c r="G81" s="104">
        <v>1</v>
      </c>
      <c r="H81" s="105"/>
      <c r="I81" s="200">
        <v>110</v>
      </c>
      <c r="J81" s="59"/>
      <c r="K81" s="200">
        <v>121</v>
      </c>
      <c r="M81" s="194" t="e">
        <f>+#REF!+1</f>
        <v>#REF!</v>
      </c>
      <c r="O81" s="194">
        <f t="shared" si="6"/>
        <v>67</v>
      </c>
    </row>
    <row r="82" spans="2:15" ht="13">
      <c r="B82" s="83" t="s">
        <v>96</v>
      </c>
      <c r="C82" s="228"/>
      <c r="D82" s="103" t="s">
        <v>95</v>
      </c>
      <c r="E82" s="103" t="s">
        <v>87</v>
      </c>
      <c r="F82" s="103" t="s">
        <v>412</v>
      </c>
      <c r="G82" s="104">
        <v>1</v>
      </c>
      <c r="H82" s="105"/>
      <c r="I82" s="193">
        <v>0</v>
      </c>
      <c r="J82" s="59"/>
      <c r="K82" s="193">
        <v>117</v>
      </c>
      <c r="M82" s="194" t="e">
        <f>+#REF!+1</f>
        <v>#REF!</v>
      </c>
      <c r="O82" s="194">
        <f t="shared" si="6"/>
        <v>68</v>
      </c>
    </row>
    <row r="83" spans="2:15" ht="13">
      <c r="B83" s="83" t="s">
        <v>203</v>
      </c>
      <c r="C83" s="84"/>
      <c r="D83" s="103" t="s">
        <v>114</v>
      </c>
      <c r="E83" s="103" t="s">
        <v>256</v>
      </c>
      <c r="F83" s="103" t="s">
        <v>412</v>
      </c>
      <c r="G83" s="104">
        <v>1</v>
      </c>
      <c r="H83" s="105"/>
      <c r="I83" s="193">
        <v>0</v>
      </c>
      <c r="J83" s="59"/>
      <c r="K83" s="193">
        <v>92</v>
      </c>
      <c r="M83" s="194" t="e">
        <f>+M81+1</f>
        <v>#REF!</v>
      </c>
      <c r="O83" s="194">
        <f>+O82+1</f>
        <v>69</v>
      </c>
    </row>
    <row r="84" spans="2:15" ht="13">
      <c r="B84" s="83" t="s">
        <v>108</v>
      </c>
      <c r="C84" s="84"/>
      <c r="D84" s="103" t="s">
        <v>120</v>
      </c>
      <c r="E84" s="103" t="s">
        <v>107</v>
      </c>
      <c r="F84" s="103" t="s">
        <v>273</v>
      </c>
      <c r="G84" s="104">
        <v>1</v>
      </c>
      <c r="H84" s="105"/>
      <c r="I84" s="200">
        <v>60</v>
      </c>
      <c r="J84" s="59"/>
      <c r="K84" s="200">
        <v>80</v>
      </c>
      <c r="M84" s="194" t="e">
        <f t="shared" ref="M84:M101" si="9">+M83+1</f>
        <v>#REF!</v>
      </c>
      <c r="O84" s="194">
        <f t="shared" si="6"/>
        <v>70</v>
      </c>
    </row>
    <row r="85" spans="2:15" ht="15.5">
      <c r="B85" s="83" t="s">
        <v>451</v>
      </c>
      <c r="C85" s="84"/>
      <c r="D85" s="103" t="s">
        <v>114</v>
      </c>
      <c r="E85" s="103" t="s">
        <v>256</v>
      </c>
      <c r="F85" s="103" t="s">
        <v>412</v>
      </c>
      <c r="G85" s="104">
        <v>1</v>
      </c>
      <c r="H85" s="105"/>
      <c r="I85" s="193">
        <v>0</v>
      </c>
      <c r="J85" s="59"/>
      <c r="K85" s="193">
        <v>77</v>
      </c>
      <c r="M85" s="194" t="e">
        <f t="shared" si="9"/>
        <v>#REF!</v>
      </c>
      <c r="O85" s="194">
        <f t="shared" si="6"/>
        <v>71</v>
      </c>
    </row>
    <row r="86" spans="2:15" ht="13">
      <c r="B86" s="83" t="s">
        <v>211</v>
      </c>
      <c r="C86" s="84"/>
      <c r="D86" s="103" t="s">
        <v>114</v>
      </c>
      <c r="E86" s="103" t="s">
        <v>256</v>
      </c>
      <c r="F86" s="103" t="s">
        <v>412</v>
      </c>
      <c r="G86" s="104">
        <v>1</v>
      </c>
      <c r="H86" s="105"/>
      <c r="I86" s="200">
        <v>0</v>
      </c>
      <c r="J86" s="59"/>
      <c r="K86" s="200">
        <v>73</v>
      </c>
      <c r="M86" s="194" t="e">
        <f t="shared" si="9"/>
        <v>#REF!</v>
      </c>
      <c r="O86" s="194">
        <f t="shared" si="6"/>
        <v>72</v>
      </c>
    </row>
    <row r="87" spans="2:15" ht="13">
      <c r="B87" s="83" t="s">
        <v>220</v>
      </c>
      <c r="C87" s="84"/>
      <c r="D87" s="103" t="s">
        <v>114</v>
      </c>
      <c r="E87" s="103" t="s">
        <v>256</v>
      </c>
      <c r="F87" s="103" t="s">
        <v>412</v>
      </c>
      <c r="G87" s="104">
        <v>1</v>
      </c>
      <c r="H87" s="105"/>
      <c r="I87" s="200">
        <v>0</v>
      </c>
      <c r="J87" s="59"/>
      <c r="K87" s="200">
        <v>67</v>
      </c>
      <c r="M87" s="194" t="e">
        <f>+#REF!+1</f>
        <v>#REF!</v>
      </c>
      <c r="O87" s="194">
        <f t="shared" si="6"/>
        <v>73</v>
      </c>
    </row>
    <row r="88" spans="2:15" ht="15.5">
      <c r="B88" s="83" t="s">
        <v>453</v>
      </c>
      <c r="C88" s="84"/>
      <c r="D88" s="103" t="s">
        <v>114</v>
      </c>
      <c r="E88" s="103" t="s">
        <v>256</v>
      </c>
      <c r="F88" s="103" t="s">
        <v>412</v>
      </c>
      <c r="G88" s="104">
        <v>1</v>
      </c>
      <c r="H88" s="105"/>
      <c r="I88" s="193">
        <v>0</v>
      </c>
      <c r="J88" s="59"/>
      <c r="K88" s="193">
        <v>60</v>
      </c>
      <c r="M88" s="194" t="e">
        <f t="shared" si="9"/>
        <v>#REF!</v>
      </c>
      <c r="O88" s="194">
        <f t="shared" si="6"/>
        <v>74</v>
      </c>
    </row>
    <row r="89" spans="2:15" ht="13">
      <c r="B89" s="83" t="s">
        <v>109</v>
      </c>
      <c r="C89" s="84"/>
      <c r="D89" s="103" t="s">
        <v>120</v>
      </c>
      <c r="E89" s="103" t="s">
        <v>107</v>
      </c>
      <c r="F89" s="103" t="s">
        <v>273</v>
      </c>
      <c r="G89" s="104">
        <v>1</v>
      </c>
      <c r="H89" s="105"/>
      <c r="I89" s="200">
        <v>55</v>
      </c>
      <c r="J89" s="59"/>
      <c r="K89" s="200">
        <v>56</v>
      </c>
      <c r="M89" s="194" t="e">
        <f t="shared" si="9"/>
        <v>#REF!</v>
      </c>
      <c r="O89" s="194">
        <f t="shared" si="6"/>
        <v>75</v>
      </c>
    </row>
    <row r="90" spans="2:15" ht="13">
      <c r="B90" s="83" t="s">
        <v>224</v>
      </c>
      <c r="C90" s="84"/>
      <c r="D90" s="103" t="s">
        <v>114</v>
      </c>
      <c r="E90" s="103" t="s">
        <v>255</v>
      </c>
      <c r="F90" s="103" t="s">
        <v>412</v>
      </c>
      <c r="G90" s="104">
        <v>1</v>
      </c>
      <c r="H90" s="105"/>
      <c r="I90" s="193">
        <v>0</v>
      </c>
      <c r="J90" s="59"/>
      <c r="K90" s="193">
        <v>53</v>
      </c>
      <c r="M90" s="194" t="e">
        <f t="shared" si="9"/>
        <v>#REF!</v>
      </c>
      <c r="O90" s="194">
        <f t="shared" si="6"/>
        <v>76</v>
      </c>
    </row>
    <row r="91" spans="2:15" ht="13">
      <c r="B91" s="83" t="s">
        <v>110</v>
      </c>
      <c r="C91" s="84"/>
      <c r="D91" s="103" t="s">
        <v>120</v>
      </c>
      <c r="E91" s="103" t="s">
        <v>107</v>
      </c>
      <c r="F91" s="103" t="s">
        <v>412</v>
      </c>
      <c r="G91" s="104">
        <v>1</v>
      </c>
      <c r="H91" s="105"/>
      <c r="I91" s="200">
        <v>0</v>
      </c>
      <c r="J91" s="59"/>
      <c r="K91" s="200">
        <v>48</v>
      </c>
      <c r="M91" s="194" t="e">
        <f t="shared" si="9"/>
        <v>#REF!</v>
      </c>
      <c r="O91" s="194">
        <f t="shared" si="6"/>
        <v>77</v>
      </c>
    </row>
    <row r="92" spans="2:15" ht="13">
      <c r="B92" s="83" t="s">
        <v>111</v>
      </c>
      <c r="C92" s="84"/>
      <c r="D92" s="103" t="s">
        <v>120</v>
      </c>
      <c r="E92" s="103" t="s">
        <v>107</v>
      </c>
      <c r="F92" s="103" t="s">
        <v>298</v>
      </c>
      <c r="G92" s="104">
        <v>1</v>
      </c>
      <c r="H92" s="105"/>
      <c r="I92" s="193">
        <v>45</v>
      </c>
      <c r="J92" s="59"/>
      <c r="K92" s="193">
        <v>47</v>
      </c>
      <c r="M92" s="194" t="e">
        <f t="shared" si="9"/>
        <v>#REF!</v>
      </c>
      <c r="O92" s="194">
        <f t="shared" si="6"/>
        <v>78</v>
      </c>
    </row>
    <row r="93" spans="2:15" ht="15.5">
      <c r="B93" s="83" t="s">
        <v>452</v>
      </c>
      <c r="C93" s="84"/>
      <c r="D93" s="103" t="s">
        <v>114</v>
      </c>
      <c r="E93" s="103" t="s">
        <v>256</v>
      </c>
      <c r="F93" s="103" t="s">
        <v>412</v>
      </c>
      <c r="G93" s="104">
        <v>1</v>
      </c>
      <c r="H93" s="105"/>
      <c r="I93" s="193">
        <v>0</v>
      </c>
      <c r="J93" s="59"/>
      <c r="K93" s="193">
        <v>34</v>
      </c>
      <c r="O93" s="194">
        <f t="shared" si="6"/>
        <v>79</v>
      </c>
    </row>
    <row r="94" spans="2:15" ht="13">
      <c r="B94" s="83" t="s">
        <v>226</v>
      </c>
      <c r="C94" s="84"/>
      <c r="D94" s="103" t="s">
        <v>114</v>
      </c>
      <c r="E94" s="103" t="s">
        <v>257</v>
      </c>
      <c r="F94" s="103" t="s">
        <v>412</v>
      </c>
      <c r="G94" s="104">
        <v>1</v>
      </c>
      <c r="H94" s="105"/>
      <c r="I94" s="200">
        <v>0</v>
      </c>
      <c r="J94" s="59"/>
      <c r="K94" s="200">
        <v>33</v>
      </c>
      <c r="M94" s="194" t="e">
        <f>+M92+1</f>
        <v>#REF!</v>
      </c>
      <c r="O94" s="194">
        <f t="shared" si="6"/>
        <v>80</v>
      </c>
    </row>
    <row r="95" spans="2:15" ht="15.5">
      <c r="B95" s="83" t="s">
        <v>456</v>
      </c>
      <c r="C95" s="84"/>
      <c r="D95" s="103" t="s">
        <v>120</v>
      </c>
      <c r="E95" s="103" t="s">
        <v>112</v>
      </c>
      <c r="F95" s="103" t="s">
        <v>298</v>
      </c>
      <c r="G95" s="104">
        <v>0.5</v>
      </c>
      <c r="H95" s="105"/>
      <c r="I95" s="193">
        <v>25</v>
      </c>
      <c r="J95" s="59"/>
      <c r="K95" s="193">
        <v>25</v>
      </c>
      <c r="M95" s="194" t="e">
        <f t="shared" si="9"/>
        <v>#REF!</v>
      </c>
      <c r="O95" s="194">
        <f t="shared" si="6"/>
        <v>81</v>
      </c>
    </row>
    <row r="96" spans="2:15" ht="13">
      <c r="B96" s="83" t="s">
        <v>229</v>
      </c>
      <c r="C96" s="84"/>
      <c r="D96" s="103" t="s">
        <v>114</v>
      </c>
      <c r="E96" s="103" t="s">
        <v>255</v>
      </c>
      <c r="F96" s="103" t="s">
        <v>412</v>
      </c>
      <c r="G96" s="104">
        <v>1</v>
      </c>
      <c r="H96" s="105"/>
      <c r="I96" s="200">
        <v>0</v>
      </c>
      <c r="J96" s="59"/>
      <c r="K96" s="200">
        <v>23</v>
      </c>
      <c r="M96" s="194" t="e">
        <f t="shared" si="9"/>
        <v>#REF!</v>
      </c>
      <c r="O96" s="194">
        <f t="shared" si="6"/>
        <v>82</v>
      </c>
    </row>
    <row r="97" spans="2:16" ht="13">
      <c r="B97" s="83" t="s">
        <v>232</v>
      </c>
      <c r="C97" s="84"/>
      <c r="D97" s="103" t="s">
        <v>114</v>
      </c>
      <c r="E97" s="103" t="s">
        <v>255</v>
      </c>
      <c r="F97" s="103" t="s">
        <v>412</v>
      </c>
      <c r="G97" s="104">
        <v>1</v>
      </c>
      <c r="H97" s="105"/>
      <c r="I97" s="193">
        <v>0</v>
      </c>
      <c r="J97" s="59"/>
      <c r="K97" s="193">
        <v>20</v>
      </c>
      <c r="M97" s="194" t="e">
        <f t="shared" si="9"/>
        <v>#REF!</v>
      </c>
      <c r="O97" s="194">
        <f t="shared" si="6"/>
        <v>83</v>
      </c>
    </row>
    <row r="98" spans="2:16" ht="13">
      <c r="B98" s="83" t="s">
        <v>234</v>
      </c>
      <c r="C98" s="84"/>
      <c r="D98" s="103" t="s">
        <v>114</v>
      </c>
      <c r="E98" s="103" t="s">
        <v>257</v>
      </c>
      <c r="F98" s="103" t="s">
        <v>412</v>
      </c>
      <c r="G98" s="104">
        <v>1</v>
      </c>
      <c r="H98" s="105"/>
      <c r="I98" s="200">
        <v>0</v>
      </c>
      <c r="J98" s="59"/>
      <c r="K98" s="200">
        <v>12</v>
      </c>
      <c r="M98" s="194" t="e">
        <f t="shared" si="9"/>
        <v>#REF!</v>
      </c>
      <c r="O98" s="194">
        <f t="shared" si="6"/>
        <v>84</v>
      </c>
    </row>
    <row r="99" spans="2:16" ht="13">
      <c r="B99" s="83" t="s">
        <v>237</v>
      </c>
      <c r="C99" s="84"/>
      <c r="D99" s="103" t="s">
        <v>114</v>
      </c>
      <c r="E99" s="103" t="s">
        <v>258</v>
      </c>
      <c r="F99" s="103" t="s">
        <v>412</v>
      </c>
      <c r="G99" s="104">
        <v>1</v>
      </c>
      <c r="H99" s="105"/>
      <c r="I99" s="193">
        <v>0</v>
      </c>
      <c r="J99" s="59"/>
      <c r="K99" s="193">
        <v>10</v>
      </c>
      <c r="M99" s="194" t="e">
        <f t="shared" si="9"/>
        <v>#REF!</v>
      </c>
      <c r="O99" s="194">
        <f t="shared" si="6"/>
        <v>85</v>
      </c>
    </row>
    <row r="100" spans="2:16" ht="13">
      <c r="B100" s="83" t="s">
        <v>240</v>
      </c>
      <c r="C100" s="84"/>
      <c r="D100" s="103" t="s">
        <v>114</v>
      </c>
      <c r="E100" s="103" t="s">
        <v>256</v>
      </c>
      <c r="F100" s="103" t="s">
        <v>243</v>
      </c>
      <c r="G100" s="104">
        <v>1</v>
      </c>
      <c r="H100" s="105"/>
      <c r="I100" s="198">
        <v>0</v>
      </c>
      <c r="J100" s="59"/>
      <c r="K100" s="198">
        <v>4</v>
      </c>
      <c r="M100" s="194" t="e">
        <f t="shared" si="9"/>
        <v>#REF!</v>
      </c>
      <c r="O100" s="194">
        <f t="shared" si="6"/>
        <v>86</v>
      </c>
      <c r="P100" s="194" t="s">
        <v>275</v>
      </c>
    </row>
    <row r="101" spans="2:16" ht="13">
      <c r="B101" s="201" t="s">
        <v>62</v>
      </c>
      <c r="C101" s="84"/>
      <c r="D101" s="103"/>
      <c r="E101" s="103"/>
      <c r="F101" s="103"/>
      <c r="G101" s="104"/>
      <c r="H101" s="105"/>
      <c r="I101" s="200">
        <f>SUM(I67:I100)</f>
        <v>6334.5</v>
      </c>
      <c r="J101" s="59"/>
      <c r="K101" s="200">
        <f>SUM(K67:K100)</f>
        <v>9597</v>
      </c>
      <c r="M101" s="194" t="e">
        <f t="shared" si="9"/>
        <v>#REF!</v>
      </c>
      <c r="N101" s="194" t="s">
        <v>138</v>
      </c>
    </row>
    <row r="102" spans="2:16" ht="13.5" thickBot="1">
      <c r="B102" s="241" t="s">
        <v>377</v>
      </c>
      <c r="C102" s="240">
        <f>O100</f>
        <v>86</v>
      </c>
      <c r="I102" s="230">
        <f>+I49+I65+I101</f>
        <v>21791.5</v>
      </c>
      <c r="J102" s="231"/>
      <c r="K102" s="230">
        <f>+K49+K65+K101</f>
        <v>26548.25</v>
      </c>
    </row>
    <row r="103" spans="2:16" ht="13.5" thickTop="1">
      <c r="B103" s="229"/>
      <c r="I103" s="237"/>
      <c r="J103" s="231"/>
      <c r="K103" s="237"/>
    </row>
    <row r="104" spans="2:16" ht="13">
      <c r="B104" s="263" t="s">
        <v>513</v>
      </c>
      <c r="I104" s="237"/>
      <c r="J104" s="231"/>
      <c r="K104" s="237"/>
    </row>
    <row r="105" spans="2:16" ht="13.5">
      <c r="B105" s="238" t="s">
        <v>326</v>
      </c>
      <c r="C105" s="90"/>
      <c r="D105" s="76"/>
      <c r="E105" s="76"/>
      <c r="F105" s="77"/>
      <c r="G105" s="76"/>
      <c r="H105" s="76"/>
      <c r="I105" s="199"/>
      <c r="J105" s="76"/>
      <c r="K105" s="199"/>
    </row>
    <row r="106" spans="2:16" ht="13">
      <c r="B106" s="83" t="s">
        <v>352</v>
      </c>
      <c r="C106" s="84"/>
      <c r="D106" s="103" t="s">
        <v>114</v>
      </c>
      <c r="E106" s="103" t="s">
        <v>255</v>
      </c>
      <c r="F106" s="103" t="s">
        <v>273</v>
      </c>
      <c r="G106" s="104">
        <v>1</v>
      </c>
      <c r="I106" s="200">
        <v>273</v>
      </c>
      <c r="J106" s="231"/>
      <c r="K106" s="200">
        <v>309</v>
      </c>
    </row>
    <row r="107" spans="2:16" ht="13.5">
      <c r="B107" s="264" t="s">
        <v>490</v>
      </c>
      <c r="I107" s="237"/>
      <c r="J107" s="231"/>
      <c r="K107" s="237"/>
    </row>
    <row r="108" spans="2:16" ht="13">
      <c r="B108" s="83" t="s">
        <v>493</v>
      </c>
      <c r="D108" s="103" t="s">
        <v>114</v>
      </c>
      <c r="E108" s="103" t="s">
        <v>254</v>
      </c>
      <c r="F108" s="103" t="s">
        <v>273</v>
      </c>
      <c r="G108" s="104">
        <v>1</v>
      </c>
      <c r="I108" s="193">
        <v>668</v>
      </c>
      <c r="J108" s="204"/>
      <c r="K108" s="193">
        <v>760</v>
      </c>
      <c r="M108" s="194" t="e">
        <f>+#REF!+1</f>
        <v>#REF!</v>
      </c>
    </row>
    <row r="109" spans="2:16" ht="13">
      <c r="B109" s="83" t="s">
        <v>522</v>
      </c>
      <c r="C109" s="84"/>
      <c r="D109" s="103" t="s">
        <v>122</v>
      </c>
      <c r="E109" s="103" t="s">
        <v>65</v>
      </c>
      <c r="F109" s="103" t="s">
        <v>412</v>
      </c>
      <c r="G109" s="104">
        <v>1</v>
      </c>
      <c r="I109" s="193">
        <v>0</v>
      </c>
      <c r="J109" s="204"/>
      <c r="K109" s="193">
        <v>418</v>
      </c>
    </row>
    <row r="110" spans="2:16" ht="13">
      <c r="B110" s="83" t="s">
        <v>523</v>
      </c>
      <c r="C110" s="84"/>
      <c r="D110" s="103" t="s">
        <v>99</v>
      </c>
      <c r="E110" s="103" t="s">
        <v>103</v>
      </c>
      <c r="F110" s="103" t="s">
        <v>273</v>
      </c>
      <c r="G110" s="104">
        <v>1</v>
      </c>
      <c r="I110" s="193">
        <v>280</v>
      </c>
      <c r="J110" s="204"/>
      <c r="K110" s="193">
        <v>345</v>
      </c>
    </row>
    <row r="111" spans="2:16" ht="13">
      <c r="B111" s="229" t="s">
        <v>369</v>
      </c>
      <c r="I111" s="232">
        <f>SUM(I102:I110)</f>
        <v>23012.5</v>
      </c>
      <c r="J111" s="231"/>
      <c r="K111" s="232">
        <f>SUM(K102:K110)</f>
        <v>28380.25</v>
      </c>
    </row>
    <row r="112" spans="2:16" ht="13">
      <c r="B112" s="76"/>
      <c r="C112" s="76"/>
      <c r="D112" s="76"/>
      <c r="E112" s="76"/>
      <c r="F112" s="77"/>
      <c r="G112" s="76"/>
      <c r="H112" s="76"/>
      <c r="I112" s="235"/>
      <c r="J112" s="105"/>
      <c r="K112" s="235"/>
    </row>
    <row r="113" spans="1:11" ht="42.75" customHeight="1">
      <c r="A113" s="236">
        <v>-1</v>
      </c>
      <c r="B113" s="364" t="s">
        <v>286</v>
      </c>
      <c r="C113" s="364"/>
      <c r="D113" s="364"/>
      <c r="E113" s="364"/>
      <c r="F113" s="364"/>
      <c r="G113" s="364"/>
      <c r="H113" s="364"/>
      <c r="I113" s="364"/>
      <c r="J113" s="364"/>
      <c r="K113" s="364"/>
    </row>
    <row r="114" spans="1:11" ht="44.25" customHeight="1">
      <c r="A114" s="236">
        <v>-2</v>
      </c>
      <c r="B114" s="364" t="s">
        <v>285</v>
      </c>
      <c r="C114" s="364"/>
      <c r="D114" s="364"/>
      <c r="E114" s="364"/>
      <c r="F114" s="364"/>
      <c r="G114" s="364"/>
      <c r="H114" s="364"/>
      <c r="I114" s="364"/>
      <c r="J114" s="364"/>
      <c r="K114" s="364"/>
    </row>
    <row r="115" spans="1:11" ht="29.25" customHeight="1">
      <c r="A115" s="236">
        <v>-3</v>
      </c>
      <c r="B115" s="364" t="s">
        <v>118</v>
      </c>
      <c r="C115" s="364"/>
      <c r="D115" s="364"/>
      <c r="E115" s="364"/>
      <c r="F115" s="364"/>
      <c r="G115" s="364"/>
      <c r="H115" s="364"/>
      <c r="I115" s="364"/>
      <c r="J115" s="364"/>
      <c r="K115" s="364"/>
    </row>
    <row r="116" spans="1:11" ht="19.5" customHeight="1">
      <c r="A116" s="236">
        <v>-4</v>
      </c>
      <c r="B116" s="364" t="s">
        <v>506</v>
      </c>
      <c r="C116" s="364"/>
      <c r="D116" s="364"/>
      <c r="E116" s="364"/>
      <c r="F116" s="364"/>
      <c r="G116" s="364"/>
      <c r="H116" s="364"/>
      <c r="I116" s="364"/>
      <c r="J116" s="364"/>
      <c r="K116" s="364"/>
    </row>
    <row r="117" spans="1:11" ht="19.5" customHeight="1">
      <c r="A117" s="236">
        <v>-5</v>
      </c>
      <c r="B117" s="364" t="s">
        <v>455</v>
      </c>
      <c r="C117" s="364"/>
      <c r="D117" s="364"/>
      <c r="E117" s="364"/>
      <c r="F117" s="364"/>
      <c r="G117" s="364"/>
      <c r="H117" s="364"/>
      <c r="I117" s="364"/>
      <c r="J117" s="364"/>
      <c r="K117" s="364"/>
    </row>
    <row r="118" spans="1:11" ht="19.5" customHeight="1">
      <c r="A118" s="236">
        <v>-6</v>
      </c>
      <c r="B118" s="364" t="s">
        <v>133</v>
      </c>
      <c r="C118" s="364"/>
      <c r="D118" s="364"/>
      <c r="E118" s="364"/>
      <c r="F118" s="364"/>
      <c r="G118" s="364"/>
      <c r="H118" s="364"/>
      <c r="I118" s="364"/>
      <c r="J118" s="364"/>
      <c r="K118" s="364"/>
    </row>
    <row r="119" spans="1:11" ht="19.5" customHeight="1">
      <c r="A119" s="236">
        <v>-7</v>
      </c>
      <c r="B119" s="364" t="s">
        <v>517</v>
      </c>
      <c r="C119" s="364"/>
      <c r="D119" s="364"/>
      <c r="E119" s="364"/>
      <c r="F119" s="364"/>
      <c r="G119" s="364"/>
      <c r="H119" s="364"/>
      <c r="I119" s="364"/>
      <c r="J119" s="364"/>
      <c r="K119" s="364"/>
    </row>
    <row r="120" spans="1:11" ht="19.5" customHeight="1">
      <c r="A120" s="236">
        <v>-8</v>
      </c>
      <c r="B120" s="364" t="s">
        <v>410</v>
      </c>
      <c r="C120" s="364"/>
      <c r="D120" s="364"/>
      <c r="E120" s="364"/>
      <c r="F120" s="364"/>
      <c r="G120" s="364"/>
      <c r="H120" s="364"/>
      <c r="I120" s="364"/>
      <c r="J120" s="364"/>
      <c r="K120" s="364"/>
    </row>
    <row r="121" spans="1:11" ht="19.5" customHeight="1">
      <c r="A121" s="236">
        <v>-9</v>
      </c>
      <c r="B121" s="364" t="s">
        <v>366</v>
      </c>
      <c r="C121" s="364"/>
      <c r="D121" s="364"/>
      <c r="E121" s="364"/>
      <c r="F121" s="364"/>
      <c r="G121" s="364"/>
      <c r="H121" s="364"/>
      <c r="I121" s="364"/>
      <c r="J121" s="364"/>
      <c r="K121" s="364"/>
    </row>
    <row r="122" spans="1:11" ht="38.25" customHeight="1">
      <c r="A122" s="236">
        <v>-10</v>
      </c>
      <c r="B122" s="367" t="s">
        <v>343</v>
      </c>
      <c r="C122" s="367"/>
      <c r="D122" s="367"/>
      <c r="E122" s="367"/>
      <c r="F122" s="367"/>
      <c r="G122" s="367"/>
      <c r="H122" s="367"/>
      <c r="I122" s="367"/>
      <c r="J122" s="367"/>
      <c r="K122" s="367"/>
    </row>
    <row r="123" spans="1:11" ht="26.25" customHeight="1">
      <c r="A123" s="236"/>
      <c r="B123" s="364"/>
      <c r="C123" s="364"/>
      <c r="D123" s="364"/>
      <c r="E123" s="364"/>
      <c r="F123" s="364"/>
      <c r="G123" s="364"/>
      <c r="H123" s="364"/>
      <c r="I123" s="364"/>
      <c r="J123" s="364"/>
      <c r="K123" s="364"/>
    </row>
  </sheetData>
  <autoFilter ref="A7:P102" xr:uid="{00000000-0009-0000-0000-000070000000}"/>
  <mergeCells count="11">
    <mergeCell ref="B117:K117"/>
    <mergeCell ref="B113:K113"/>
    <mergeCell ref="B114:K114"/>
    <mergeCell ref="B115:K115"/>
    <mergeCell ref="B116:K116"/>
    <mergeCell ref="B118:K118"/>
    <mergeCell ref="B120:K120"/>
    <mergeCell ref="B121:K121"/>
    <mergeCell ref="B122:K122"/>
    <mergeCell ref="B123:K123"/>
    <mergeCell ref="B119:K119"/>
  </mergeCells>
  <conditionalFormatting sqref="B8:K111">
    <cfRule type="expression" dxfId="19" priority="1">
      <formula>MOD(ROW(),2)=0</formula>
    </cfRule>
  </conditionalFormatting>
  <pageMargins left="0.45" right="0.45" top="0.25" bottom="0.25" header="0.3" footer="0.3"/>
  <pageSetup paperSize="3" scale="6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31">
    <pageSetUpPr fitToPage="1"/>
  </sheetPr>
  <dimension ref="A1:K53"/>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504</v>
      </c>
      <c r="C6" s="155"/>
      <c r="D6" s="156">
        <f>'CPN Portfolio 12.31.2014'!K50</f>
        <v>7524.25</v>
      </c>
      <c r="E6" s="156">
        <f>'CPN Portfolio 12.31.2014'!K66</f>
        <v>9427</v>
      </c>
      <c r="F6" s="156">
        <f>'CPN Portfolio 12.31.2014'!K102</f>
        <v>9597</v>
      </c>
      <c r="G6" s="158"/>
      <c r="H6" s="156">
        <f>SUM(D6:G6)</f>
        <v>26548.25</v>
      </c>
      <c r="J6" s="159"/>
    </row>
    <row r="7" spans="1:11">
      <c r="A7" s="147"/>
      <c r="B7" s="155"/>
      <c r="C7" s="155"/>
      <c r="D7" s="163"/>
      <c r="E7" s="163"/>
      <c r="F7" s="163"/>
      <c r="G7" s="158"/>
      <c r="H7" s="163"/>
      <c r="J7" s="159"/>
    </row>
    <row r="8" spans="1:11" ht="15.5">
      <c r="A8" s="147"/>
      <c r="B8" s="269" t="s">
        <v>514</v>
      </c>
      <c r="C8" s="155"/>
      <c r="D8" s="267">
        <v>-14</v>
      </c>
      <c r="E8" s="267"/>
      <c r="F8" s="267"/>
      <c r="G8" s="271"/>
      <c r="H8" s="267"/>
      <c r="J8" s="159"/>
    </row>
    <row r="9" spans="1:11" ht="15.5">
      <c r="A9" s="147"/>
      <c r="B9" s="270" t="s">
        <v>15</v>
      </c>
      <c r="C9" s="155"/>
      <c r="D9" s="267">
        <v>7</v>
      </c>
      <c r="E9" s="267"/>
      <c r="F9" s="267"/>
      <c r="G9" s="271"/>
      <c r="H9" s="267"/>
      <c r="J9" s="159"/>
    </row>
    <row r="10" spans="1:11" ht="15.5">
      <c r="A10" s="147"/>
      <c r="B10" s="270" t="s">
        <v>18</v>
      </c>
      <c r="C10" s="155"/>
      <c r="D10" s="267">
        <v>9</v>
      </c>
      <c r="E10" s="267"/>
      <c r="F10" s="267"/>
      <c r="G10" s="271"/>
      <c r="H10" s="267"/>
      <c r="J10" s="159"/>
    </row>
    <row r="11" spans="1:11" ht="15.5">
      <c r="A11" s="147"/>
      <c r="B11" s="270" t="s">
        <v>20</v>
      </c>
      <c r="C11" s="155"/>
      <c r="D11" s="267">
        <v>-2</v>
      </c>
      <c r="E11" s="267"/>
      <c r="F11" s="267"/>
      <c r="G11" s="271"/>
      <c r="H11" s="267"/>
      <c r="J11" s="159"/>
    </row>
    <row r="12" spans="1:11" ht="15.5">
      <c r="A12" s="147"/>
      <c r="B12" s="270" t="s">
        <v>22</v>
      </c>
      <c r="C12" s="155"/>
      <c r="D12" s="267">
        <v>-1</v>
      </c>
      <c r="E12" s="267"/>
      <c r="F12" s="267"/>
      <c r="G12" s="271"/>
      <c r="H12" s="267"/>
      <c r="J12" s="159"/>
    </row>
    <row r="13" spans="1:11" ht="15.5">
      <c r="A13" s="147"/>
      <c r="B13" s="270" t="s">
        <v>23</v>
      </c>
      <c r="C13" s="155"/>
      <c r="D13" s="267">
        <v>-3</v>
      </c>
      <c r="E13" s="267"/>
      <c r="F13" s="267"/>
      <c r="G13" s="271"/>
      <c r="H13" s="267"/>
      <c r="J13" s="159"/>
    </row>
    <row r="14" spans="1:11" ht="15.5">
      <c r="A14" s="147"/>
      <c r="B14" s="270" t="s">
        <v>24</v>
      </c>
      <c r="C14" s="155"/>
      <c r="D14" s="267">
        <v>-4</v>
      </c>
      <c r="E14" s="267"/>
      <c r="F14" s="267"/>
      <c r="G14" s="271"/>
      <c r="H14" s="267"/>
      <c r="J14" s="159"/>
    </row>
    <row r="15" spans="1:11" ht="15.5">
      <c r="A15" s="147"/>
      <c r="B15" s="270" t="s">
        <v>25</v>
      </c>
      <c r="C15" s="155"/>
      <c r="D15" s="267">
        <v>-1</v>
      </c>
      <c r="E15" s="267"/>
      <c r="F15" s="267"/>
      <c r="G15" s="271"/>
      <c r="H15" s="267"/>
      <c r="J15" s="159"/>
    </row>
    <row r="16" spans="1:11" ht="15.5">
      <c r="A16" s="147"/>
      <c r="B16" s="270" t="s">
        <v>26</v>
      </c>
      <c r="C16" s="155"/>
      <c r="D16" s="267">
        <v>12</v>
      </c>
      <c r="E16" s="267"/>
      <c r="F16" s="267"/>
      <c r="G16" s="271"/>
      <c r="H16" s="267"/>
      <c r="J16" s="159"/>
    </row>
    <row r="17" spans="1:10" ht="15.5">
      <c r="A17" s="147"/>
      <c r="B17" s="270" t="s">
        <v>27</v>
      </c>
      <c r="C17" s="155"/>
      <c r="D17" s="267">
        <v>-2</v>
      </c>
      <c r="E17" s="267"/>
      <c r="F17" s="267"/>
      <c r="G17" s="271"/>
      <c r="H17" s="267"/>
      <c r="J17" s="159"/>
    </row>
    <row r="18" spans="1:10" ht="15.5">
      <c r="A18" s="147"/>
      <c r="B18" s="270" t="s">
        <v>28</v>
      </c>
      <c r="C18" s="155"/>
      <c r="D18" s="267">
        <v>-5</v>
      </c>
      <c r="E18" s="267"/>
      <c r="F18" s="267"/>
      <c r="G18" s="271"/>
      <c r="H18" s="267"/>
      <c r="J18" s="159"/>
    </row>
    <row r="19" spans="1:10" ht="15.5">
      <c r="A19" s="147"/>
      <c r="B19" s="270" t="s">
        <v>29</v>
      </c>
      <c r="C19" s="161"/>
      <c r="D19" s="213">
        <v>3</v>
      </c>
      <c r="E19" s="267"/>
      <c r="F19" s="267"/>
      <c r="G19" s="271"/>
      <c r="H19" s="267"/>
      <c r="J19" s="159"/>
    </row>
    <row r="20" spans="1:10" ht="15.5">
      <c r="A20" s="147"/>
      <c r="B20" s="270" t="s">
        <v>30</v>
      </c>
      <c r="C20" s="161"/>
      <c r="D20" s="213">
        <v>1</v>
      </c>
      <c r="E20" s="267"/>
      <c r="F20" s="267"/>
      <c r="G20" s="271"/>
      <c r="H20" s="267"/>
      <c r="J20" s="159"/>
    </row>
    <row r="21" spans="1:10">
      <c r="A21" s="147"/>
      <c r="B21" s="161"/>
      <c r="C21" s="155"/>
      <c r="D21" s="267"/>
      <c r="E21" s="267"/>
      <c r="F21" s="267">
        <v>0</v>
      </c>
      <c r="G21" s="271"/>
      <c r="H21" s="267">
        <f t="shared" ref="H21" si="0">SUM(D21:G21)</f>
        <v>0</v>
      </c>
      <c r="J21" s="159"/>
    </row>
    <row r="22" spans="1:10">
      <c r="A22" s="147"/>
      <c r="B22" s="155" t="s">
        <v>521</v>
      </c>
      <c r="C22" s="161"/>
      <c r="D22" s="214">
        <f>SUM(D6:D21)</f>
        <v>7524.25</v>
      </c>
      <c r="E22" s="214">
        <f>SUM(E6:E21)</f>
        <v>9427</v>
      </c>
      <c r="F22" s="214">
        <f>SUM(F6:F21)</f>
        <v>9597</v>
      </c>
      <c r="G22" s="214">
        <f>SUM(G6:G21)</f>
        <v>0</v>
      </c>
      <c r="H22" s="214">
        <f>SUM(H6:H21)</f>
        <v>26548.25</v>
      </c>
      <c r="J22" s="159">
        <f>H22-'CPN Portfolio 4.30.2015'!K102</f>
        <v>0</v>
      </c>
    </row>
    <row r="23" spans="1:10">
      <c r="A23" s="147"/>
      <c r="B23" s="155"/>
      <c r="C23" s="161"/>
      <c r="D23" s="167"/>
      <c r="E23" s="167"/>
      <c r="F23" s="167"/>
      <c r="G23" s="168"/>
      <c r="H23" s="169"/>
    </row>
    <row r="24" spans="1:10">
      <c r="A24" s="147"/>
      <c r="B24" s="155"/>
      <c r="C24" s="161"/>
      <c r="D24" s="167"/>
      <c r="E24" s="167"/>
      <c r="F24" s="167"/>
      <c r="G24" s="168"/>
      <c r="H24" s="169"/>
    </row>
    <row r="25" spans="1:10">
      <c r="A25" s="147"/>
      <c r="B25" s="155" t="s">
        <v>491</v>
      </c>
      <c r="C25" s="161"/>
      <c r="D25" s="167"/>
      <c r="E25" s="167"/>
      <c r="F25" s="167"/>
      <c r="G25" s="168"/>
      <c r="H25" s="169"/>
    </row>
    <row r="26" spans="1:10">
      <c r="A26" s="147"/>
      <c r="B26" s="239" t="s">
        <v>360</v>
      </c>
      <c r="C26" s="161"/>
      <c r="D26" s="167"/>
      <c r="E26" s="167"/>
      <c r="F26" s="167"/>
      <c r="G26" s="168"/>
      <c r="H26" s="169"/>
    </row>
    <row r="27" spans="1:10">
      <c r="A27" s="147"/>
      <c r="B27" s="160" t="s">
        <v>494</v>
      </c>
      <c r="C27" s="161"/>
      <c r="D27" s="167"/>
      <c r="E27" s="167"/>
      <c r="F27" s="167">
        <v>760</v>
      </c>
      <c r="G27" s="168"/>
      <c r="H27" s="169">
        <f>SUM(D27:F27)</f>
        <v>760</v>
      </c>
    </row>
    <row r="28" spans="1:10">
      <c r="A28" s="147"/>
      <c r="B28" s="160" t="s">
        <v>522</v>
      </c>
      <c r="C28" s="161"/>
      <c r="D28" s="167"/>
      <c r="E28" s="167">
        <v>418</v>
      </c>
      <c r="F28" s="167"/>
      <c r="G28" s="168"/>
      <c r="H28" s="169">
        <f>SUM(D28:F28)</f>
        <v>418</v>
      </c>
    </row>
    <row r="29" spans="1:10">
      <c r="A29" s="147"/>
      <c r="B29" s="160" t="s">
        <v>519</v>
      </c>
      <c r="C29" s="161"/>
      <c r="D29" s="167"/>
      <c r="E29" s="167"/>
      <c r="F29" s="167">
        <v>345</v>
      </c>
      <c r="G29" s="168"/>
      <c r="H29" s="169">
        <f>SUM(D29:F29)</f>
        <v>345</v>
      </c>
    </row>
    <row r="30" spans="1:10">
      <c r="A30" s="147"/>
      <c r="B30" s="239" t="s">
        <v>361</v>
      </c>
      <c r="C30" s="161"/>
      <c r="D30" s="167"/>
      <c r="E30" s="167"/>
      <c r="F30" s="167"/>
      <c r="G30" s="168"/>
      <c r="H30" s="169">
        <f t="shared" ref="H30" si="1">SUM(D30:F30)</f>
        <v>0</v>
      </c>
    </row>
    <row r="31" spans="1:10">
      <c r="A31" s="147"/>
      <c r="B31" s="160" t="s">
        <v>352</v>
      </c>
      <c r="C31" s="161"/>
      <c r="D31" s="170"/>
      <c r="E31" s="170"/>
      <c r="F31" s="170">
        <f>'CPN Portfolio Q2''12'!K113</f>
        <v>309</v>
      </c>
      <c r="G31" s="168"/>
      <c r="H31" s="169">
        <f>SUM(D31:F31)</f>
        <v>309</v>
      </c>
    </row>
    <row r="32" spans="1:10" ht="14.5" thickBot="1">
      <c r="A32" s="147"/>
      <c r="B32" s="160" t="s">
        <v>269</v>
      </c>
      <c r="C32" s="161"/>
      <c r="D32" s="171">
        <f>SUM(D30:D31)</f>
        <v>0</v>
      </c>
      <c r="E32" s="171">
        <f>SUM(E30:E31)</f>
        <v>0</v>
      </c>
      <c r="F32" s="171">
        <f>SUM(F27:F31)</f>
        <v>1414</v>
      </c>
      <c r="G32" s="168"/>
      <c r="H32" s="171">
        <f>SUM(H27:H31)</f>
        <v>1832</v>
      </c>
      <c r="J32" s="159"/>
    </row>
    <row r="33" spans="1:10" ht="14.5" thickTop="1">
      <c r="A33" s="147"/>
      <c r="B33" s="160"/>
      <c r="C33" s="161"/>
      <c r="D33" s="173"/>
      <c r="E33" s="173"/>
      <c r="F33" s="174"/>
      <c r="G33" s="175"/>
      <c r="H33" s="176"/>
    </row>
    <row r="34" spans="1:10" ht="14.5" thickBot="1">
      <c r="A34" s="147"/>
      <c r="B34" s="148" t="s">
        <v>303</v>
      </c>
      <c r="C34" s="161"/>
      <c r="D34" s="179">
        <f>+D22+D32</f>
        <v>7524.25</v>
      </c>
      <c r="E34" s="179">
        <f>+E22+E32</f>
        <v>9427</v>
      </c>
      <c r="F34" s="179">
        <f>+F22+F32</f>
        <v>11011</v>
      </c>
      <c r="G34" s="175"/>
      <c r="H34" s="179">
        <f>+H22+H32</f>
        <v>28380.25</v>
      </c>
      <c r="J34" s="159">
        <f>H34-'CPN Portfolio 4.30.2015'!K111</f>
        <v>0</v>
      </c>
    </row>
    <row r="35" spans="1:10">
      <c r="A35" s="147"/>
    </row>
    <row r="36" spans="1:10">
      <c r="A36" s="147"/>
      <c r="H36" s="244" t="s">
        <v>409</v>
      </c>
      <c r="J36" s="265"/>
    </row>
    <row r="37" spans="1:10">
      <c r="B37" s="243" t="s">
        <v>387</v>
      </c>
      <c r="C37"/>
      <c r="D37" t="s">
        <v>388</v>
      </c>
      <c r="H37" s="147">
        <v>10</v>
      </c>
    </row>
    <row r="38" spans="1:10">
      <c r="B38" s="243" t="s">
        <v>389</v>
      </c>
      <c r="C38"/>
      <c r="D38" t="s">
        <v>390</v>
      </c>
      <c r="H38" s="147">
        <v>44</v>
      </c>
      <c r="J38" s="159"/>
    </row>
    <row r="39" spans="1:10">
      <c r="B39" s="243" t="s">
        <v>391</v>
      </c>
      <c r="C39"/>
      <c r="D39" t="s">
        <v>392</v>
      </c>
      <c r="H39" s="147">
        <f>14+28</f>
        <v>42</v>
      </c>
    </row>
    <row r="40" spans="1:10">
      <c r="B40" s="243" t="s">
        <v>393</v>
      </c>
      <c r="C40"/>
      <c r="D40" t="s">
        <v>394</v>
      </c>
      <c r="H40" s="147">
        <v>12</v>
      </c>
    </row>
    <row r="41" spans="1:10">
      <c r="B41" s="243" t="s">
        <v>395</v>
      </c>
      <c r="C41"/>
      <c r="D41" t="s">
        <v>396</v>
      </c>
      <c r="H41" s="147">
        <f>6+9</f>
        <v>15</v>
      </c>
    </row>
    <row r="42" spans="1:10">
      <c r="B42" s="243" t="s">
        <v>397</v>
      </c>
      <c r="C42"/>
      <c r="D42" t="s">
        <v>404</v>
      </c>
      <c r="H42" s="147">
        <v>12</v>
      </c>
    </row>
    <row r="43" spans="1:10">
      <c r="B43" s="243" t="s">
        <v>406</v>
      </c>
      <c r="C43"/>
      <c r="D43" t="s">
        <v>407</v>
      </c>
      <c r="H43" s="147">
        <v>15</v>
      </c>
    </row>
    <row r="44" spans="1:10">
      <c r="B44" s="243" t="s">
        <v>398</v>
      </c>
      <c r="C44"/>
      <c r="D44" t="s">
        <v>399</v>
      </c>
      <c r="H44" s="147">
        <v>19</v>
      </c>
    </row>
    <row r="45" spans="1:10">
      <c r="B45" s="243" t="s">
        <v>400</v>
      </c>
      <c r="C45"/>
      <c r="D45" t="s">
        <v>401</v>
      </c>
      <c r="H45" s="147">
        <v>20</v>
      </c>
    </row>
    <row r="46" spans="1:10">
      <c r="B46" s="243" t="s">
        <v>434</v>
      </c>
      <c r="C46"/>
      <c r="D46" t="s">
        <v>435</v>
      </c>
      <c r="H46" s="147">
        <v>10</v>
      </c>
    </row>
    <row r="47" spans="1:10">
      <c r="B47" s="243" t="s">
        <v>434</v>
      </c>
      <c r="C47"/>
      <c r="D47" s="73" t="s">
        <v>484</v>
      </c>
      <c r="H47" s="147">
        <v>10</v>
      </c>
    </row>
    <row r="48" spans="1:10" ht="14.5" thickBot="1">
      <c r="B48" s="243"/>
      <c r="C48"/>
      <c r="D48"/>
      <c r="H48" s="245">
        <f>SUM(H37:H47)</f>
        <v>209</v>
      </c>
    </row>
    <row r="49" spans="2:5" ht="14.5" thickTop="1">
      <c r="B49" s="243" t="s">
        <v>402</v>
      </c>
      <c r="C49"/>
      <c r="D49" t="s">
        <v>485</v>
      </c>
    </row>
    <row r="50" spans="2:5">
      <c r="B50" s="243" t="s">
        <v>403</v>
      </c>
      <c r="C50"/>
      <c r="D50" t="s">
        <v>405</v>
      </c>
    </row>
    <row r="52" spans="2:5">
      <c r="B52" s="243" t="s">
        <v>429</v>
      </c>
      <c r="D52" s="147" t="s">
        <v>430</v>
      </c>
    </row>
    <row r="53" spans="2:5">
      <c r="B53" s="243" t="s">
        <v>402</v>
      </c>
      <c r="D53" t="s">
        <v>437</v>
      </c>
      <c r="E53"/>
    </row>
  </sheetData>
  <conditionalFormatting sqref="B9:B20">
    <cfRule type="expression" dxfId="18" priority="2">
      <formula>MOD(ROW(),2)=0</formula>
    </cfRule>
  </conditionalFormatting>
  <conditionalFormatting sqref="B28:B29">
    <cfRule type="expression" dxfId="17" priority="1">
      <formula>MOD(ROW(),2)=0</formula>
    </cfRule>
  </conditionalFormatting>
  <pageMargins left="0.7" right="0.7" top="0.75" bottom="0.75" header="0.3" footer="0.3"/>
  <pageSetup scale="7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32">
    <pageSetUpPr fitToPage="1"/>
  </sheetPr>
  <dimension ref="A1:Q123"/>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7" ht="20">
      <c r="B1" s="72"/>
    </row>
    <row r="2" spans="1:17" ht="17.5">
      <c r="A2" s="217" t="s">
        <v>503</v>
      </c>
      <c r="C2" s="75"/>
    </row>
    <row r="3" spans="1:17" ht="13">
      <c r="B3" s="76"/>
      <c r="C3" s="76"/>
      <c r="D3" s="76"/>
      <c r="E3" s="76"/>
      <c r="F3" s="77"/>
      <c r="G3" s="76"/>
      <c r="H3" s="76"/>
      <c r="I3" s="199"/>
      <c r="J3" s="76"/>
      <c r="K3" s="199"/>
    </row>
    <row r="4" spans="1:17" ht="13">
      <c r="C4" s="78"/>
      <c r="H4" s="105"/>
      <c r="I4" s="218" t="s">
        <v>5</v>
      </c>
      <c r="J4" s="79"/>
      <c r="K4" s="218" t="s">
        <v>5</v>
      </c>
    </row>
    <row r="5" spans="1:17" ht="13">
      <c r="B5" s="79"/>
      <c r="C5" s="79"/>
      <c r="E5" s="79" t="s">
        <v>2</v>
      </c>
      <c r="F5" s="79"/>
      <c r="G5" s="79" t="s">
        <v>4</v>
      </c>
      <c r="H5" s="105"/>
      <c r="I5" s="246" t="s">
        <v>9</v>
      </c>
      <c r="J5" s="79"/>
      <c r="K5" s="246" t="s">
        <v>121</v>
      </c>
    </row>
    <row r="6" spans="1:17" ht="13">
      <c r="B6" s="79"/>
      <c r="C6" s="79"/>
      <c r="D6" s="79" t="s">
        <v>1</v>
      </c>
      <c r="E6" s="79" t="s">
        <v>7</v>
      </c>
      <c r="F6" s="79"/>
      <c r="G6" s="79" t="s">
        <v>9</v>
      </c>
      <c r="H6" s="105"/>
      <c r="I6" s="246" t="s">
        <v>12</v>
      </c>
      <c r="J6" s="79"/>
      <c r="K6" s="246" t="s">
        <v>8</v>
      </c>
    </row>
    <row r="7" spans="1:17" ht="15.5" thickBot="1">
      <c r="B7" s="219" t="s">
        <v>0</v>
      </c>
      <c r="C7" s="80"/>
      <c r="D7" s="80" t="s">
        <v>6</v>
      </c>
      <c r="E7" s="80" t="s">
        <v>10</v>
      </c>
      <c r="F7" s="80" t="s">
        <v>3</v>
      </c>
      <c r="G7" s="80" t="s">
        <v>11</v>
      </c>
      <c r="H7" s="220"/>
      <c r="I7" s="247" t="s">
        <v>126</v>
      </c>
      <c r="J7" s="79"/>
      <c r="K7" s="247" t="s">
        <v>127</v>
      </c>
      <c r="O7" s="222" t="s">
        <v>276</v>
      </c>
    </row>
    <row r="8" spans="1:17" ht="13">
      <c r="B8" s="90" t="s">
        <v>13</v>
      </c>
      <c r="C8" s="90"/>
      <c r="D8" s="76"/>
      <c r="E8" s="76"/>
      <c r="F8" s="77"/>
      <c r="G8" s="76"/>
      <c r="H8" s="76"/>
      <c r="I8" s="199"/>
      <c r="J8" s="76"/>
      <c r="K8" s="199"/>
      <c r="M8" s="194" t="s">
        <v>137</v>
      </c>
    </row>
    <row r="9" spans="1:17" ht="13">
      <c r="B9" s="223" t="s">
        <v>14</v>
      </c>
      <c r="C9" s="90"/>
      <c r="D9" s="76"/>
      <c r="E9" s="76"/>
      <c r="F9" s="77"/>
      <c r="G9" s="76"/>
      <c r="H9" s="76"/>
      <c r="I9" s="199"/>
      <c r="J9" s="76"/>
      <c r="K9" s="199"/>
    </row>
    <row r="10" spans="1:17" ht="13">
      <c r="B10" s="83" t="s">
        <v>15</v>
      </c>
      <c r="C10" s="84"/>
      <c r="D10" s="103" t="s">
        <v>16</v>
      </c>
      <c r="E10" s="103" t="s">
        <v>17</v>
      </c>
      <c r="F10" s="103" t="s">
        <v>243</v>
      </c>
      <c r="G10" s="104">
        <v>1</v>
      </c>
      <c r="H10" s="105"/>
      <c r="I10" s="200">
        <v>78</v>
      </c>
      <c r="J10" s="59"/>
      <c r="K10" s="200">
        <v>78</v>
      </c>
      <c r="M10" s="194">
        <v>1</v>
      </c>
      <c r="O10" s="194">
        <v>1</v>
      </c>
      <c r="Q10" s="268"/>
    </row>
    <row r="11" spans="1:17" ht="13">
      <c r="B11" s="83" t="s">
        <v>18</v>
      </c>
      <c r="C11" s="84"/>
      <c r="D11" s="103" t="s">
        <v>16</v>
      </c>
      <c r="E11" s="103" t="s">
        <v>17</v>
      </c>
      <c r="F11" s="103" t="s">
        <v>243</v>
      </c>
      <c r="G11" s="104">
        <v>1</v>
      </c>
      <c r="H11" s="105"/>
      <c r="I11" s="200">
        <v>69</v>
      </c>
      <c r="J11" s="59"/>
      <c r="K11" s="200">
        <v>69</v>
      </c>
      <c r="M11" s="194">
        <f t="shared" ref="M11:M24" si="0">+M10+1</f>
        <v>2</v>
      </c>
      <c r="O11" s="194">
        <f t="shared" ref="O11:O24" si="1">+O10+1</f>
        <v>2</v>
      </c>
      <c r="Q11" s="268"/>
    </row>
    <row r="12" spans="1:17" ht="13">
      <c r="B12" s="83" t="s">
        <v>19</v>
      </c>
      <c r="C12" s="84"/>
      <c r="D12" s="103" t="s">
        <v>16</v>
      </c>
      <c r="E12" s="103" t="s">
        <v>17</v>
      </c>
      <c r="F12" s="103" t="s">
        <v>243</v>
      </c>
      <c r="G12" s="104">
        <v>1</v>
      </c>
      <c r="H12" s="105"/>
      <c r="I12" s="200">
        <v>66</v>
      </c>
      <c r="J12" s="59"/>
      <c r="K12" s="200">
        <v>66</v>
      </c>
      <c r="M12" s="194">
        <f t="shared" si="0"/>
        <v>3</v>
      </c>
      <c r="O12" s="194">
        <f t="shared" si="1"/>
        <v>3</v>
      </c>
      <c r="Q12" s="268"/>
    </row>
    <row r="13" spans="1:17" ht="13">
      <c r="B13" s="83" t="s">
        <v>20</v>
      </c>
      <c r="C13" s="84"/>
      <c r="D13" s="103" t="s">
        <v>16</v>
      </c>
      <c r="E13" s="103" t="s">
        <v>17</v>
      </c>
      <c r="F13" s="103" t="s">
        <v>243</v>
      </c>
      <c r="G13" s="104">
        <v>1</v>
      </c>
      <c r="H13" s="105"/>
      <c r="I13" s="200">
        <v>66</v>
      </c>
      <c r="J13" s="59"/>
      <c r="K13" s="200">
        <v>66</v>
      </c>
      <c r="M13" s="194">
        <f t="shared" si="0"/>
        <v>4</v>
      </c>
      <c r="O13" s="194">
        <f t="shared" si="1"/>
        <v>4</v>
      </c>
      <c r="Q13" s="268"/>
    </row>
    <row r="14" spans="1:17" ht="13">
      <c r="B14" s="83" t="s">
        <v>21</v>
      </c>
      <c r="C14" s="84"/>
      <c r="D14" s="103" t="s">
        <v>16</v>
      </c>
      <c r="E14" s="103" t="s">
        <v>17</v>
      </c>
      <c r="F14" s="103" t="s">
        <v>243</v>
      </c>
      <c r="G14" s="104">
        <v>1</v>
      </c>
      <c r="H14" s="105"/>
      <c r="I14" s="200">
        <v>53</v>
      </c>
      <c r="J14" s="59"/>
      <c r="K14" s="200">
        <v>53</v>
      </c>
      <c r="M14" s="194">
        <f t="shared" si="0"/>
        <v>5</v>
      </c>
      <c r="O14" s="194">
        <f t="shared" si="1"/>
        <v>5</v>
      </c>
      <c r="Q14" s="268"/>
    </row>
    <row r="15" spans="1:17" ht="13">
      <c r="B15" s="83" t="s">
        <v>22</v>
      </c>
      <c r="C15" s="84"/>
      <c r="D15" s="103" t="s">
        <v>16</v>
      </c>
      <c r="E15" s="103" t="s">
        <v>17</v>
      </c>
      <c r="F15" s="103" t="s">
        <v>243</v>
      </c>
      <c r="G15" s="104">
        <v>1</v>
      </c>
      <c r="H15" s="105"/>
      <c r="I15" s="200">
        <v>52</v>
      </c>
      <c r="J15" s="59"/>
      <c r="K15" s="200">
        <v>52</v>
      </c>
      <c r="M15" s="194">
        <f t="shared" si="0"/>
        <v>6</v>
      </c>
      <c r="O15" s="194">
        <f t="shared" si="1"/>
        <v>6</v>
      </c>
      <c r="Q15" s="268"/>
    </row>
    <row r="16" spans="1:17" ht="13">
      <c r="B16" s="83" t="s">
        <v>23</v>
      </c>
      <c r="C16" s="84"/>
      <c r="D16" s="103" t="s">
        <v>16</v>
      </c>
      <c r="E16" s="103" t="s">
        <v>17</v>
      </c>
      <c r="F16" s="103" t="s">
        <v>243</v>
      </c>
      <c r="G16" s="104">
        <v>1</v>
      </c>
      <c r="H16" s="105"/>
      <c r="I16" s="200">
        <v>52</v>
      </c>
      <c r="J16" s="59"/>
      <c r="K16" s="200">
        <v>52</v>
      </c>
      <c r="M16" s="194">
        <f t="shared" si="0"/>
        <v>7</v>
      </c>
      <c r="O16" s="194">
        <f t="shared" si="1"/>
        <v>7</v>
      </c>
      <c r="Q16" s="268"/>
    </row>
    <row r="17" spans="2:17" ht="13">
      <c r="B17" s="83" t="s">
        <v>24</v>
      </c>
      <c r="C17" s="84"/>
      <c r="D17" s="103" t="s">
        <v>16</v>
      </c>
      <c r="E17" s="103" t="s">
        <v>17</v>
      </c>
      <c r="F17" s="103" t="s">
        <v>243</v>
      </c>
      <c r="G17" s="104">
        <v>1</v>
      </c>
      <c r="H17" s="105"/>
      <c r="I17" s="200">
        <v>51</v>
      </c>
      <c r="J17" s="59"/>
      <c r="K17" s="200">
        <v>51</v>
      </c>
      <c r="M17" s="194">
        <f t="shared" si="0"/>
        <v>8</v>
      </c>
      <c r="O17" s="194">
        <f t="shared" si="1"/>
        <v>8</v>
      </c>
      <c r="Q17" s="268"/>
    </row>
    <row r="18" spans="2:17" ht="13">
      <c r="B18" s="83" t="s">
        <v>25</v>
      </c>
      <c r="C18" s="84"/>
      <c r="D18" s="103" t="s">
        <v>16</v>
      </c>
      <c r="E18" s="103" t="s">
        <v>17</v>
      </c>
      <c r="F18" s="103" t="s">
        <v>243</v>
      </c>
      <c r="G18" s="104">
        <v>1</v>
      </c>
      <c r="H18" s="105"/>
      <c r="I18" s="200">
        <v>50</v>
      </c>
      <c r="J18" s="59"/>
      <c r="K18" s="200">
        <v>50</v>
      </c>
      <c r="M18" s="194">
        <f t="shared" si="0"/>
        <v>9</v>
      </c>
      <c r="O18" s="194">
        <f t="shared" si="1"/>
        <v>9</v>
      </c>
      <c r="Q18" s="268"/>
    </row>
    <row r="19" spans="2:17" ht="13">
      <c r="B19" s="83" t="s">
        <v>26</v>
      </c>
      <c r="C19" s="84"/>
      <c r="D19" s="103" t="s">
        <v>16</v>
      </c>
      <c r="E19" s="103" t="s">
        <v>17</v>
      </c>
      <c r="F19" s="103" t="s">
        <v>243</v>
      </c>
      <c r="G19" s="104">
        <v>1</v>
      </c>
      <c r="H19" s="105"/>
      <c r="I19" s="200">
        <v>48</v>
      </c>
      <c r="J19" s="59"/>
      <c r="K19" s="200">
        <v>48</v>
      </c>
      <c r="M19" s="194">
        <f t="shared" si="0"/>
        <v>10</v>
      </c>
      <c r="O19" s="194">
        <f t="shared" si="1"/>
        <v>10</v>
      </c>
      <c r="Q19" s="268"/>
    </row>
    <row r="20" spans="2:17" ht="13">
      <c r="B20" s="83" t="s">
        <v>27</v>
      </c>
      <c r="C20" s="84"/>
      <c r="D20" s="103" t="s">
        <v>16</v>
      </c>
      <c r="E20" s="103" t="s">
        <v>17</v>
      </c>
      <c r="F20" s="103" t="s">
        <v>243</v>
      </c>
      <c r="G20" s="104">
        <v>1</v>
      </c>
      <c r="H20" s="105"/>
      <c r="I20" s="200">
        <v>43</v>
      </c>
      <c r="J20" s="59"/>
      <c r="K20" s="200">
        <v>43</v>
      </c>
      <c r="M20" s="194">
        <f t="shared" si="0"/>
        <v>11</v>
      </c>
      <c r="O20" s="194">
        <f t="shared" si="1"/>
        <v>11</v>
      </c>
      <c r="Q20" s="268"/>
    </row>
    <row r="21" spans="2:17" ht="13">
      <c r="B21" s="83" t="s">
        <v>28</v>
      </c>
      <c r="C21" s="84"/>
      <c r="D21" s="103" t="s">
        <v>16</v>
      </c>
      <c r="E21" s="103" t="s">
        <v>17</v>
      </c>
      <c r="F21" s="103" t="s">
        <v>243</v>
      </c>
      <c r="G21" s="104">
        <v>1</v>
      </c>
      <c r="H21" s="105"/>
      <c r="I21" s="200">
        <v>42</v>
      </c>
      <c r="J21" s="59"/>
      <c r="K21" s="200">
        <v>42</v>
      </c>
      <c r="M21" s="194">
        <f t="shared" si="0"/>
        <v>12</v>
      </c>
      <c r="O21" s="194">
        <f t="shared" si="1"/>
        <v>12</v>
      </c>
      <c r="Q21" s="268"/>
    </row>
    <row r="22" spans="2:17" ht="13">
      <c r="B22" s="83" t="s">
        <v>29</v>
      </c>
      <c r="C22" s="84"/>
      <c r="D22" s="103" t="s">
        <v>16</v>
      </c>
      <c r="E22" s="103" t="s">
        <v>17</v>
      </c>
      <c r="F22" s="103" t="s">
        <v>243</v>
      </c>
      <c r="G22" s="104">
        <v>1</v>
      </c>
      <c r="H22" s="105"/>
      <c r="I22" s="200">
        <v>24</v>
      </c>
      <c r="J22" s="59"/>
      <c r="K22" s="200">
        <v>24</v>
      </c>
      <c r="M22" s="194">
        <f t="shared" si="0"/>
        <v>13</v>
      </c>
      <c r="O22" s="194">
        <f t="shared" si="1"/>
        <v>13</v>
      </c>
      <c r="Q22" s="268"/>
    </row>
    <row r="23" spans="2:17" ht="13">
      <c r="B23" s="83" t="s">
        <v>30</v>
      </c>
      <c r="C23" s="84"/>
      <c r="D23" s="103" t="s">
        <v>16</v>
      </c>
      <c r="E23" s="103" t="s">
        <v>17</v>
      </c>
      <c r="F23" s="103" t="s">
        <v>243</v>
      </c>
      <c r="G23" s="104">
        <v>1</v>
      </c>
      <c r="H23" s="105"/>
      <c r="I23" s="200">
        <v>17</v>
      </c>
      <c r="J23" s="59"/>
      <c r="K23" s="200">
        <v>17</v>
      </c>
      <c r="M23" s="194">
        <f t="shared" si="0"/>
        <v>14</v>
      </c>
      <c r="O23" s="194">
        <f t="shared" si="1"/>
        <v>14</v>
      </c>
      <c r="Q23" s="268"/>
    </row>
    <row r="24" spans="2:17" ht="15.5">
      <c r="B24" s="83" t="s">
        <v>447</v>
      </c>
      <c r="C24" s="84"/>
      <c r="D24" s="103" t="s">
        <v>16</v>
      </c>
      <c r="E24" s="103" t="s">
        <v>17</v>
      </c>
      <c r="F24" s="103" t="s">
        <v>243</v>
      </c>
      <c r="G24" s="104">
        <v>1</v>
      </c>
      <c r="H24" s="105"/>
      <c r="I24" s="200">
        <v>14</v>
      </c>
      <c r="J24" s="59"/>
      <c r="K24" s="200">
        <v>14</v>
      </c>
      <c r="M24" s="194">
        <f t="shared" si="0"/>
        <v>15</v>
      </c>
      <c r="O24" s="194">
        <f t="shared" si="1"/>
        <v>15</v>
      </c>
    </row>
    <row r="25" spans="2:17" ht="13">
      <c r="B25" s="223" t="s">
        <v>32</v>
      </c>
      <c r="C25" s="90"/>
      <c r="D25" s="76"/>
      <c r="E25" s="76"/>
      <c r="F25" s="77"/>
      <c r="G25" s="224"/>
      <c r="H25" s="76"/>
      <c r="I25" s="199"/>
      <c r="J25" s="76"/>
      <c r="K25" s="199"/>
    </row>
    <row r="26" spans="2:17" ht="13">
      <c r="B26" s="83" t="s">
        <v>33</v>
      </c>
      <c r="C26" s="84"/>
      <c r="D26" s="103" t="s">
        <v>16</v>
      </c>
      <c r="E26" s="103" t="s">
        <v>17</v>
      </c>
      <c r="F26" s="103" t="s">
        <v>273</v>
      </c>
      <c r="G26" s="104">
        <v>1</v>
      </c>
      <c r="H26" s="105"/>
      <c r="I26" s="193">
        <v>835</v>
      </c>
      <c r="J26" s="59"/>
      <c r="K26" s="193">
        <v>857</v>
      </c>
      <c r="M26" s="194" t="e">
        <f>+#REF!+1</f>
        <v>#REF!</v>
      </c>
      <c r="O26" s="194">
        <f>+O24+1</f>
        <v>16</v>
      </c>
    </row>
    <row r="27" spans="2:17" ht="13">
      <c r="B27" s="83" t="s">
        <v>497</v>
      </c>
      <c r="C27" s="84"/>
      <c r="D27" s="103" t="s">
        <v>16</v>
      </c>
      <c r="E27" s="103" t="s">
        <v>17</v>
      </c>
      <c r="F27" s="103" t="s">
        <v>273</v>
      </c>
      <c r="G27" s="104">
        <v>1</v>
      </c>
      <c r="H27" s="105"/>
      <c r="I27" s="193">
        <f>750+20</f>
        <v>770</v>
      </c>
      <c r="J27" s="59"/>
      <c r="K27" s="193">
        <f>729+20</f>
        <v>749</v>
      </c>
      <c r="M27" s="194" t="e">
        <f>+M26+1</f>
        <v>#REF!</v>
      </c>
      <c r="O27" s="194">
        <f t="shared" ref="O27:O49" si="2">O26+1</f>
        <v>17</v>
      </c>
    </row>
    <row r="28" spans="2:17" ht="13">
      <c r="B28" s="83" t="s">
        <v>39</v>
      </c>
      <c r="C28" s="84"/>
      <c r="D28" s="103" t="s">
        <v>16</v>
      </c>
      <c r="E28" s="103" t="s">
        <v>40</v>
      </c>
      <c r="F28" s="103" t="s">
        <v>273</v>
      </c>
      <c r="G28" s="104">
        <v>1</v>
      </c>
      <c r="H28" s="105"/>
      <c r="I28" s="193">
        <v>566</v>
      </c>
      <c r="J28" s="59"/>
      <c r="K28" s="193">
        <v>635</v>
      </c>
      <c r="M28" s="194" t="e">
        <f>+#REF!+1</f>
        <v>#REF!</v>
      </c>
      <c r="O28" s="194">
        <f t="shared" si="2"/>
        <v>18</v>
      </c>
    </row>
    <row r="29" spans="2:17" ht="13">
      <c r="B29" s="83" t="s">
        <v>287</v>
      </c>
      <c r="C29" s="84"/>
      <c r="D29" s="103" t="s">
        <v>16</v>
      </c>
      <c r="E29" s="103" t="s">
        <v>17</v>
      </c>
      <c r="F29" s="103" t="s">
        <v>273</v>
      </c>
      <c r="G29" s="104">
        <v>1</v>
      </c>
      <c r="H29" s="105"/>
      <c r="I29" s="193">
        <v>513</v>
      </c>
      <c r="J29" s="59"/>
      <c r="K29" s="193">
        <v>608</v>
      </c>
      <c r="M29" s="194" t="e">
        <f>+M50+1</f>
        <v>#REF!</v>
      </c>
      <c r="O29" s="194">
        <f t="shared" si="2"/>
        <v>19</v>
      </c>
    </row>
    <row r="30" spans="2:17" ht="13">
      <c r="B30" s="83" t="s">
        <v>41</v>
      </c>
      <c r="C30" s="84"/>
      <c r="D30" s="103" t="s">
        <v>16</v>
      </c>
      <c r="E30" s="103" t="s">
        <v>17</v>
      </c>
      <c r="F30" s="103" t="s">
        <v>273</v>
      </c>
      <c r="G30" s="104">
        <v>1</v>
      </c>
      <c r="H30" s="105"/>
      <c r="I30" s="193">
        <v>564</v>
      </c>
      <c r="J30" s="59"/>
      <c r="K30" s="193">
        <v>605</v>
      </c>
      <c r="M30" s="194" t="e">
        <f>+M28+1</f>
        <v>#REF!</v>
      </c>
      <c r="O30" s="194">
        <f t="shared" si="2"/>
        <v>20</v>
      </c>
    </row>
    <row r="31" spans="2:17" ht="13">
      <c r="B31" s="83" t="s">
        <v>42</v>
      </c>
      <c r="C31" s="84"/>
      <c r="D31" s="103" t="s">
        <v>16</v>
      </c>
      <c r="E31" s="103" t="s">
        <v>17</v>
      </c>
      <c r="F31" s="103" t="s">
        <v>273</v>
      </c>
      <c r="G31" s="104">
        <v>1</v>
      </c>
      <c r="H31" s="105"/>
      <c r="I31" s="193">
        <v>542</v>
      </c>
      <c r="J31" s="59"/>
      <c r="K31" s="193">
        <v>578</v>
      </c>
      <c r="M31" s="194" t="e">
        <f t="shared" ref="M31:M49" si="3">+M30+1</f>
        <v>#REF!</v>
      </c>
      <c r="O31" s="194">
        <f t="shared" si="2"/>
        <v>21</v>
      </c>
    </row>
    <row r="32" spans="2:17"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116</v>
      </c>
      <c r="C34" s="84"/>
      <c r="D34" s="103" t="s">
        <v>16</v>
      </c>
      <c r="E34" s="103" t="s">
        <v>17</v>
      </c>
      <c r="F34" s="103" t="s">
        <v>273</v>
      </c>
      <c r="G34" s="104">
        <v>0.75</v>
      </c>
      <c r="H34" s="105"/>
      <c r="I34" s="193">
        <v>429</v>
      </c>
      <c r="J34" s="59"/>
      <c r="K34" s="193">
        <v>464.25</v>
      </c>
      <c r="O34" s="194">
        <f t="shared" si="2"/>
        <v>24</v>
      </c>
    </row>
    <row r="35" spans="2:15" ht="13">
      <c r="B35" s="83" t="s">
        <v>47</v>
      </c>
      <c r="C35" s="208"/>
      <c r="D35" s="103" t="s">
        <v>16</v>
      </c>
      <c r="E35" s="103" t="s">
        <v>17</v>
      </c>
      <c r="F35" s="103" t="s">
        <v>273</v>
      </c>
      <c r="G35" s="104">
        <v>1</v>
      </c>
      <c r="H35" s="105"/>
      <c r="I35" s="200">
        <v>243</v>
      </c>
      <c r="J35" s="59"/>
      <c r="K35" s="200">
        <v>309</v>
      </c>
      <c r="M35" s="194">
        <f>M14+1</f>
        <v>6</v>
      </c>
      <c r="O35" s="194">
        <f t="shared" si="2"/>
        <v>25</v>
      </c>
    </row>
    <row r="36" spans="2:15" ht="13">
      <c r="B36" s="83" t="s">
        <v>48</v>
      </c>
      <c r="C36" s="84"/>
      <c r="D36" s="103" t="s">
        <v>16</v>
      </c>
      <c r="E36" s="103" t="s">
        <v>17</v>
      </c>
      <c r="F36" s="103" t="s">
        <v>412</v>
      </c>
      <c r="G36" s="104">
        <v>1</v>
      </c>
      <c r="H36" s="105"/>
      <c r="I36" s="200">
        <v>0</v>
      </c>
      <c r="J36" s="59"/>
      <c r="K36" s="200">
        <v>141</v>
      </c>
      <c r="M36" s="194" t="e">
        <f>+#REF!+1</f>
        <v>#REF!</v>
      </c>
      <c r="O36" s="194">
        <f t="shared" si="2"/>
        <v>26</v>
      </c>
    </row>
    <row r="37" spans="2:15" ht="13">
      <c r="B37" s="83" t="s">
        <v>49</v>
      </c>
      <c r="C37" s="84"/>
      <c r="D37" s="103" t="s">
        <v>16</v>
      </c>
      <c r="E37" s="103" t="s">
        <v>17</v>
      </c>
      <c r="F37" s="103" t="s">
        <v>298</v>
      </c>
      <c r="G37" s="104">
        <v>1</v>
      </c>
      <c r="H37" s="105"/>
      <c r="I37" s="200">
        <v>109</v>
      </c>
      <c r="J37" s="59"/>
      <c r="K37" s="200">
        <v>130</v>
      </c>
      <c r="M37" s="194" t="e">
        <f>+M36+1</f>
        <v>#REF!</v>
      </c>
      <c r="O37" s="194">
        <f t="shared" si="2"/>
        <v>27</v>
      </c>
    </row>
    <row r="38" spans="2:15" ht="13">
      <c r="B38" s="83" t="s">
        <v>50</v>
      </c>
      <c r="C38" s="84"/>
      <c r="D38" s="103" t="s">
        <v>16</v>
      </c>
      <c r="E38" s="103" t="s">
        <v>17</v>
      </c>
      <c r="F38" s="103" t="s">
        <v>298</v>
      </c>
      <c r="G38" s="104">
        <v>1</v>
      </c>
      <c r="H38" s="105"/>
      <c r="I38" s="200">
        <v>120</v>
      </c>
      <c r="J38" s="59"/>
      <c r="K38" s="200">
        <v>120</v>
      </c>
      <c r="M38" s="194" t="e">
        <f t="shared" si="3"/>
        <v>#REF!</v>
      </c>
      <c r="O38" s="194">
        <f t="shared" si="2"/>
        <v>28</v>
      </c>
    </row>
    <row r="39" spans="2:15" ht="15.5">
      <c r="B39" s="83" t="s">
        <v>507</v>
      </c>
      <c r="C39" s="84"/>
      <c r="D39" s="103" t="s">
        <v>16</v>
      </c>
      <c r="E39" s="103" t="s">
        <v>17</v>
      </c>
      <c r="F39" s="103" t="s">
        <v>273</v>
      </c>
      <c r="G39" s="104">
        <v>1</v>
      </c>
      <c r="H39" s="105"/>
      <c r="I39" s="200">
        <v>50</v>
      </c>
      <c r="J39" s="59"/>
      <c r="K39" s="200">
        <v>50</v>
      </c>
      <c r="M39" s="194" t="e">
        <f t="shared" si="3"/>
        <v>#REF!</v>
      </c>
      <c r="O39" s="194">
        <f t="shared" si="2"/>
        <v>29</v>
      </c>
    </row>
    <row r="40" spans="2:15" ht="15.5">
      <c r="B40" s="83" t="s">
        <v>508</v>
      </c>
      <c r="C40" s="84"/>
      <c r="D40" s="103" t="s">
        <v>16</v>
      </c>
      <c r="E40" s="103" t="s">
        <v>17</v>
      </c>
      <c r="F40" s="103" t="s">
        <v>298</v>
      </c>
      <c r="G40" s="104">
        <v>1</v>
      </c>
      <c r="H40" s="105"/>
      <c r="I40" s="200">
        <v>49</v>
      </c>
      <c r="J40" s="59"/>
      <c r="K40" s="200">
        <v>49</v>
      </c>
      <c r="M40" s="194" t="e">
        <f t="shared" si="3"/>
        <v>#REF!</v>
      </c>
      <c r="O40" s="194">
        <f t="shared" si="2"/>
        <v>30</v>
      </c>
    </row>
    <row r="41" spans="2:15" ht="13">
      <c r="B41" s="83" t="s">
        <v>53</v>
      </c>
      <c r="C41" s="84"/>
      <c r="D41" s="103" t="s">
        <v>16</v>
      </c>
      <c r="E41" s="103" t="s">
        <v>17</v>
      </c>
      <c r="F41" s="103" t="s">
        <v>412</v>
      </c>
      <c r="G41" s="104">
        <v>1</v>
      </c>
      <c r="H41" s="105"/>
      <c r="I41" s="200">
        <v>0</v>
      </c>
      <c r="J41" s="59"/>
      <c r="K41" s="200">
        <v>48</v>
      </c>
      <c r="M41" s="194" t="e">
        <f t="shared" si="3"/>
        <v>#REF!</v>
      </c>
      <c r="O41" s="194">
        <f t="shared" si="2"/>
        <v>31</v>
      </c>
    </row>
    <row r="42" spans="2:15" ht="13">
      <c r="B42" s="83" t="s">
        <v>54</v>
      </c>
      <c r="C42" s="84"/>
      <c r="D42" s="103" t="s">
        <v>16</v>
      </c>
      <c r="E42" s="103" t="s">
        <v>17</v>
      </c>
      <c r="F42" s="103" t="s">
        <v>412</v>
      </c>
      <c r="G42" s="104">
        <v>1</v>
      </c>
      <c r="H42" s="105"/>
      <c r="I42" s="200">
        <v>0</v>
      </c>
      <c r="J42" s="59"/>
      <c r="K42" s="200">
        <v>47</v>
      </c>
      <c r="M42" s="194" t="e">
        <f t="shared" si="3"/>
        <v>#REF!</v>
      </c>
      <c r="O42" s="194">
        <f t="shared" si="2"/>
        <v>32</v>
      </c>
    </row>
    <row r="43" spans="2:15" ht="13">
      <c r="B43" s="83" t="s">
        <v>55</v>
      </c>
      <c r="C43" s="84"/>
      <c r="D43" s="103" t="s">
        <v>16</v>
      </c>
      <c r="E43" s="103" t="s">
        <v>17</v>
      </c>
      <c r="F43" s="103" t="s">
        <v>412</v>
      </c>
      <c r="G43" s="104">
        <v>1</v>
      </c>
      <c r="H43" s="105"/>
      <c r="I43" s="200">
        <v>0</v>
      </c>
      <c r="J43" s="59"/>
      <c r="K43" s="200">
        <v>47</v>
      </c>
      <c r="M43" s="194" t="e">
        <f t="shared" si="3"/>
        <v>#REF!</v>
      </c>
      <c r="O43" s="194">
        <f t="shared" si="2"/>
        <v>33</v>
      </c>
    </row>
    <row r="44" spans="2:15" ht="13">
      <c r="B44" s="83" t="s">
        <v>56</v>
      </c>
      <c r="C44" s="84"/>
      <c r="D44" s="103" t="s">
        <v>16</v>
      </c>
      <c r="E44" s="103" t="s">
        <v>17</v>
      </c>
      <c r="F44" s="103" t="s">
        <v>412</v>
      </c>
      <c r="G44" s="104">
        <v>1</v>
      </c>
      <c r="H44" s="105"/>
      <c r="I44" s="200">
        <v>0</v>
      </c>
      <c r="J44" s="59"/>
      <c r="K44" s="200">
        <v>47</v>
      </c>
      <c r="M44" s="194" t="e">
        <f t="shared" si="3"/>
        <v>#REF!</v>
      </c>
      <c r="O44" s="194">
        <f t="shared" si="2"/>
        <v>34</v>
      </c>
    </row>
    <row r="45" spans="2:15" ht="13">
      <c r="B45" s="83" t="s">
        <v>57</v>
      </c>
      <c r="C45" s="84"/>
      <c r="D45" s="103" t="s">
        <v>16</v>
      </c>
      <c r="E45" s="103" t="s">
        <v>17</v>
      </c>
      <c r="F45" s="103" t="s">
        <v>412</v>
      </c>
      <c r="G45" s="104">
        <v>1</v>
      </c>
      <c r="H45" s="105"/>
      <c r="I45" s="200">
        <v>0</v>
      </c>
      <c r="J45" s="59"/>
      <c r="K45" s="200">
        <v>47</v>
      </c>
      <c r="M45" s="194" t="e">
        <f t="shared" si="3"/>
        <v>#REF!</v>
      </c>
      <c r="O45" s="194">
        <f t="shared" si="2"/>
        <v>35</v>
      </c>
    </row>
    <row r="46" spans="2:15" ht="13">
      <c r="B46" s="83" t="s">
        <v>58</v>
      </c>
      <c r="C46" s="84"/>
      <c r="D46" s="103" t="s">
        <v>16</v>
      </c>
      <c r="E46" s="103" t="s">
        <v>17</v>
      </c>
      <c r="F46" s="103" t="s">
        <v>412</v>
      </c>
      <c r="G46" s="104">
        <v>1</v>
      </c>
      <c r="H46" s="105"/>
      <c r="I46" s="200">
        <v>0</v>
      </c>
      <c r="J46" s="59"/>
      <c r="K46" s="200">
        <v>47</v>
      </c>
      <c r="M46" s="194" t="e">
        <f t="shared" si="3"/>
        <v>#REF!</v>
      </c>
      <c r="O46" s="194">
        <f t="shared" si="2"/>
        <v>36</v>
      </c>
    </row>
    <row r="47" spans="2:15" ht="13">
      <c r="B47" s="83" t="s">
        <v>59</v>
      </c>
      <c r="C47" s="84"/>
      <c r="D47" s="103" t="s">
        <v>16</v>
      </c>
      <c r="E47" s="103" t="s">
        <v>17</v>
      </c>
      <c r="F47" s="103" t="s">
        <v>412</v>
      </c>
      <c r="G47" s="104">
        <v>1</v>
      </c>
      <c r="H47" s="105"/>
      <c r="I47" s="200">
        <v>0</v>
      </c>
      <c r="J47" s="59"/>
      <c r="K47" s="200">
        <v>47</v>
      </c>
      <c r="M47" s="194" t="e">
        <f t="shared" si="3"/>
        <v>#REF!</v>
      </c>
      <c r="O47" s="194">
        <f t="shared" si="2"/>
        <v>37</v>
      </c>
    </row>
    <row r="48" spans="2:15" ht="13">
      <c r="B48" s="83" t="s">
        <v>60</v>
      </c>
      <c r="C48" s="84"/>
      <c r="D48" s="103" t="s">
        <v>16</v>
      </c>
      <c r="E48" s="103" t="s">
        <v>17</v>
      </c>
      <c r="F48" s="103" t="s">
        <v>412</v>
      </c>
      <c r="G48" s="104">
        <v>1</v>
      </c>
      <c r="H48" s="105"/>
      <c r="I48" s="200">
        <v>0</v>
      </c>
      <c r="J48" s="59"/>
      <c r="K48" s="200">
        <v>44</v>
      </c>
      <c r="M48" s="194" t="e">
        <f t="shared" si="3"/>
        <v>#REF!</v>
      </c>
      <c r="O48" s="194">
        <f t="shared" si="2"/>
        <v>38</v>
      </c>
    </row>
    <row r="49" spans="2:15" ht="13">
      <c r="B49" s="83" t="s">
        <v>61</v>
      </c>
      <c r="C49" s="84"/>
      <c r="D49" s="103" t="s">
        <v>16</v>
      </c>
      <c r="E49" s="103" t="s">
        <v>17</v>
      </c>
      <c r="F49" s="103" t="s">
        <v>273</v>
      </c>
      <c r="G49" s="104">
        <v>1</v>
      </c>
      <c r="H49" s="105"/>
      <c r="I49" s="200">
        <v>28</v>
      </c>
      <c r="J49" s="59"/>
      <c r="K49" s="200">
        <v>28</v>
      </c>
      <c r="M49" s="194" t="e">
        <f t="shared" si="3"/>
        <v>#REF!</v>
      </c>
      <c r="O49" s="194">
        <f t="shared" si="2"/>
        <v>39</v>
      </c>
    </row>
    <row r="50" spans="2:15" ht="13">
      <c r="B50" s="201" t="s">
        <v>62</v>
      </c>
      <c r="C50" s="84"/>
      <c r="D50" s="103"/>
      <c r="E50" s="103"/>
      <c r="F50" s="103"/>
      <c r="G50" s="225"/>
      <c r="H50" s="226"/>
      <c r="I50" s="203">
        <f>SUM(I10:I49)</f>
        <v>6581</v>
      </c>
      <c r="J50" s="204"/>
      <c r="K50" s="203">
        <f>SUM(K10:K49)</f>
        <v>7524.25</v>
      </c>
      <c r="M50" s="194" t="e">
        <f>+M49+1</f>
        <v>#REF!</v>
      </c>
    </row>
    <row r="51" spans="2:15" ht="13">
      <c r="B51" s="90" t="s">
        <v>63</v>
      </c>
      <c r="C51" s="90"/>
      <c r="D51" s="76"/>
      <c r="E51" s="76"/>
      <c r="F51" s="77"/>
      <c r="G51" s="76"/>
      <c r="H51" s="76"/>
      <c r="I51" s="199"/>
      <c r="J51" s="76"/>
      <c r="K51" s="199"/>
    </row>
    <row r="52" spans="2:15" ht="13">
      <c r="B52" s="83" t="s">
        <v>66</v>
      </c>
      <c r="C52" s="84"/>
      <c r="D52" s="103" t="s">
        <v>122</v>
      </c>
      <c r="E52" s="103" t="s">
        <v>65</v>
      </c>
      <c r="F52" s="103" t="s">
        <v>298</v>
      </c>
      <c r="G52" s="104">
        <v>1</v>
      </c>
      <c r="H52" s="105"/>
      <c r="I52" s="200">
        <f>830+13+260</f>
        <v>1103</v>
      </c>
      <c r="J52" s="59"/>
      <c r="K52" s="200">
        <f>1001+13+190</f>
        <v>1204</v>
      </c>
      <c r="O52" s="194">
        <f>+O49+1</f>
        <v>40</v>
      </c>
    </row>
    <row r="53" spans="2:15" ht="13">
      <c r="B53" s="83" t="s">
        <v>457</v>
      </c>
      <c r="C53" s="84"/>
      <c r="D53" s="103" t="s">
        <v>122</v>
      </c>
      <c r="E53" s="103" t="s">
        <v>65</v>
      </c>
      <c r="F53" s="103" t="s">
        <v>273</v>
      </c>
      <c r="G53" s="104">
        <v>1</v>
      </c>
      <c r="H53" s="105"/>
      <c r="I53" s="200">
        <v>1009</v>
      </c>
      <c r="J53" s="59"/>
      <c r="K53" s="200">
        <v>1000</v>
      </c>
      <c r="O53" s="194">
        <f>O52+1</f>
        <v>41</v>
      </c>
    </row>
    <row r="54" spans="2:15" ht="13">
      <c r="B54" s="83" t="s">
        <v>67</v>
      </c>
      <c r="C54" s="84"/>
      <c r="D54" s="103" t="s">
        <v>122</v>
      </c>
      <c r="E54" s="103" t="s">
        <v>65</v>
      </c>
      <c r="F54" s="103" t="s">
        <v>298</v>
      </c>
      <c r="G54" s="104">
        <v>1</v>
      </c>
      <c r="H54" s="105"/>
      <c r="I54" s="200">
        <v>782</v>
      </c>
      <c r="J54" s="59"/>
      <c r="K54" s="200">
        <v>842</v>
      </c>
      <c r="M54" s="194" t="e">
        <f>+M29+1</f>
        <v>#REF!</v>
      </c>
      <c r="O54" s="194">
        <f>+O53+1</f>
        <v>42</v>
      </c>
    </row>
    <row r="55" spans="2:15" ht="13">
      <c r="B55" s="83" t="s">
        <v>71</v>
      </c>
      <c r="C55" s="84"/>
      <c r="D55" s="103" t="s">
        <v>122</v>
      </c>
      <c r="E55" s="103" t="s">
        <v>65</v>
      </c>
      <c r="F55" s="103" t="s">
        <v>298</v>
      </c>
      <c r="G55" s="104">
        <v>1</v>
      </c>
      <c r="H55" s="105"/>
      <c r="I55" s="200">
        <f>463+260</f>
        <v>723</v>
      </c>
      <c r="J55" s="59"/>
      <c r="K55" s="200">
        <f>608+200</f>
        <v>808</v>
      </c>
      <c r="M55" s="194" t="e">
        <f>+M59+1</f>
        <v>#REF!</v>
      </c>
      <c r="O55" s="194">
        <f>+O54+1</f>
        <v>43</v>
      </c>
    </row>
    <row r="56" spans="2:15" ht="15.5">
      <c r="B56" s="83" t="s">
        <v>509</v>
      </c>
      <c r="C56" s="84"/>
      <c r="D56" s="103" t="s">
        <v>122</v>
      </c>
      <c r="E56" s="103" t="s">
        <v>65</v>
      </c>
      <c r="F56" s="103" t="s">
        <v>411</v>
      </c>
      <c r="G56" s="104">
        <v>1</v>
      </c>
      <c r="H56" s="105"/>
      <c r="I56" s="200">
        <v>763</v>
      </c>
      <c r="J56" s="59"/>
      <c r="K56" s="200">
        <v>781</v>
      </c>
      <c r="M56" s="194" t="e">
        <f>+M54+1</f>
        <v>#REF!</v>
      </c>
      <c r="O56" s="194">
        <f>+O55+1</f>
        <v>44</v>
      </c>
    </row>
    <row r="57" spans="2:15" ht="13">
      <c r="B57" s="83" t="s">
        <v>381</v>
      </c>
      <c r="C57" s="84"/>
      <c r="D57" s="103" t="s">
        <v>122</v>
      </c>
      <c r="E57" s="103" t="s">
        <v>65</v>
      </c>
      <c r="F57" s="103" t="s">
        <v>273</v>
      </c>
      <c r="G57" s="104">
        <v>1</v>
      </c>
      <c r="H57" s="105"/>
      <c r="I57" s="200">
        <v>740</v>
      </c>
      <c r="J57" s="59"/>
      <c r="K57" s="200">
        <v>762</v>
      </c>
      <c r="O57" s="194">
        <f t="shared" ref="O57:O65" si="4">+O56+1</f>
        <v>45</v>
      </c>
    </row>
    <row r="58" spans="2:15" ht="13">
      <c r="B58" s="83" t="s">
        <v>64</v>
      </c>
      <c r="C58" s="84"/>
      <c r="D58" s="103" t="s">
        <v>122</v>
      </c>
      <c r="E58" s="103" t="s">
        <v>65</v>
      </c>
      <c r="F58" s="103" t="s">
        <v>273</v>
      </c>
      <c r="G58" s="104">
        <v>0.75</v>
      </c>
      <c r="H58" s="105"/>
      <c r="I58" s="200">
        <v>779</v>
      </c>
      <c r="J58" s="59"/>
      <c r="K58" s="200">
        <v>746</v>
      </c>
      <c r="M58" s="194" t="e">
        <f>+M56+1</f>
        <v>#REF!</v>
      </c>
      <c r="O58" s="194">
        <f t="shared" si="4"/>
        <v>46</v>
      </c>
    </row>
    <row r="59" spans="2:15" ht="13">
      <c r="B59" s="83" t="s">
        <v>69</v>
      </c>
      <c r="C59" s="84"/>
      <c r="D59" s="103" t="s">
        <v>122</v>
      </c>
      <c r="E59" s="103" t="s">
        <v>65</v>
      </c>
      <c r="F59" s="103" t="s">
        <v>273</v>
      </c>
      <c r="G59" s="104">
        <v>1</v>
      </c>
      <c r="H59" s="105"/>
      <c r="I59" s="200">
        <f>662+10+10</f>
        <v>682</v>
      </c>
      <c r="J59" s="59"/>
      <c r="K59" s="200">
        <f>692+10+10</f>
        <v>712</v>
      </c>
      <c r="M59" s="194" t="e">
        <f t="shared" ref="M59:M66" si="5">+M58+1</f>
        <v>#REF!</v>
      </c>
      <c r="O59" s="194">
        <f t="shared" si="4"/>
        <v>47</v>
      </c>
    </row>
    <row r="60" spans="2:15" ht="13">
      <c r="B60" s="83" t="s">
        <v>70</v>
      </c>
      <c r="C60" s="84"/>
      <c r="D60" s="103" t="s">
        <v>122</v>
      </c>
      <c r="E60" s="103" t="s">
        <v>65</v>
      </c>
      <c r="F60" s="103" t="s">
        <v>273</v>
      </c>
      <c r="G60" s="104">
        <v>1</v>
      </c>
      <c r="H60" s="105"/>
      <c r="I60" s="200">
        <f>520+3</f>
        <v>523</v>
      </c>
      <c r="J60" s="59"/>
      <c r="K60" s="200">
        <f>606+3</f>
        <v>609</v>
      </c>
      <c r="M60" s="194" t="e">
        <f>+M55+1</f>
        <v>#REF!</v>
      </c>
      <c r="O60" s="194">
        <f t="shared" si="4"/>
        <v>48</v>
      </c>
    </row>
    <row r="61" spans="2:15" ht="13">
      <c r="B61" s="83" t="s">
        <v>72</v>
      </c>
      <c r="C61" s="84"/>
      <c r="D61" s="103" t="s">
        <v>122</v>
      </c>
      <c r="E61" s="103" t="s">
        <v>65</v>
      </c>
      <c r="F61" s="103" t="s">
        <v>298</v>
      </c>
      <c r="G61" s="104">
        <v>1</v>
      </c>
      <c r="H61" s="105"/>
      <c r="I61" s="200">
        <v>426</v>
      </c>
      <c r="J61" s="59"/>
      <c r="K61" s="200">
        <v>500</v>
      </c>
      <c r="M61" s="194" t="e">
        <f t="shared" si="5"/>
        <v>#REF!</v>
      </c>
      <c r="O61" s="194">
        <f t="shared" si="4"/>
        <v>49</v>
      </c>
    </row>
    <row r="62" spans="2:15" ht="13">
      <c r="B62" s="83" t="s">
        <v>73</v>
      </c>
      <c r="C62" s="84"/>
      <c r="D62" s="103" t="s">
        <v>122</v>
      </c>
      <c r="E62" s="103" t="s">
        <v>65</v>
      </c>
      <c r="F62" s="103" t="s">
        <v>298</v>
      </c>
      <c r="G62" s="104">
        <v>1</v>
      </c>
      <c r="H62" s="105"/>
      <c r="I62" s="200">
        <v>400</v>
      </c>
      <c r="J62" s="59"/>
      <c r="K62" s="200">
        <v>453</v>
      </c>
      <c r="M62" s="194" t="e">
        <f t="shared" si="5"/>
        <v>#REF!</v>
      </c>
      <c r="O62" s="194">
        <f t="shared" si="4"/>
        <v>50</v>
      </c>
    </row>
    <row r="63" spans="2:15" ht="13">
      <c r="B63" s="83" t="s">
        <v>74</v>
      </c>
      <c r="C63" s="84"/>
      <c r="D63" s="103" t="s">
        <v>122</v>
      </c>
      <c r="E63" s="103" t="s">
        <v>65</v>
      </c>
      <c r="F63" s="103" t="s">
        <v>298</v>
      </c>
      <c r="G63" s="104">
        <v>1</v>
      </c>
      <c r="H63" s="105"/>
      <c r="I63" s="200">
        <v>344</v>
      </c>
      <c r="J63" s="59"/>
      <c r="K63" s="200">
        <v>400</v>
      </c>
      <c r="M63" s="194" t="e">
        <f t="shared" si="5"/>
        <v>#REF!</v>
      </c>
      <c r="O63" s="194">
        <f t="shared" si="4"/>
        <v>51</v>
      </c>
    </row>
    <row r="64" spans="2:15" ht="13">
      <c r="B64" s="83" t="s">
        <v>75</v>
      </c>
      <c r="C64" s="84"/>
      <c r="D64" s="103" t="s">
        <v>122</v>
      </c>
      <c r="E64" s="103" t="s">
        <v>65</v>
      </c>
      <c r="F64" s="103" t="s">
        <v>273</v>
      </c>
      <c r="G64" s="227">
        <v>0.78500000000000003</v>
      </c>
      <c r="H64" s="105"/>
      <c r="I64" s="200">
        <v>392</v>
      </c>
      <c r="J64" s="59"/>
      <c r="K64" s="200">
        <v>374</v>
      </c>
      <c r="M64" s="194" t="e">
        <f t="shared" si="5"/>
        <v>#REF!</v>
      </c>
      <c r="O64" s="194">
        <f t="shared" si="4"/>
        <v>52</v>
      </c>
    </row>
    <row r="65" spans="2:15" ht="15.5">
      <c r="B65" s="83" t="s">
        <v>510</v>
      </c>
      <c r="C65" s="228"/>
      <c r="D65" s="103" t="s">
        <v>122</v>
      </c>
      <c r="E65" s="103" t="s">
        <v>65</v>
      </c>
      <c r="F65" s="103" t="s">
        <v>298</v>
      </c>
      <c r="G65" s="104">
        <v>1</v>
      </c>
      <c r="H65" s="105"/>
      <c r="I65" s="198">
        <v>210</v>
      </c>
      <c r="J65" s="59"/>
      <c r="K65" s="198">
        <v>236</v>
      </c>
      <c r="M65" s="194" t="e">
        <f t="shared" si="5"/>
        <v>#REF!</v>
      </c>
      <c r="O65" s="194">
        <f t="shared" si="4"/>
        <v>53</v>
      </c>
    </row>
    <row r="66" spans="2:15" ht="13">
      <c r="B66" s="201" t="s">
        <v>62</v>
      </c>
      <c r="C66" s="84"/>
      <c r="D66" s="76"/>
      <c r="E66" s="76"/>
      <c r="F66" s="77"/>
      <c r="G66" s="202"/>
      <c r="H66" s="202"/>
      <c r="I66" s="203">
        <f>SUM(I52:I65)</f>
        <v>8876</v>
      </c>
      <c r="J66" s="204"/>
      <c r="K66" s="203">
        <f>SUM(K52:K65)</f>
        <v>9427</v>
      </c>
      <c r="M66" s="194" t="e">
        <f t="shared" si="5"/>
        <v>#REF!</v>
      </c>
    </row>
    <row r="67" spans="2:15" ht="13">
      <c r="B67" s="90" t="s">
        <v>471</v>
      </c>
      <c r="C67" s="90"/>
      <c r="D67" s="76"/>
      <c r="E67" s="76"/>
      <c r="F67" s="77"/>
      <c r="G67" s="76"/>
      <c r="H67" s="76"/>
      <c r="I67" s="199"/>
      <c r="J67" s="76"/>
      <c r="K67" s="199"/>
    </row>
    <row r="68" spans="2:15" ht="13">
      <c r="B68" s="83" t="s">
        <v>176</v>
      </c>
      <c r="C68" s="84"/>
      <c r="D68" s="103" t="s">
        <v>114</v>
      </c>
      <c r="E68" s="103" t="s">
        <v>254</v>
      </c>
      <c r="F68" s="103" t="s">
        <v>273</v>
      </c>
      <c r="G68" s="104">
        <v>1</v>
      </c>
      <c r="H68" s="105"/>
      <c r="I68" s="200">
        <v>1037</v>
      </c>
      <c r="J68" s="59"/>
      <c r="K68" s="200">
        <v>1130</v>
      </c>
      <c r="O68" s="194">
        <f>+O65+1</f>
        <v>54</v>
      </c>
    </row>
    <row r="69" spans="2:15" ht="13">
      <c r="B69" s="83" t="s">
        <v>183</v>
      </c>
      <c r="C69" s="84"/>
      <c r="D69" s="103" t="s">
        <v>114</v>
      </c>
      <c r="E69" s="103" t="s">
        <v>255</v>
      </c>
      <c r="F69" s="103" t="s">
        <v>273</v>
      </c>
      <c r="G69" s="104">
        <v>1</v>
      </c>
      <c r="H69" s="105"/>
      <c r="I69" s="193">
        <f>1030+6</f>
        <v>1036</v>
      </c>
      <c r="J69" s="59"/>
      <c r="K69" s="193">
        <v>1130</v>
      </c>
      <c r="M69" s="194" t="e">
        <f>+#REF!+1</f>
        <v>#REF!</v>
      </c>
      <c r="O69" s="194">
        <f t="shared" ref="O69:O101" si="6">+O68+1</f>
        <v>55</v>
      </c>
    </row>
    <row r="70" spans="2:15" ht="13">
      <c r="B70" s="83" t="s">
        <v>80</v>
      </c>
      <c r="C70" s="84"/>
      <c r="D70" s="103" t="s">
        <v>78</v>
      </c>
      <c r="E70" s="103" t="s">
        <v>81</v>
      </c>
      <c r="F70" s="103" t="s">
        <v>298</v>
      </c>
      <c r="G70" s="104">
        <v>1</v>
      </c>
      <c r="H70" s="105"/>
      <c r="I70" s="200">
        <v>720</v>
      </c>
      <c r="J70" s="59"/>
      <c r="K70" s="200">
        <v>807</v>
      </c>
      <c r="M70" s="194" t="e">
        <f>+M66+1</f>
        <v>#REF!</v>
      </c>
      <c r="O70" s="194">
        <f t="shared" si="6"/>
        <v>56</v>
      </c>
    </row>
    <row r="71" spans="2:15" ht="13">
      <c r="B71" s="83" t="s">
        <v>499</v>
      </c>
      <c r="C71" s="84"/>
      <c r="D71" s="103" t="s">
        <v>120</v>
      </c>
      <c r="E71" s="103" t="s">
        <v>500</v>
      </c>
      <c r="F71" s="103" t="s">
        <v>273</v>
      </c>
      <c r="G71" s="104">
        <v>1</v>
      </c>
      <c r="H71" s="105"/>
      <c r="I71" s="200">
        <v>750</v>
      </c>
      <c r="J71" s="59"/>
      <c r="K71" s="200">
        <v>731</v>
      </c>
      <c r="O71" s="194">
        <f t="shared" si="6"/>
        <v>57</v>
      </c>
    </row>
    <row r="72" spans="2:15" ht="13">
      <c r="B72" s="83" t="s">
        <v>187</v>
      </c>
      <c r="C72" s="84"/>
      <c r="D72" s="103" t="s">
        <v>114</v>
      </c>
      <c r="E72" s="103" t="s">
        <v>255</v>
      </c>
      <c r="F72" s="103" t="s">
        <v>413</v>
      </c>
      <c r="G72" s="104">
        <v>1</v>
      </c>
      <c r="H72" s="105"/>
      <c r="I72" s="200">
        <v>0</v>
      </c>
      <c r="J72" s="59"/>
      <c r="K72" s="200">
        <v>725</v>
      </c>
      <c r="M72" s="194" t="e">
        <f>+M69+1</f>
        <v>#REF!</v>
      </c>
      <c r="O72" s="194">
        <f t="shared" si="6"/>
        <v>58</v>
      </c>
    </row>
    <row r="73" spans="2:15" ht="13">
      <c r="B73" s="83" t="s">
        <v>94</v>
      </c>
      <c r="C73" s="84"/>
      <c r="D73" s="103" t="s">
        <v>95</v>
      </c>
      <c r="E73" s="103" t="s">
        <v>87</v>
      </c>
      <c r="F73" s="103" t="s">
        <v>273</v>
      </c>
      <c r="G73" s="104">
        <v>1</v>
      </c>
      <c r="H73" s="105"/>
      <c r="I73" s="200">
        <v>537</v>
      </c>
      <c r="J73" s="59"/>
      <c r="K73" s="200">
        <v>599</v>
      </c>
      <c r="M73" s="194" t="e">
        <f>+#REF!+1</f>
        <v>#REF!</v>
      </c>
      <c r="O73" s="194">
        <f t="shared" si="6"/>
        <v>59</v>
      </c>
    </row>
    <row r="74" spans="2:15" ht="13">
      <c r="B74" s="83" t="s">
        <v>277</v>
      </c>
      <c r="C74" s="84"/>
      <c r="D74" s="103" t="s">
        <v>114</v>
      </c>
      <c r="E74" s="103" t="s">
        <v>254</v>
      </c>
      <c r="F74" s="103" t="s">
        <v>273</v>
      </c>
      <c r="G74" s="104">
        <v>1</v>
      </c>
      <c r="H74" s="105"/>
      <c r="I74" s="193">
        <v>518.5</v>
      </c>
      <c r="J74" s="59"/>
      <c r="K74" s="193">
        <v>565</v>
      </c>
      <c r="M74" s="194" t="e">
        <f>+#REF!+1</f>
        <v>#REF!</v>
      </c>
      <c r="O74" s="194">
        <f t="shared" si="6"/>
        <v>60</v>
      </c>
    </row>
    <row r="75" spans="2:15" ht="13">
      <c r="B75" s="83" t="s">
        <v>104</v>
      </c>
      <c r="C75" s="84"/>
      <c r="D75" s="103" t="s">
        <v>120</v>
      </c>
      <c r="E75" s="103" t="s">
        <v>105</v>
      </c>
      <c r="F75" s="103" t="s">
        <v>273</v>
      </c>
      <c r="G75" s="104">
        <v>1</v>
      </c>
      <c r="H75" s="105"/>
      <c r="I75" s="193">
        <f>543+9</f>
        <v>552</v>
      </c>
      <c r="J75" s="59"/>
      <c r="K75" s="193">
        <f>543+9</f>
        <v>552</v>
      </c>
      <c r="O75" s="194">
        <f t="shared" si="6"/>
        <v>61</v>
      </c>
    </row>
    <row r="76" spans="2:15" ht="15.5">
      <c r="B76" s="83" t="s">
        <v>511</v>
      </c>
      <c r="C76" s="84"/>
      <c r="D76" s="103" t="s">
        <v>120</v>
      </c>
      <c r="E76" s="103" t="s">
        <v>112</v>
      </c>
      <c r="F76" s="103" t="s">
        <v>273</v>
      </c>
      <c r="G76" s="104">
        <v>0.5</v>
      </c>
      <c r="H76" s="105"/>
      <c r="I76" s="200">
        <v>422</v>
      </c>
      <c r="J76" s="59"/>
      <c r="K76" s="200">
        <v>519</v>
      </c>
      <c r="M76" s="194" t="e">
        <f>+M74+1</f>
        <v>#REF!</v>
      </c>
      <c r="O76" s="194">
        <f t="shared" si="6"/>
        <v>62</v>
      </c>
    </row>
    <row r="77" spans="2:15" ht="13">
      <c r="B77" s="83" t="s">
        <v>101</v>
      </c>
      <c r="C77" s="84"/>
      <c r="D77" s="103" t="s">
        <v>99</v>
      </c>
      <c r="E77" s="103" t="s">
        <v>100</v>
      </c>
      <c r="F77" s="103" t="s">
        <v>412</v>
      </c>
      <c r="G77" s="104">
        <v>1</v>
      </c>
      <c r="H77" s="105"/>
      <c r="I77" s="193">
        <v>0</v>
      </c>
      <c r="J77" s="59"/>
      <c r="K77" s="193">
        <v>503</v>
      </c>
      <c r="M77" s="194" t="e">
        <f t="shared" ref="M77" si="7">+M76+1</f>
        <v>#REF!</v>
      </c>
      <c r="O77" s="194">
        <f t="shared" si="6"/>
        <v>63</v>
      </c>
    </row>
    <row r="78" spans="2:15" ht="13">
      <c r="B78" s="83" t="s">
        <v>113</v>
      </c>
      <c r="C78" s="84"/>
      <c r="D78" s="103" t="s">
        <v>114</v>
      </c>
      <c r="E78" s="103" t="s">
        <v>115</v>
      </c>
      <c r="F78" s="103" t="s">
        <v>412</v>
      </c>
      <c r="G78" s="104">
        <v>1</v>
      </c>
      <c r="H78" s="105"/>
      <c r="I78" s="200">
        <v>0</v>
      </c>
      <c r="J78" s="59"/>
      <c r="K78" s="200">
        <v>503</v>
      </c>
      <c r="M78" s="194" t="e">
        <f>+#REF!+1</f>
        <v>#REF!</v>
      </c>
      <c r="O78" s="194">
        <f t="shared" si="6"/>
        <v>64</v>
      </c>
    </row>
    <row r="79" spans="2:15" ht="13">
      <c r="B79" s="83" t="s">
        <v>102</v>
      </c>
      <c r="C79" s="84"/>
      <c r="D79" s="103" t="s">
        <v>99</v>
      </c>
      <c r="E79" s="103" t="s">
        <v>103</v>
      </c>
      <c r="F79" s="103" t="s">
        <v>273</v>
      </c>
      <c r="G79" s="104">
        <v>1</v>
      </c>
      <c r="H79" s="105"/>
      <c r="I79" s="193">
        <v>280</v>
      </c>
      <c r="J79" s="59"/>
      <c r="K79" s="193">
        <v>375</v>
      </c>
      <c r="M79" s="194" t="e">
        <f t="shared" ref="M79" si="8">+M78+1</f>
        <v>#REF!</v>
      </c>
      <c r="O79" s="194">
        <f t="shared" si="6"/>
        <v>65</v>
      </c>
    </row>
    <row r="80" spans="2:15" ht="13">
      <c r="B80" s="83" t="s">
        <v>89</v>
      </c>
      <c r="C80" s="84"/>
      <c r="D80" s="103" t="s">
        <v>78</v>
      </c>
      <c r="E80" s="103" t="s">
        <v>90</v>
      </c>
      <c r="F80" s="103" t="s">
        <v>298</v>
      </c>
      <c r="G80" s="104">
        <v>1</v>
      </c>
      <c r="H80" s="105"/>
      <c r="I80" s="200">
        <v>184</v>
      </c>
      <c r="J80" s="59"/>
      <c r="K80" s="200">
        <v>215</v>
      </c>
      <c r="M80" s="194" t="e">
        <f>+#REF!+1</f>
        <v>#REF!</v>
      </c>
      <c r="O80" s="194">
        <f t="shared" si="6"/>
        <v>66</v>
      </c>
    </row>
    <row r="81" spans="2:15" ht="13">
      <c r="B81" s="83" t="s">
        <v>192</v>
      </c>
      <c r="C81" s="84"/>
      <c r="D81" s="103" t="s">
        <v>114</v>
      </c>
      <c r="E81" s="103" t="s">
        <v>256</v>
      </c>
      <c r="F81" s="103" t="s">
        <v>412</v>
      </c>
      <c r="G81" s="104">
        <v>1</v>
      </c>
      <c r="H81" s="105"/>
      <c r="I81" s="200">
        <v>0</v>
      </c>
      <c r="J81" s="59"/>
      <c r="K81" s="200">
        <v>191</v>
      </c>
      <c r="M81" s="194" t="e">
        <f>+#REF!+1</f>
        <v>#REF!</v>
      </c>
      <c r="O81" s="194">
        <f>+O80+1</f>
        <v>67</v>
      </c>
    </row>
    <row r="82" spans="2:15" ht="13">
      <c r="B82" s="83" t="s">
        <v>106</v>
      </c>
      <c r="C82" s="84"/>
      <c r="D82" s="103" t="s">
        <v>120</v>
      </c>
      <c r="E82" s="103" t="s">
        <v>107</v>
      </c>
      <c r="F82" s="103" t="s">
        <v>298</v>
      </c>
      <c r="G82" s="104">
        <v>1</v>
      </c>
      <c r="H82" s="105"/>
      <c r="I82" s="200">
        <v>110</v>
      </c>
      <c r="J82" s="59"/>
      <c r="K82" s="200">
        <v>121</v>
      </c>
      <c r="M82" s="194" t="e">
        <f>+#REF!+1</f>
        <v>#REF!</v>
      </c>
      <c r="O82" s="194">
        <f t="shared" si="6"/>
        <v>68</v>
      </c>
    </row>
    <row r="83" spans="2:15" ht="13">
      <c r="B83" s="83" t="s">
        <v>96</v>
      </c>
      <c r="C83" s="228"/>
      <c r="D83" s="103" t="s">
        <v>95</v>
      </c>
      <c r="E83" s="103" t="s">
        <v>87</v>
      </c>
      <c r="F83" s="103" t="s">
        <v>412</v>
      </c>
      <c r="G83" s="104">
        <v>1</v>
      </c>
      <c r="H83" s="105"/>
      <c r="I83" s="193">
        <v>0</v>
      </c>
      <c r="J83" s="59"/>
      <c r="K83" s="193">
        <v>117</v>
      </c>
      <c r="M83" s="194" t="e">
        <f>+#REF!+1</f>
        <v>#REF!</v>
      </c>
      <c r="O83" s="194">
        <f t="shared" si="6"/>
        <v>69</v>
      </c>
    </row>
    <row r="84" spans="2:15" ht="13">
      <c r="B84" s="83" t="s">
        <v>203</v>
      </c>
      <c r="C84" s="84"/>
      <c r="D84" s="103" t="s">
        <v>114</v>
      </c>
      <c r="E84" s="103" t="s">
        <v>256</v>
      </c>
      <c r="F84" s="103" t="s">
        <v>412</v>
      </c>
      <c r="G84" s="104">
        <v>1</v>
      </c>
      <c r="H84" s="105"/>
      <c r="I84" s="193">
        <v>0</v>
      </c>
      <c r="J84" s="59"/>
      <c r="K84" s="193">
        <v>92</v>
      </c>
      <c r="M84" s="194" t="e">
        <f>+M82+1</f>
        <v>#REF!</v>
      </c>
      <c r="O84" s="194">
        <f>+O83+1</f>
        <v>70</v>
      </c>
    </row>
    <row r="85" spans="2:15" ht="13">
      <c r="B85" s="83" t="s">
        <v>108</v>
      </c>
      <c r="C85" s="84"/>
      <c r="D85" s="103" t="s">
        <v>120</v>
      </c>
      <c r="E85" s="103" t="s">
        <v>107</v>
      </c>
      <c r="F85" s="103" t="s">
        <v>273</v>
      </c>
      <c r="G85" s="104">
        <v>1</v>
      </c>
      <c r="H85" s="105"/>
      <c r="I85" s="200">
        <v>60</v>
      </c>
      <c r="J85" s="59"/>
      <c r="K85" s="200">
        <v>80</v>
      </c>
      <c r="M85" s="194" t="e">
        <f t="shared" ref="M85:M102" si="9">+M84+1</f>
        <v>#REF!</v>
      </c>
      <c r="O85" s="194">
        <f t="shared" si="6"/>
        <v>71</v>
      </c>
    </row>
    <row r="86" spans="2:15" ht="15.5">
      <c r="B86" s="83" t="s">
        <v>451</v>
      </c>
      <c r="C86" s="84"/>
      <c r="D86" s="103" t="s">
        <v>114</v>
      </c>
      <c r="E86" s="103" t="s">
        <v>256</v>
      </c>
      <c r="F86" s="103" t="s">
        <v>412</v>
      </c>
      <c r="G86" s="104">
        <v>1</v>
      </c>
      <c r="H86" s="105"/>
      <c r="I86" s="193">
        <v>0</v>
      </c>
      <c r="J86" s="59"/>
      <c r="K86" s="193">
        <v>77</v>
      </c>
      <c r="M86" s="194" t="e">
        <f t="shared" si="9"/>
        <v>#REF!</v>
      </c>
      <c r="O86" s="194">
        <f t="shared" si="6"/>
        <v>72</v>
      </c>
    </row>
    <row r="87" spans="2:15" ht="13">
      <c r="B87" s="83" t="s">
        <v>211</v>
      </c>
      <c r="C87" s="84"/>
      <c r="D87" s="103" t="s">
        <v>114</v>
      </c>
      <c r="E87" s="103" t="s">
        <v>256</v>
      </c>
      <c r="F87" s="103" t="s">
        <v>412</v>
      </c>
      <c r="G87" s="104">
        <v>1</v>
      </c>
      <c r="H87" s="105"/>
      <c r="I87" s="200">
        <v>0</v>
      </c>
      <c r="J87" s="59"/>
      <c r="K87" s="200">
        <v>73</v>
      </c>
      <c r="M87" s="194" t="e">
        <f t="shared" si="9"/>
        <v>#REF!</v>
      </c>
      <c r="O87" s="194">
        <f t="shared" si="6"/>
        <v>73</v>
      </c>
    </row>
    <row r="88" spans="2:15" ht="13">
      <c r="B88" s="83" t="s">
        <v>220</v>
      </c>
      <c r="C88" s="84"/>
      <c r="D88" s="103" t="s">
        <v>114</v>
      </c>
      <c r="E88" s="103" t="s">
        <v>256</v>
      </c>
      <c r="F88" s="103" t="s">
        <v>412</v>
      </c>
      <c r="G88" s="104">
        <v>1</v>
      </c>
      <c r="H88" s="105"/>
      <c r="I88" s="200">
        <v>0</v>
      </c>
      <c r="J88" s="59"/>
      <c r="K88" s="200">
        <v>67</v>
      </c>
      <c r="M88" s="194" t="e">
        <f>+#REF!+1</f>
        <v>#REF!</v>
      </c>
      <c r="O88" s="194">
        <f t="shared" si="6"/>
        <v>74</v>
      </c>
    </row>
    <row r="89" spans="2:15" ht="15.5">
      <c r="B89" s="83" t="s">
        <v>453</v>
      </c>
      <c r="C89" s="84"/>
      <c r="D89" s="103" t="s">
        <v>114</v>
      </c>
      <c r="E89" s="103" t="s">
        <v>256</v>
      </c>
      <c r="F89" s="103" t="s">
        <v>412</v>
      </c>
      <c r="G89" s="104">
        <v>1</v>
      </c>
      <c r="H89" s="105"/>
      <c r="I89" s="193">
        <v>0</v>
      </c>
      <c r="J89" s="59"/>
      <c r="K89" s="193">
        <v>60</v>
      </c>
      <c r="M89" s="194" t="e">
        <f t="shared" si="9"/>
        <v>#REF!</v>
      </c>
      <c r="O89" s="194">
        <f t="shared" si="6"/>
        <v>75</v>
      </c>
    </row>
    <row r="90" spans="2:15" ht="13">
      <c r="B90" s="83" t="s">
        <v>109</v>
      </c>
      <c r="C90" s="84"/>
      <c r="D90" s="103" t="s">
        <v>120</v>
      </c>
      <c r="E90" s="103" t="s">
        <v>107</v>
      </c>
      <c r="F90" s="103" t="s">
        <v>273</v>
      </c>
      <c r="G90" s="104">
        <v>1</v>
      </c>
      <c r="H90" s="105"/>
      <c r="I90" s="200">
        <v>55</v>
      </c>
      <c r="J90" s="59"/>
      <c r="K90" s="200">
        <v>56</v>
      </c>
      <c r="M90" s="194" t="e">
        <f t="shared" si="9"/>
        <v>#REF!</v>
      </c>
      <c r="O90" s="194">
        <f t="shared" si="6"/>
        <v>76</v>
      </c>
    </row>
    <row r="91" spans="2:15" ht="13">
      <c r="B91" s="83" t="s">
        <v>224</v>
      </c>
      <c r="C91" s="84"/>
      <c r="D91" s="103" t="s">
        <v>114</v>
      </c>
      <c r="E91" s="103" t="s">
        <v>255</v>
      </c>
      <c r="F91" s="103" t="s">
        <v>412</v>
      </c>
      <c r="G91" s="104">
        <v>1</v>
      </c>
      <c r="H91" s="105"/>
      <c r="I91" s="193">
        <v>0</v>
      </c>
      <c r="J91" s="59"/>
      <c r="K91" s="193">
        <v>53</v>
      </c>
      <c r="M91" s="194" t="e">
        <f t="shared" si="9"/>
        <v>#REF!</v>
      </c>
      <c r="O91" s="194">
        <f t="shared" si="6"/>
        <v>77</v>
      </c>
    </row>
    <row r="92" spans="2:15" ht="13">
      <c r="B92" s="83" t="s">
        <v>110</v>
      </c>
      <c r="C92" s="84"/>
      <c r="D92" s="103" t="s">
        <v>120</v>
      </c>
      <c r="E92" s="103" t="s">
        <v>107</v>
      </c>
      <c r="F92" s="103" t="s">
        <v>412</v>
      </c>
      <c r="G92" s="104">
        <v>1</v>
      </c>
      <c r="H92" s="105"/>
      <c r="I92" s="200">
        <v>0</v>
      </c>
      <c r="J92" s="59"/>
      <c r="K92" s="200">
        <v>48</v>
      </c>
      <c r="M92" s="194" t="e">
        <f t="shared" si="9"/>
        <v>#REF!</v>
      </c>
      <c r="O92" s="194">
        <f t="shared" si="6"/>
        <v>78</v>
      </c>
    </row>
    <row r="93" spans="2:15" ht="13">
      <c r="B93" s="83" t="s">
        <v>111</v>
      </c>
      <c r="C93" s="84"/>
      <c r="D93" s="103" t="s">
        <v>120</v>
      </c>
      <c r="E93" s="103" t="s">
        <v>107</v>
      </c>
      <c r="F93" s="103" t="s">
        <v>298</v>
      </c>
      <c r="G93" s="104">
        <v>1</v>
      </c>
      <c r="H93" s="105"/>
      <c r="I93" s="193">
        <v>45</v>
      </c>
      <c r="J93" s="59"/>
      <c r="K93" s="193">
        <v>47</v>
      </c>
      <c r="M93" s="194" t="e">
        <f t="shared" si="9"/>
        <v>#REF!</v>
      </c>
      <c r="O93" s="194">
        <f t="shared" si="6"/>
        <v>79</v>
      </c>
    </row>
    <row r="94" spans="2:15" ht="15.5">
      <c r="B94" s="83" t="s">
        <v>452</v>
      </c>
      <c r="C94" s="84"/>
      <c r="D94" s="103" t="s">
        <v>114</v>
      </c>
      <c r="E94" s="103" t="s">
        <v>256</v>
      </c>
      <c r="F94" s="103" t="s">
        <v>412</v>
      </c>
      <c r="G94" s="104">
        <v>1</v>
      </c>
      <c r="H94" s="105"/>
      <c r="I94" s="193">
        <v>0</v>
      </c>
      <c r="J94" s="59"/>
      <c r="K94" s="193">
        <v>34</v>
      </c>
      <c r="O94" s="194">
        <f t="shared" si="6"/>
        <v>80</v>
      </c>
    </row>
    <row r="95" spans="2:15" ht="13">
      <c r="B95" s="83" t="s">
        <v>226</v>
      </c>
      <c r="C95" s="84"/>
      <c r="D95" s="103" t="s">
        <v>114</v>
      </c>
      <c r="E95" s="103" t="s">
        <v>257</v>
      </c>
      <c r="F95" s="103" t="s">
        <v>412</v>
      </c>
      <c r="G95" s="104">
        <v>1</v>
      </c>
      <c r="H95" s="105"/>
      <c r="I95" s="200">
        <v>0</v>
      </c>
      <c r="J95" s="59"/>
      <c r="K95" s="200">
        <v>33</v>
      </c>
      <c r="M95" s="194" t="e">
        <f>+M93+1</f>
        <v>#REF!</v>
      </c>
      <c r="O95" s="194">
        <f t="shared" si="6"/>
        <v>81</v>
      </c>
    </row>
    <row r="96" spans="2:15" ht="15.5">
      <c r="B96" s="83" t="s">
        <v>456</v>
      </c>
      <c r="C96" s="84"/>
      <c r="D96" s="103" t="s">
        <v>120</v>
      </c>
      <c r="E96" s="103" t="s">
        <v>112</v>
      </c>
      <c r="F96" s="103" t="s">
        <v>298</v>
      </c>
      <c r="G96" s="104">
        <v>0.5</v>
      </c>
      <c r="H96" s="105"/>
      <c r="I96" s="193">
        <v>25</v>
      </c>
      <c r="J96" s="59"/>
      <c r="K96" s="193">
        <v>25</v>
      </c>
      <c r="M96" s="194" t="e">
        <f t="shared" si="9"/>
        <v>#REF!</v>
      </c>
      <c r="O96" s="194">
        <f t="shared" si="6"/>
        <v>82</v>
      </c>
    </row>
    <row r="97" spans="2:16" ht="13">
      <c r="B97" s="83" t="s">
        <v>229</v>
      </c>
      <c r="C97" s="84"/>
      <c r="D97" s="103" t="s">
        <v>114</v>
      </c>
      <c r="E97" s="103" t="s">
        <v>255</v>
      </c>
      <c r="F97" s="103" t="s">
        <v>412</v>
      </c>
      <c r="G97" s="104">
        <v>1</v>
      </c>
      <c r="H97" s="105"/>
      <c r="I97" s="200">
        <v>0</v>
      </c>
      <c r="J97" s="59"/>
      <c r="K97" s="200">
        <v>23</v>
      </c>
      <c r="M97" s="194" t="e">
        <f t="shared" si="9"/>
        <v>#REF!</v>
      </c>
      <c r="O97" s="194">
        <f t="shared" si="6"/>
        <v>83</v>
      </c>
    </row>
    <row r="98" spans="2:16" ht="13">
      <c r="B98" s="83" t="s">
        <v>232</v>
      </c>
      <c r="C98" s="84"/>
      <c r="D98" s="103" t="s">
        <v>114</v>
      </c>
      <c r="E98" s="103" t="s">
        <v>255</v>
      </c>
      <c r="F98" s="103" t="s">
        <v>412</v>
      </c>
      <c r="G98" s="104">
        <v>1</v>
      </c>
      <c r="H98" s="105"/>
      <c r="I98" s="193">
        <v>0</v>
      </c>
      <c r="J98" s="59"/>
      <c r="K98" s="193">
        <v>20</v>
      </c>
      <c r="M98" s="194" t="e">
        <f t="shared" si="9"/>
        <v>#REF!</v>
      </c>
      <c r="O98" s="194">
        <f t="shared" si="6"/>
        <v>84</v>
      </c>
    </row>
    <row r="99" spans="2:16" ht="13">
      <c r="B99" s="83" t="s">
        <v>234</v>
      </c>
      <c r="C99" s="84"/>
      <c r="D99" s="103" t="s">
        <v>114</v>
      </c>
      <c r="E99" s="103" t="s">
        <v>257</v>
      </c>
      <c r="F99" s="103" t="s">
        <v>412</v>
      </c>
      <c r="G99" s="104">
        <v>1</v>
      </c>
      <c r="H99" s="105"/>
      <c r="I99" s="200">
        <v>0</v>
      </c>
      <c r="J99" s="59"/>
      <c r="K99" s="200">
        <v>12</v>
      </c>
      <c r="M99" s="194" t="e">
        <f t="shared" si="9"/>
        <v>#REF!</v>
      </c>
      <c r="O99" s="194">
        <f t="shared" si="6"/>
        <v>85</v>
      </c>
    </row>
    <row r="100" spans="2:16" ht="13">
      <c r="B100" s="83" t="s">
        <v>237</v>
      </c>
      <c r="C100" s="84"/>
      <c r="D100" s="103" t="s">
        <v>114</v>
      </c>
      <c r="E100" s="103" t="s">
        <v>258</v>
      </c>
      <c r="F100" s="103" t="s">
        <v>412</v>
      </c>
      <c r="G100" s="104">
        <v>1</v>
      </c>
      <c r="H100" s="105"/>
      <c r="I100" s="193">
        <v>0</v>
      </c>
      <c r="J100" s="59"/>
      <c r="K100" s="193">
        <v>10</v>
      </c>
      <c r="M100" s="194" t="e">
        <f t="shared" si="9"/>
        <v>#REF!</v>
      </c>
      <c r="O100" s="194">
        <f t="shared" si="6"/>
        <v>86</v>
      </c>
    </row>
    <row r="101" spans="2:16" ht="13">
      <c r="B101" s="83" t="s">
        <v>240</v>
      </c>
      <c r="C101" s="84"/>
      <c r="D101" s="103" t="s">
        <v>114</v>
      </c>
      <c r="E101" s="103" t="s">
        <v>256</v>
      </c>
      <c r="F101" s="103" t="s">
        <v>243</v>
      </c>
      <c r="G101" s="104">
        <v>1</v>
      </c>
      <c r="H101" s="105"/>
      <c r="I101" s="198">
        <v>0</v>
      </c>
      <c r="J101" s="59"/>
      <c r="K101" s="198">
        <v>4</v>
      </c>
      <c r="M101" s="194" t="e">
        <f t="shared" si="9"/>
        <v>#REF!</v>
      </c>
      <c r="O101" s="194">
        <f t="shared" si="6"/>
        <v>87</v>
      </c>
      <c r="P101" s="194" t="s">
        <v>275</v>
      </c>
    </row>
    <row r="102" spans="2:16" ht="13">
      <c r="B102" s="201" t="s">
        <v>62</v>
      </c>
      <c r="C102" s="84"/>
      <c r="D102" s="103"/>
      <c r="E102" s="103"/>
      <c r="F102" s="103"/>
      <c r="G102" s="104"/>
      <c r="H102" s="105"/>
      <c r="I102" s="200">
        <f>SUM(I68:I101)</f>
        <v>6331.5</v>
      </c>
      <c r="J102" s="59"/>
      <c r="K102" s="200">
        <f>SUM(K68:K101)</f>
        <v>9597</v>
      </c>
      <c r="M102" s="194" t="e">
        <f t="shared" si="9"/>
        <v>#REF!</v>
      </c>
      <c r="N102" s="194" t="s">
        <v>138</v>
      </c>
    </row>
    <row r="103" spans="2:16" ht="13.5" thickBot="1">
      <c r="B103" s="241" t="s">
        <v>377</v>
      </c>
      <c r="C103" s="240">
        <f>O101</f>
        <v>87</v>
      </c>
      <c r="I103" s="230">
        <f>+I50+I66+I102</f>
        <v>21788.5</v>
      </c>
      <c r="J103" s="231"/>
      <c r="K103" s="230">
        <f>+K50+K66+K102</f>
        <v>26548.25</v>
      </c>
    </row>
    <row r="104" spans="2:16" ht="13.5" thickTop="1">
      <c r="B104" s="229"/>
      <c r="I104" s="237"/>
      <c r="J104" s="231"/>
      <c r="K104" s="237"/>
    </row>
    <row r="105" spans="2:16" ht="13">
      <c r="B105" s="263" t="s">
        <v>513</v>
      </c>
      <c r="I105" s="237"/>
      <c r="J105" s="231"/>
      <c r="K105" s="237"/>
    </row>
    <row r="106" spans="2:16" s="73" customFormat="1" ht="13.5">
      <c r="B106" s="238" t="s">
        <v>326</v>
      </c>
      <c r="C106" s="90"/>
      <c r="D106" s="76"/>
      <c r="E106" s="76"/>
      <c r="F106" s="77"/>
      <c r="G106" s="76"/>
      <c r="H106" s="76"/>
      <c r="I106" s="199"/>
      <c r="J106" s="76"/>
      <c r="K106" s="199"/>
    </row>
    <row r="107" spans="2:16" ht="13">
      <c r="B107" s="83" t="s">
        <v>352</v>
      </c>
      <c r="C107" s="84"/>
      <c r="D107" s="103" t="s">
        <v>114</v>
      </c>
      <c r="E107" s="103" t="s">
        <v>255</v>
      </c>
      <c r="F107" s="103" t="s">
        <v>273</v>
      </c>
      <c r="G107" s="104">
        <v>1</v>
      </c>
      <c r="I107" s="200">
        <v>273</v>
      </c>
      <c r="J107" s="231"/>
      <c r="K107" s="200">
        <v>309</v>
      </c>
    </row>
    <row r="108" spans="2:16" ht="13.5">
      <c r="B108" s="264" t="s">
        <v>490</v>
      </c>
      <c r="I108" s="237"/>
      <c r="J108" s="231"/>
      <c r="K108" s="237"/>
    </row>
    <row r="109" spans="2:16" ht="13">
      <c r="B109" s="83" t="s">
        <v>493</v>
      </c>
      <c r="D109" s="103" t="s">
        <v>114</v>
      </c>
      <c r="E109" s="103" t="s">
        <v>254</v>
      </c>
      <c r="F109" s="103" t="s">
        <v>273</v>
      </c>
      <c r="G109" s="104">
        <v>1</v>
      </c>
      <c r="I109" s="193">
        <v>668</v>
      </c>
      <c r="J109" s="204"/>
      <c r="K109" s="193">
        <v>760</v>
      </c>
    </row>
    <row r="110" spans="2:16" ht="13.5" thickBot="1">
      <c r="B110" s="229" t="s">
        <v>369</v>
      </c>
      <c r="I110" s="232">
        <f>SUM(I103:I109)</f>
        <v>22729.5</v>
      </c>
      <c r="J110" s="231"/>
      <c r="K110" s="232">
        <f>SUM(K103:K109)</f>
        <v>27617.25</v>
      </c>
      <c r="M110" s="194" t="e">
        <f>+#REF!+1</f>
        <v>#REF!</v>
      </c>
    </row>
    <row r="111" spans="2:16" ht="13.5" thickTop="1">
      <c r="B111" s="76"/>
      <c r="C111" s="76"/>
      <c r="D111" s="76"/>
      <c r="E111" s="76"/>
      <c r="F111" s="77"/>
      <c r="G111" s="76"/>
      <c r="H111" s="76"/>
      <c r="I111" s="233"/>
      <c r="J111" s="234"/>
      <c r="K111" s="233"/>
    </row>
    <row r="112" spans="2:16" ht="13">
      <c r="B112" s="76"/>
      <c r="C112" s="76"/>
      <c r="D112" s="76"/>
      <c r="E112" s="76"/>
      <c r="F112" s="77"/>
      <c r="G112" s="76"/>
      <c r="H112" s="76"/>
      <c r="I112" s="235"/>
      <c r="J112" s="105"/>
      <c r="K112" s="235"/>
    </row>
    <row r="113" spans="1:11" ht="42.75" customHeight="1">
      <c r="A113" s="236">
        <v>-1</v>
      </c>
      <c r="B113" s="364" t="s">
        <v>286</v>
      </c>
      <c r="C113" s="364"/>
      <c r="D113" s="364"/>
      <c r="E113" s="364"/>
      <c r="F113" s="364"/>
      <c r="G113" s="364"/>
      <c r="H113" s="364"/>
      <c r="I113" s="364"/>
      <c r="J113" s="364"/>
      <c r="K113" s="364"/>
    </row>
    <row r="114" spans="1:11" ht="44.25" customHeight="1">
      <c r="A114" s="236">
        <v>-2</v>
      </c>
      <c r="B114" s="364" t="s">
        <v>285</v>
      </c>
      <c r="C114" s="364"/>
      <c r="D114" s="364"/>
      <c r="E114" s="364"/>
      <c r="F114" s="364"/>
      <c r="G114" s="364"/>
      <c r="H114" s="364"/>
      <c r="I114" s="364"/>
      <c r="J114" s="364"/>
      <c r="K114" s="364"/>
    </row>
    <row r="115" spans="1:11" ht="29.25" customHeight="1">
      <c r="A115" s="236">
        <v>-3</v>
      </c>
      <c r="B115" s="364" t="s">
        <v>118</v>
      </c>
      <c r="C115" s="364"/>
      <c r="D115" s="364"/>
      <c r="E115" s="364"/>
      <c r="F115" s="364"/>
      <c r="G115" s="364"/>
      <c r="H115" s="364"/>
      <c r="I115" s="364"/>
      <c r="J115" s="364"/>
      <c r="K115" s="364"/>
    </row>
    <row r="116" spans="1:11" ht="29.25" customHeight="1">
      <c r="A116" s="236">
        <v>-4</v>
      </c>
      <c r="B116" s="364" t="s">
        <v>512</v>
      </c>
      <c r="C116" s="364"/>
      <c r="D116" s="364"/>
      <c r="E116" s="364"/>
      <c r="F116" s="364"/>
      <c r="G116" s="364"/>
      <c r="H116" s="364"/>
      <c r="I116" s="364"/>
      <c r="J116" s="364"/>
      <c r="K116" s="364"/>
    </row>
    <row r="117" spans="1:11" ht="15" customHeight="1">
      <c r="A117" s="236">
        <v>-5</v>
      </c>
      <c r="B117" s="364" t="s">
        <v>506</v>
      </c>
      <c r="C117" s="364"/>
      <c r="D117" s="364"/>
      <c r="E117" s="364"/>
      <c r="F117" s="364"/>
      <c r="G117" s="364"/>
      <c r="H117" s="364"/>
      <c r="I117" s="364"/>
      <c r="J117" s="364"/>
      <c r="K117" s="364"/>
    </row>
    <row r="118" spans="1:11" ht="19.5" customHeight="1">
      <c r="A118" s="236">
        <v>-6</v>
      </c>
      <c r="B118" s="364" t="s">
        <v>455</v>
      </c>
      <c r="C118" s="364"/>
      <c r="D118" s="364"/>
      <c r="E118" s="364"/>
      <c r="F118" s="364"/>
      <c r="G118" s="364"/>
      <c r="H118" s="364"/>
      <c r="I118" s="364"/>
      <c r="J118" s="364"/>
      <c r="K118" s="364"/>
    </row>
    <row r="119" spans="1:11" ht="19.5" customHeight="1">
      <c r="A119" s="236">
        <v>-7</v>
      </c>
      <c r="B119" s="364" t="s">
        <v>133</v>
      </c>
      <c r="C119" s="364"/>
      <c r="D119" s="364"/>
      <c r="E119" s="364"/>
      <c r="F119" s="364"/>
      <c r="G119" s="364"/>
      <c r="H119" s="364"/>
      <c r="I119" s="364"/>
      <c r="J119" s="364"/>
      <c r="K119" s="364"/>
    </row>
    <row r="120" spans="1:11" ht="19.5" customHeight="1">
      <c r="A120" s="236">
        <v>-8</v>
      </c>
      <c r="B120" s="364" t="s">
        <v>410</v>
      </c>
      <c r="C120" s="364"/>
      <c r="D120" s="364"/>
      <c r="E120" s="364"/>
      <c r="F120" s="364"/>
      <c r="G120" s="364"/>
      <c r="H120" s="364"/>
      <c r="I120" s="364"/>
      <c r="J120" s="364"/>
      <c r="K120" s="364"/>
    </row>
    <row r="121" spans="1:11" ht="19.5" customHeight="1">
      <c r="A121" s="236">
        <v>-9</v>
      </c>
      <c r="B121" s="364" t="s">
        <v>366</v>
      </c>
      <c r="C121" s="364"/>
      <c r="D121" s="364"/>
      <c r="E121" s="364"/>
      <c r="F121" s="364"/>
      <c r="G121" s="364"/>
      <c r="H121" s="364"/>
      <c r="I121" s="364"/>
      <c r="J121" s="364"/>
      <c r="K121" s="364"/>
    </row>
    <row r="122" spans="1:11" ht="38.25" customHeight="1">
      <c r="A122" s="236">
        <v>-10</v>
      </c>
      <c r="B122" s="367" t="s">
        <v>343</v>
      </c>
      <c r="C122" s="367"/>
      <c r="D122" s="367"/>
      <c r="E122" s="367"/>
      <c r="F122" s="367"/>
      <c r="G122" s="367"/>
      <c r="H122" s="367"/>
      <c r="I122" s="367"/>
      <c r="J122" s="367"/>
      <c r="K122" s="367"/>
    </row>
    <row r="123" spans="1:11" ht="26.25" customHeight="1">
      <c r="A123" s="236"/>
      <c r="B123" s="364"/>
      <c r="C123" s="364"/>
      <c r="D123" s="364"/>
      <c r="E123" s="364"/>
      <c r="F123" s="364"/>
      <c r="G123" s="364"/>
      <c r="H123" s="364"/>
      <c r="I123" s="364"/>
      <c r="J123" s="364"/>
      <c r="K123" s="364"/>
    </row>
  </sheetData>
  <autoFilter ref="A7:P103" xr:uid="{00000000-0009-0000-0000-000072000000}"/>
  <mergeCells count="11">
    <mergeCell ref="B120:K120"/>
    <mergeCell ref="B121:K121"/>
    <mergeCell ref="B122:K122"/>
    <mergeCell ref="B123:K123"/>
    <mergeCell ref="B113:K113"/>
    <mergeCell ref="B114:K114"/>
    <mergeCell ref="B115:K115"/>
    <mergeCell ref="B118:K118"/>
    <mergeCell ref="B119:K119"/>
    <mergeCell ref="B117:K117"/>
    <mergeCell ref="B116:K116"/>
  </mergeCells>
  <conditionalFormatting sqref="B8:K110">
    <cfRule type="expression" dxfId="16" priority="1">
      <formula>MOD(ROW(),2)=0</formula>
    </cfRule>
  </conditionalFormatting>
  <pageMargins left="0.7" right="0.7" top="0.75" bottom="0.75" header="0.3" footer="0.3"/>
  <pageSetup paperSize="3" scale="6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33">
    <pageSetUpPr fitToPage="1"/>
  </sheetPr>
  <dimension ref="A1:K37"/>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502</v>
      </c>
      <c r="C6" s="155"/>
      <c r="D6" s="156">
        <f>'CPN Portfolio 11.10.2014'!K50</f>
        <v>7524.25</v>
      </c>
      <c r="E6" s="156">
        <f>'CPN Portfolio 11.10.2014'!K66</f>
        <v>9427</v>
      </c>
      <c r="F6" s="156">
        <f>'CPN Portfolio 11.10.2014'!K102</f>
        <v>9631</v>
      </c>
      <c r="G6" s="158"/>
      <c r="H6" s="156">
        <f>SUM(D6:G6)</f>
        <v>26582.25</v>
      </c>
      <c r="J6" s="159">
        <f>H6-'CPN Portfolio 11.10.2014'!K103</f>
        <v>0</v>
      </c>
    </row>
    <row r="7" spans="1:11">
      <c r="A7" s="147"/>
      <c r="B7" s="155"/>
      <c r="C7" s="155"/>
      <c r="D7" s="267"/>
      <c r="E7" s="267"/>
      <c r="F7" s="267"/>
      <c r="G7" s="158"/>
      <c r="H7" s="163"/>
      <c r="J7" s="159"/>
    </row>
    <row r="8" spans="1:11">
      <c r="A8" s="147"/>
      <c r="B8" s="161" t="s">
        <v>505</v>
      </c>
      <c r="C8" s="155"/>
      <c r="D8" s="267"/>
      <c r="E8" s="267"/>
      <c r="F8" s="267">
        <v>-34</v>
      </c>
      <c r="G8" s="158"/>
      <c r="H8" s="163">
        <f t="shared" ref="H8" si="0">SUM(D8:G8)</f>
        <v>-34</v>
      </c>
      <c r="J8" s="159"/>
    </row>
    <row r="9" spans="1:11">
      <c r="A9" s="147"/>
      <c r="B9" s="155" t="s">
        <v>504</v>
      </c>
      <c r="C9" s="161"/>
      <c r="D9" s="214">
        <f>SUM(D6:D8)</f>
        <v>7524.25</v>
      </c>
      <c r="E9" s="214">
        <f>SUM(E6:E8)</f>
        <v>9427</v>
      </c>
      <c r="F9" s="214">
        <f>SUM(F6:F8)</f>
        <v>9597</v>
      </c>
      <c r="G9" s="214">
        <f>SUM(G6:G8)</f>
        <v>0</v>
      </c>
      <c r="H9" s="214">
        <f>SUM(H6:H8)</f>
        <v>26548.25</v>
      </c>
      <c r="J9" s="159">
        <f>H9-'CPN Portfolio 12.31.2014'!K103</f>
        <v>0</v>
      </c>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9" t="s">
        <v>360</v>
      </c>
      <c r="C12" s="161"/>
      <c r="D12" s="167"/>
      <c r="E12" s="167"/>
      <c r="F12" s="167"/>
      <c r="G12" s="168"/>
      <c r="H12" s="169"/>
    </row>
    <row r="13" spans="1:11">
      <c r="A13" s="147"/>
      <c r="B13" s="160" t="s">
        <v>494</v>
      </c>
      <c r="C13" s="161"/>
      <c r="D13" s="167"/>
      <c r="E13" s="167"/>
      <c r="F13" s="167">
        <v>760</v>
      </c>
      <c r="G13" s="168"/>
      <c r="H13" s="169">
        <f t="shared" ref="H13:H15" si="1">SUM(D13:F13)</f>
        <v>760</v>
      </c>
    </row>
    <row r="14" spans="1:11">
      <c r="A14" s="147"/>
      <c r="B14" s="239" t="s">
        <v>361</v>
      </c>
      <c r="C14" s="161"/>
      <c r="D14" s="167"/>
      <c r="E14" s="167"/>
      <c r="F14" s="167"/>
      <c r="G14" s="168"/>
      <c r="H14" s="169"/>
    </row>
    <row r="15" spans="1:11">
      <c r="A15" s="147"/>
      <c r="B15" s="160" t="s">
        <v>352</v>
      </c>
      <c r="C15" s="161"/>
      <c r="D15" s="170"/>
      <c r="E15" s="170"/>
      <c r="F15" s="170">
        <f>'CPN Portfolio Q2''12'!K113</f>
        <v>309</v>
      </c>
      <c r="G15" s="168"/>
      <c r="H15" s="169">
        <f t="shared" si="1"/>
        <v>309</v>
      </c>
    </row>
    <row r="16" spans="1:11" ht="14.5" thickBot="1">
      <c r="A16" s="147"/>
      <c r="B16" s="160" t="s">
        <v>269</v>
      </c>
      <c r="C16" s="161"/>
      <c r="D16" s="171">
        <f t="shared" ref="D16:E16" si="2">SUM(D13:D15)</f>
        <v>0</v>
      </c>
      <c r="E16" s="171">
        <f t="shared" si="2"/>
        <v>0</v>
      </c>
      <c r="F16" s="171">
        <f>SUM(F13:F15)</f>
        <v>1069</v>
      </c>
      <c r="G16" s="168"/>
      <c r="H16" s="171">
        <f>SUM(H13:H15)</f>
        <v>1069</v>
      </c>
      <c r="J16" s="159"/>
    </row>
    <row r="17" spans="1:10" ht="14.5" thickTop="1">
      <c r="A17" s="147"/>
      <c r="B17" s="160"/>
      <c r="C17" s="161"/>
      <c r="D17" s="173"/>
      <c r="E17" s="173"/>
      <c r="F17" s="174"/>
      <c r="G17" s="175"/>
      <c r="H17" s="176"/>
    </row>
    <row r="18" spans="1:10" ht="14.5" thickBot="1">
      <c r="A18" s="147"/>
      <c r="B18" s="148" t="s">
        <v>303</v>
      </c>
      <c r="C18" s="161"/>
      <c r="D18" s="179">
        <f>+D9+D16</f>
        <v>7524.25</v>
      </c>
      <c r="E18" s="179">
        <f>+E9+E16</f>
        <v>9427</v>
      </c>
      <c r="F18" s="179">
        <f>+F9+F16</f>
        <v>10666</v>
      </c>
      <c r="G18" s="175"/>
      <c r="H18" s="179">
        <f>+H9+H16</f>
        <v>27617.25</v>
      </c>
      <c r="J18" s="159">
        <f>H18-'CPN Portfolio 11.10.2014'!K110</f>
        <v>-34</v>
      </c>
    </row>
    <row r="19" spans="1:10">
      <c r="A19" s="147"/>
    </row>
    <row r="20" spans="1:10">
      <c r="A20" s="147"/>
      <c r="H20" s="244" t="s">
        <v>409</v>
      </c>
      <c r="J20" s="265"/>
    </row>
    <row r="21" spans="1:10">
      <c r="B21" s="243" t="s">
        <v>387</v>
      </c>
      <c r="C21"/>
      <c r="D21" t="s">
        <v>388</v>
      </c>
      <c r="H21" s="147">
        <v>10</v>
      </c>
    </row>
    <row r="22" spans="1:10">
      <c r="B22" s="243" t="s">
        <v>389</v>
      </c>
      <c r="C22"/>
      <c r="D22" t="s">
        <v>390</v>
      </c>
      <c r="H22" s="147">
        <v>44</v>
      </c>
      <c r="J22" s="159"/>
    </row>
    <row r="23" spans="1:10">
      <c r="B23" s="243" t="s">
        <v>391</v>
      </c>
      <c r="C23"/>
      <c r="D23" t="s">
        <v>392</v>
      </c>
      <c r="H23" s="147">
        <f>14+28</f>
        <v>42</v>
      </c>
    </row>
    <row r="24" spans="1:10">
      <c r="B24" s="243" t="s">
        <v>393</v>
      </c>
      <c r="C24"/>
      <c r="D24" t="s">
        <v>394</v>
      </c>
      <c r="H24" s="147">
        <v>12</v>
      </c>
    </row>
    <row r="25" spans="1:10">
      <c r="B25" s="243" t="s">
        <v>395</v>
      </c>
      <c r="C25"/>
      <c r="D25" t="s">
        <v>396</v>
      </c>
      <c r="H25" s="147">
        <f>6+9</f>
        <v>15</v>
      </c>
    </row>
    <row r="26" spans="1:10">
      <c r="B26" s="243" t="s">
        <v>397</v>
      </c>
      <c r="C26"/>
      <c r="D26" t="s">
        <v>404</v>
      </c>
      <c r="H26" s="147">
        <v>12</v>
      </c>
    </row>
    <row r="27" spans="1:10">
      <c r="B27" s="243" t="s">
        <v>406</v>
      </c>
      <c r="C27"/>
      <c r="D27" t="s">
        <v>407</v>
      </c>
      <c r="H27" s="147">
        <v>15</v>
      </c>
    </row>
    <row r="28" spans="1:10">
      <c r="B28" s="243" t="s">
        <v>398</v>
      </c>
      <c r="C28"/>
      <c r="D28" t="s">
        <v>399</v>
      </c>
      <c r="H28" s="147">
        <v>19</v>
      </c>
    </row>
    <row r="29" spans="1:10">
      <c r="B29" s="243" t="s">
        <v>400</v>
      </c>
      <c r="C29"/>
      <c r="D29" t="s">
        <v>401</v>
      </c>
      <c r="H29" s="147">
        <v>20</v>
      </c>
    </row>
    <row r="30" spans="1:10">
      <c r="B30" s="243" t="s">
        <v>434</v>
      </c>
      <c r="C30"/>
      <c r="D30" t="s">
        <v>435</v>
      </c>
      <c r="H30" s="147">
        <v>10</v>
      </c>
    </row>
    <row r="31" spans="1:10">
      <c r="B31" s="243" t="s">
        <v>434</v>
      </c>
      <c r="C31"/>
      <c r="D31" s="73" t="s">
        <v>484</v>
      </c>
      <c r="H31" s="147">
        <v>10</v>
      </c>
    </row>
    <row r="32" spans="1:10" ht="14.5" thickBot="1">
      <c r="B32" s="243"/>
      <c r="C32"/>
      <c r="D32"/>
      <c r="H32" s="245">
        <f>SUM(H21:H31)</f>
        <v>209</v>
      </c>
    </row>
    <row r="33" spans="2:5" ht="14.5" thickTop="1">
      <c r="B33" s="243" t="s">
        <v>402</v>
      </c>
      <c r="C33"/>
      <c r="D33" t="s">
        <v>485</v>
      </c>
    </row>
    <row r="34" spans="2:5">
      <c r="B34" s="243" t="s">
        <v>403</v>
      </c>
      <c r="C34"/>
      <c r="D34" t="s">
        <v>405</v>
      </c>
    </row>
    <row r="36" spans="2:5">
      <c r="B36" s="243" t="s">
        <v>429</v>
      </c>
      <c r="D36" s="147" t="s">
        <v>430</v>
      </c>
    </row>
    <row r="37" spans="2:5">
      <c r="B37" s="243" t="s">
        <v>402</v>
      </c>
      <c r="D37" t="s">
        <v>437</v>
      </c>
      <c r="E37"/>
    </row>
  </sheetData>
  <pageMargins left="0.7" right="0.7" top="0.75" bottom="0.75" header="0.3" footer="0.3"/>
  <pageSetup scale="83"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34">
    <pageSetUpPr fitToPage="1"/>
  </sheetPr>
  <dimension ref="A1:P122"/>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498</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5.5">
      <c r="B24" s="83" t="s">
        <v>447</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497</v>
      </c>
      <c r="C27" s="84"/>
      <c r="D27" s="103" t="s">
        <v>16</v>
      </c>
      <c r="E27" s="103" t="s">
        <v>17</v>
      </c>
      <c r="F27" s="103" t="s">
        <v>273</v>
      </c>
      <c r="G27" s="104">
        <v>1</v>
      </c>
      <c r="H27" s="105"/>
      <c r="I27" s="193">
        <f>750+20</f>
        <v>770</v>
      </c>
      <c r="J27" s="59"/>
      <c r="K27" s="193">
        <f>729+20</f>
        <v>749</v>
      </c>
      <c r="M27" s="194">
        <f>+M26+1</f>
        <v>17</v>
      </c>
      <c r="O27" s="194">
        <f t="shared" ref="O27:O49"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+M50+1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9"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116</v>
      </c>
      <c r="C34" s="84"/>
      <c r="D34" s="103" t="s">
        <v>16</v>
      </c>
      <c r="E34" s="103" t="s">
        <v>17</v>
      </c>
      <c r="F34" s="103" t="s">
        <v>273</v>
      </c>
      <c r="G34" s="104">
        <v>0.75</v>
      </c>
      <c r="H34" s="105"/>
      <c r="I34" s="193">
        <v>429</v>
      </c>
      <c r="J34" s="59"/>
      <c r="K34" s="193">
        <v>464.25</v>
      </c>
      <c r="O34" s="194">
        <f t="shared" si="2"/>
        <v>24</v>
      </c>
    </row>
    <row r="35" spans="2:15" ht="13">
      <c r="B35" s="83" t="s">
        <v>47</v>
      </c>
      <c r="C35" s="208"/>
      <c r="D35" s="103" t="s">
        <v>16</v>
      </c>
      <c r="E35" s="103" t="s">
        <v>17</v>
      </c>
      <c r="F35" s="103" t="s">
        <v>273</v>
      </c>
      <c r="G35" s="104">
        <v>1</v>
      </c>
      <c r="H35" s="105"/>
      <c r="I35" s="200">
        <v>243</v>
      </c>
      <c r="J35" s="59"/>
      <c r="K35" s="200">
        <v>309</v>
      </c>
      <c r="M35" s="194">
        <f>M19+1</f>
        <v>11</v>
      </c>
      <c r="O35" s="194">
        <f t="shared" si="2"/>
        <v>25</v>
      </c>
    </row>
    <row r="36" spans="2:15" ht="13">
      <c r="B36" s="83" t="s">
        <v>48</v>
      </c>
      <c r="C36" s="84"/>
      <c r="D36" s="103" t="s">
        <v>16</v>
      </c>
      <c r="E36" s="103" t="s">
        <v>17</v>
      </c>
      <c r="F36" s="103" t="s">
        <v>412</v>
      </c>
      <c r="G36" s="104">
        <v>1</v>
      </c>
      <c r="H36" s="105"/>
      <c r="I36" s="200">
        <v>0</v>
      </c>
      <c r="J36" s="59"/>
      <c r="K36" s="200">
        <v>141</v>
      </c>
      <c r="M36" s="194" t="e">
        <f>+#REF!+1</f>
        <v>#REF!</v>
      </c>
      <c r="O36" s="194">
        <f t="shared" si="2"/>
        <v>26</v>
      </c>
    </row>
    <row r="37" spans="2:15" ht="13">
      <c r="B37" s="83" t="s">
        <v>49</v>
      </c>
      <c r="C37" s="84"/>
      <c r="D37" s="103" t="s">
        <v>16</v>
      </c>
      <c r="E37" s="103" t="s">
        <v>17</v>
      </c>
      <c r="F37" s="103" t="s">
        <v>298</v>
      </c>
      <c r="G37" s="104">
        <v>1</v>
      </c>
      <c r="H37" s="105"/>
      <c r="I37" s="200">
        <v>109</v>
      </c>
      <c r="J37" s="59"/>
      <c r="K37" s="200">
        <v>130</v>
      </c>
      <c r="M37" s="194" t="e">
        <f>+M36+1</f>
        <v>#REF!</v>
      </c>
      <c r="O37" s="194">
        <f t="shared" si="2"/>
        <v>27</v>
      </c>
    </row>
    <row r="38" spans="2:15" ht="13">
      <c r="B38" s="83" t="s">
        <v>50</v>
      </c>
      <c r="C38" s="84"/>
      <c r="D38" s="103" t="s">
        <v>16</v>
      </c>
      <c r="E38" s="103" t="s">
        <v>17</v>
      </c>
      <c r="F38" s="103" t="s">
        <v>298</v>
      </c>
      <c r="G38" s="104">
        <v>1</v>
      </c>
      <c r="H38" s="105"/>
      <c r="I38" s="200">
        <v>120</v>
      </c>
      <c r="J38" s="59"/>
      <c r="K38" s="200">
        <v>120</v>
      </c>
      <c r="M38" s="194" t="e">
        <f t="shared" si="3"/>
        <v>#REF!</v>
      </c>
      <c r="O38" s="194">
        <f t="shared" si="2"/>
        <v>28</v>
      </c>
    </row>
    <row r="39" spans="2:15" ht="13">
      <c r="B39" s="83" t="s">
        <v>51</v>
      </c>
      <c r="C39" s="84"/>
      <c r="D39" s="103" t="s">
        <v>16</v>
      </c>
      <c r="E39" s="103" t="s">
        <v>17</v>
      </c>
      <c r="F39" s="103" t="s">
        <v>273</v>
      </c>
      <c r="G39" s="104">
        <v>1</v>
      </c>
      <c r="H39" s="105"/>
      <c r="I39" s="200">
        <v>50</v>
      </c>
      <c r="J39" s="59"/>
      <c r="K39" s="200">
        <v>50</v>
      </c>
      <c r="M39" s="194" t="e">
        <f t="shared" si="3"/>
        <v>#REF!</v>
      </c>
      <c r="O39" s="194">
        <f t="shared" si="2"/>
        <v>29</v>
      </c>
    </row>
    <row r="40" spans="2:15" ht="13">
      <c r="B40" s="83" t="s">
        <v>52</v>
      </c>
      <c r="C40" s="84"/>
      <c r="D40" s="103" t="s">
        <v>16</v>
      </c>
      <c r="E40" s="103" t="s">
        <v>17</v>
      </c>
      <c r="F40" s="103" t="s">
        <v>298</v>
      </c>
      <c r="G40" s="104">
        <v>1</v>
      </c>
      <c r="H40" s="105"/>
      <c r="I40" s="200">
        <v>49</v>
      </c>
      <c r="J40" s="59"/>
      <c r="K40" s="200">
        <v>49</v>
      </c>
      <c r="M40" s="194" t="e">
        <f t="shared" si="3"/>
        <v>#REF!</v>
      </c>
      <c r="O40" s="194">
        <f t="shared" si="2"/>
        <v>30</v>
      </c>
    </row>
    <row r="41" spans="2:15" ht="13">
      <c r="B41" s="83" t="s">
        <v>53</v>
      </c>
      <c r="C41" s="84"/>
      <c r="D41" s="103" t="s">
        <v>16</v>
      </c>
      <c r="E41" s="103" t="s">
        <v>17</v>
      </c>
      <c r="F41" s="103" t="s">
        <v>412</v>
      </c>
      <c r="G41" s="104">
        <v>1</v>
      </c>
      <c r="H41" s="105"/>
      <c r="I41" s="200">
        <v>0</v>
      </c>
      <c r="J41" s="59"/>
      <c r="K41" s="200">
        <v>48</v>
      </c>
      <c r="M41" s="194" t="e">
        <f t="shared" si="3"/>
        <v>#REF!</v>
      </c>
      <c r="O41" s="194">
        <f t="shared" si="2"/>
        <v>31</v>
      </c>
    </row>
    <row r="42" spans="2:15" ht="13">
      <c r="B42" s="83" t="s">
        <v>54</v>
      </c>
      <c r="C42" s="84"/>
      <c r="D42" s="103" t="s">
        <v>16</v>
      </c>
      <c r="E42" s="103" t="s">
        <v>17</v>
      </c>
      <c r="F42" s="103" t="s">
        <v>412</v>
      </c>
      <c r="G42" s="104">
        <v>1</v>
      </c>
      <c r="H42" s="105"/>
      <c r="I42" s="200">
        <v>0</v>
      </c>
      <c r="J42" s="59"/>
      <c r="K42" s="200">
        <v>47</v>
      </c>
      <c r="M42" s="194" t="e">
        <f t="shared" si="3"/>
        <v>#REF!</v>
      </c>
      <c r="O42" s="194">
        <f t="shared" si="2"/>
        <v>32</v>
      </c>
    </row>
    <row r="43" spans="2:15" ht="13">
      <c r="B43" s="83" t="s">
        <v>55</v>
      </c>
      <c r="C43" s="84"/>
      <c r="D43" s="103" t="s">
        <v>16</v>
      </c>
      <c r="E43" s="103" t="s">
        <v>17</v>
      </c>
      <c r="F43" s="103" t="s">
        <v>412</v>
      </c>
      <c r="G43" s="104">
        <v>1</v>
      </c>
      <c r="H43" s="105"/>
      <c r="I43" s="200">
        <v>0</v>
      </c>
      <c r="J43" s="59"/>
      <c r="K43" s="200">
        <v>47</v>
      </c>
      <c r="M43" s="194" t="e">
        <f t="shared" si="3"/>
        <v>#REF!</v>
      </c>
      <c r="O43" s="194">
        <f t="shared" si="2"/>
        <v>33</v>
      </c>
    </row>
    <row r="44" spans="2:15" ht="13">
      <c r="B44" s="83" t="s">
        <v>56</v>
      </c>
      <c r="C44" s="84"/>
      <c r="D44" s="103" t="s">
        <v>16</v>
      </c>
      <c r="E44" s="103" t="s">
        <v>17</v>
      </c>
      <c r="F44" s="103" t="s">
        <v>412</v>
      </c>
      <c r="G44" s="104">
        <v>1</v>
      </c>
      <c r="H44" s="105"/>
      <c r="I44" s="200">
        <v>0</v>
      </c>
      <c r="J44" s="59"/>
      <c r="K44" s="200">
        <v>47</v>
      </c>
      <c r="M44" s="194" t="e">
        <f t="shared" si="3"/>
        <v>#REF!</v>
      </c>
      <c r="O44" s="194">
        <f t="shared" si="2"/>
        <v>34</v>
      </c>
    </row>
    <row r="45" spans="2:15" ht="13">
      <c r="B45" s="83" t="s">
        <v>57</v>
      </c>
      <c r="C45" s="84"/>
      <c r="D45" s="103" t="s">
        <v>16</v>
      </c>
      <c r="E45" s="103" t="s">
        <v>17</v>
      </c>
      <c r="F45" s="103" t="s">
        <v>412</v>
      </c>
      <c r="G45" s="104">
        <v>1</v>
      </c>
      <c r="H45" s="105"/>
      <c r="I45" s="200">
        <v>0</v>
      </c>
      <c r="J45" s="59"/>
      <c r="K45" s="200">
        <v>47</v>
      </c>
      <c r="M45" s="194" t="e">
        <f t="shared" si="3"/>
        <v>#REF!</v>
      </c>
      <c r="O45" s="194">
        <f t="shared" si="2"/>
        <v>35</v>
      </c>
    </row>
    <row r="46" spans="2:15" ht="13">
      <c r="B46" s="83" t="s">
        <v>58</v>
      </c>
      <c r="C46" s="84"/>
      <c r="D46" s="103" t="s">
        <v>16</v>
      </c>
      <c r="E46" s="103" t="s">
        <v>17</v>
      </c>
      <c r="F46" s="103" t="s">
        <v>412</v>
      </c>
      <c r="G46" s="104">
        <v>1</v>
      </c>
      <c r="H46" s="105"/>
      <c r="I46" s="200">
        <v>0</v>
      </c>
      <c r="J46" s="59"/>
      <c r="K46" s="200">
        <v>47</v>
      </c>
      <c r="M46" s="194" t="e">
        <f t="shared" si="3"/>
        <v>#REF!</v>
      </c>
      <c r="O46" s="194">
        <f t="shared" si="2"/>
        <v>36</v>
      </c>
    </row>
    <row r="47" spans="2:15" ht="13">
      <c r="B47" s="83" t="s">
        <v>59</v>
      </c>
      <c r="C47" s="84"/>
      <c r="D47" s="103" t="s">
        <v>16</v>
      </c>
      <c r="E47" s="103" t="s">
        <v>17</v>
      </c>
      <c r="F47" s="103" t="s">
        <v>412</v>
      </c>
      <c r="G47" s="104">
        <v>1</v>
      </c>
      <c r="H47" s="105"/>
      <c r="I47" s="200">
        <v>0</v>
      </c>
      <c r="J47" s="59"/>
      <c r="K47" s="200">
        <v>47</v>
      </c>
      <c r="M47" s="194" t="e">
        <f t="shared" si="3"/>
        <v>#REF!</v>
      </c>
      <c r="O47" s="194">
        <f t="shared" si="2"/>
        <v>37</v>
      </c>
    </row>
    <row r="48" spans="2:15" ht="13">
      <c r="B48" s="83" t="s">
        <v>60</v>
      </c>
      <c r="C48" s="84"/>
      <c r="D48" s="103" t="s">
        <v>16</v>
      </c>
      <c r="E48" s="103" t="s">
        <v>17</v>
      </c>
      <c r="F48" s="103" t="s">
        <v>412</v>
      </c>
      <c r="G48" s="104">
        <v>1</v>
      </c>
      <c r="H48" s="105"/>
      <c r="I48" s="200">
        <v>0</v>
      </c>
      <c r="J48" s="59"/>
      <c r="K48" s="200">
        <v>44</v>
      </c>
      <c r="M48" s="194" t="e">
        <f t="shared" si="3"/>
        <v>#REF!</v>
      </c>
      <c r="O48" s="194">
        <f t="shared" si="2"/>
        <v>38</v>
      </c>
    </row>
    <row r="49" spans="2:15" ht="13">
      <c r="B49" s="83" t="s">
        <v>61</v>
      </c>
      <c r="C49" s="84"/>
      <c r="D49" s="103" t="s">
        <v>16</v>
      </c>
      <c r="E49" s="103" t="s">
        <v>17</v>
      </c>
      <c r="F49" s="103" t="s">
        <v>273</v>
      </c>
      <c r="G49" s="104">
        <v>1</v>
      </c>
      <c r="H49" s="105"/>
      <c r="I49" s="200">
        <v>28</v>
      </c>
      <c r="J49" s="59"/>
      <c r="K49" s="200">
        <v>28</v>
      </c>
      <c r="M49" s="194" t="e">
        <f t="shared" si="3"/>
        <v>#REF!</v>
      </c>
      <c r="O49" s="194">
        <f t="shared" si="2"/>
        <v>39</v>
      </c>
    </row>
    <row r="50" spans="2:15" ht="13">
      <c r="B50" s="201" t="s">
        <v>62</v>
      </c>
      <c r="C50" s="84"/>
      <c r="D50" s="103"/>
      <c r="E50" s="103"/>
      <c r="F50" s="103"/>
      <c r="G50" s="225"/>
      <c r="H50" s="226"/>
      <c r="I50" s="203">
        <f>SUM(I10:I49)</f>
        <v>6581</v>
      </c>
      <c r="J50" s="204"/>
      <c r="K50" s="203">
        <f>SUM(K10:K49)</f>
        <v>7524.25</v>
      </c>
      <c r="M50" s="194" t="e">
        <f>+M49+1</f>
        <v>#REF!</v>
      </c>
    </row>
    <row r="51" spans="2:15" ht="13">
      <c r="B51" s="90" t="s">
        <v>63</v>
      </c>
      <c r="C51" s="90"/>
      <c r="D51" s="76"/>
      <c r="E51" s="76"/>
      <c r="F51" s="77"/>
      <c r="G51" s="76"/>
      <c r="H51" s="76"/>
      <c r="I51" s="199"/>
      <c r="J51" s="76"/>
      <c r="K51" s="199"/>
    </row>
    <row r="52" spans="2:15" ht="13">
      <c r="B52" s="83" t="s">
        <v>66</v>
      </c>
      <c r="C52" s="84"/>
      <c r="D52" s="103" t="s">
        <v>122</v>
      </c>
      <c r="E52" s="103" t="s">
        <v>65</v>
      </c>
      <c r="F52" s="103" t="s">
        <v>298</v>
      </c>
      <c r="G52" s="104">
        <v>1</v>
      </c>
      <c r="H52" s="105"/>
      <c r="I52" s="200">
        <f>830+13+260</f>
        <v>1103</v>
      </c>
      <c r="J52" s="59"/>
      <c r="K52" s="200">
        <f>1001+13+190</f>
        <v>1204</v>
      </c>
      <c r="O52" s="194">
        <f>+O49+1</f>
        <v>40</v>
      </c>
    </row>
    <row r="53" spans="2:15" ht="13">
      <c r="B53" s="83" t="s">
        <v>457</v>
      </c>
      <c r="C53" s="84"/>
      <c r="D53" s="103" t="s">
        <v>122</v>
      </c>
      <c r="E53" s="103" t="s">
        <v>65</v>
      </c>
      <c r="F53" s="103" t="s">
        <v>273</v>
      </c>
      <c r="G53" s="104">
        <v>1</v>
      </c>
      <c r="H53" s="105"/>
      <c r="I53" s="200">
        <v>1009</v>
      </c>
      <c r="J53" s="59"/>
      <c r="K53" s="200">
        <v>1000</v>
      </c>
      <c r="O53" s="194">
        <f>O52+1</f>
        <v>41</v>
      </c>
    </row>
    <row r="54" spans="2:15" ht="13">
      <c r="B54" s="83" t="s">
        <v>67</v>
      </c>
      <c r="C54" s="84"/>
      <c r="D54" s="103" t="s">
        <v>122</v>
      </c>
      <c r="E54" s="103" t="s">
        <v>65</v>
      </c>
      <c r="F54" s="103" t="s">
        <v>298</v>
      </c>
      <c r="G54" s="104">
        <v>1</v>
      </c>
      <c r="H54" s="105"/>
      <c r="I54" s="200">
        <v>782</v>
      </c>
      <c r="J54" s="59"/>
      <c r="K54" s="200">
        <v>842</v>
      </c>
      <c r="M54" s="194" t="e">
        <f>+M29+1</f>
        <v>#REF!</v>
      </c>
      <c r="O54" s="194">
        <f>+O53+1</f>
        <v>42</v>
      </c>
    </row>
    <row r="55" spans="2:15" ht="13">
      <c r="B55" s="83" t="s">
        <v>71</v>
      </c>
      <c r="C55" s="84"/>
      <c r="D55" s="103" t="s">
        <v>122</v>
      </c>
      <c r="E55" s="103" t="s">
        <v>65</v>
      </c>
      <c r="F55" s="103" t="s">
        <v>298</v>
      </c>
      <c r="G55" s="104">
        <v>1</v>
      </c>
      <c r="H55" s="105"/>
      <c r="I55" s="200">
        <f>463+260</f>
        <v>723</v>
      </c>
      <c r="J55" s="59"/>
      <c r="K55" s="200">
        <f>608+200</f>
        <v>808</v>
      </c>
      <c r="M55" s="194" t="e">
        <f>+M59+1</f>
        <v>#REF!</v>
      </c>
      <c r="O55" s="194">
        <f>+O54+1</f>
        <v>43</v>
      </c>
    </row>
    <row r="56" spans="2:15" ht="15.5">
      <c r="B56" s="83" t="s">
        <v>448</v>
      </c>
      <c r="C56" s="84"/>
      <c r="D56" s="103" t="s">
        <v>122</v>
      </c>
      <c r="E56" s="103" t="s">
        <v>65</v>
      </c>
      <c r="F56" s="103" t="s">
        <v>411</v>
      </c>
      <c r="G56" s="104">
        <v>1</v>
      </c>
      <c r="H56" s="105"/>
      <c r="I56" s="200">
        <v>763</v>
      </c>
      <c r="J56" s="59"/>
      <c r="K56" s="200">
        <v>781</v>
      </c>
      <c r="M56" s="194" t="e">
        <f>+M54+1</f>
        <v>#REF!</v>
      </c>
      <c r="O56" s="194">
        <f>+O55+1</f>
        <v>44</v>
      </c>
    </row>
    <row r="57" spans="2:15" ht="13">
      <c r="B57" s="83" t="s">
        <v>381</v>
      </c>
      <c r="C57" s="84"/>
      <c r="D57" s="103" t="s">
        <v>122</v>
      </c>
      <c r="E57" s="103" t="s">
        <v>65</v>
      </c>
      <c r="F57" s="103" t="s">
        <v>273</v>
      </c>
      <c r="G57" s="104">
        <v>1</v>
      </c>
      <c r="H57" s="105"/>
      <c r="I57" s="200">
        <v>740</v>
      </c>
      <c r="J57" s="59"/>
      <c r="K57" s="200">
        <v>762</v>
      </c>
      <c r="O57" s="194">
        <f t="shared" ref="O57:O65" si="4">+O56+1</f>
        <v>45</v>
      </c>
    </row>
    <row r="58" spans="2:15" ht="13">
      <c r="B58" s="83" t="s">
        <v>64</v>
      </c>
      <c r="C58" s="84"/>
      <c r="D58" s="103" t="s">
        <v>122</v>
      </c>
      <c r="E58" s="103" t="s">
        <v>65</v>
      </c>
      <c r="F58" s="103" t="s">
        <v>273</v>
      </c>
      <c r="G58" s="104">
        <v>0.75</v>
      </c>
      <c r="H58" s="105"/>
      <c r="I58" s="200">
        <v>779</v>
      </c>
      <c r="J58" s="59"/>
      <c r="K58" s="200">
        <v>746</v>
      </c>
      <c r="M58" s="194" t="e">
        <f>+M56+1</f>
        <v>#REF!</v>
      </c>
      <c r="O58" s="194">
        <f t="shared" si="4"/>
        <v>46</v>
      </c>
    </row>
    <row r="59" spans="2:15" ht="13">
      <c r="B59" s="83" t="s">
        <v>69</v>
      </c>
      <c r="C59" s="84"/>
      <c r="D59" s="103" t="s">
        <v>122</v>
      </c>
      <c r="E59" s="103" t="s">
        <v>65</v>
      </c>
      <c r="F59" s="103" t="s">
        <v>273</v>
      </c>
      <c r="G59" s="104">
        <v>1</v>
      </c>
      <c r="H59" s="105"/>
      <c r="I59" s="200">
        <f>662+10+10</f>
        <v>682</v>
      </c>
      <c r="J59" s="59"/>
      <c r="K59" s="200">
        <f>692+10+10</f>
        <v>712</v>
      </c>
      <c r="M59" s="194" t="e">
        <f t="shared" ref="M59:M66" si="5">+M58+1</f>
        <v>#REF!</v>
      </c>
      <c r="O59" s="194">
        <f t="shared" si="4"/>
        <v>47</v>
      </c>
    </row>
    <row r="60" spans="2:15" ht="13">
      <c r="B60" s="83" t="s">
        <v>70</v>
      </c>
      <c r="C60" s="84"/>
      <c r="D60" s="103" t="s">
        <v>122</v>
      </c>
      <c r="E60" s="103" t="s">
        <v>65</v>
      </c>
      <c r="F60" s="103" t="s">
        <v>273</v>
      </c>
      <c r="G60" s="104">
        <v>1</v>
      </c>
      <c r="H60" s="105"/>
      <c r="I60" s="200">
        <f>520+3</f>
        <v>523</v>
      </c>
      <c r="J60" s="59"/>
      <c r="K60" s="200">
        <f>606+3</f>
        <v>609</v>
      </c>
      <c r="M60" s="194" t="e">
        <f>+M55+1</f>
        <v>#REF!</v>
      </c>
      <c r="O60" s="194">
        <f t="shared" si="4"/>
        <v>48</v>
      </c>
    </row>
    <row r="61" spans="2:15" ht="13">
      <c r="B61" s="83" t="s">
        <v>72</v>
      </c>
      <c r="C61" s="84"/>
      <c r="D61" s="103" t="s">
        <v>122</v>
      </c>
      <c r="E61" s="103" t="s">
        <v>65</v>
      </c>
      <c r="F61" s="103" t="s">
        <v>298</v>
      </c>
      <c r="G61" s="104">
        <v>1</v>
      </c>
      <c r="H61" s="105"/>
      <c r="I61" s="200">
        <v>426</v>
      </c>
      <c r="J61" s="59"/>
      <c r="K61" s="200">
        <v>500</v>
      </c>
      <c r="M61" s="194" t="e">
        <f t="shared" si="5"/>
        <v>#REF!</v>
      </c>
      <c r="O61" s="194">
        <f t="shared" si="4"/>
        <v>49</v>
      </c>
    </row>
    <row r="62" spans="2:15" ht="13">
      <c r="B62" s="83" t="s">
        <v>73</v>
      </c>
      <c r="C62" s="84"/>
      <c r="D62" s="103" t="s">
        <v>122</v>
      </c>
      <c r="E62" s="103" t="s">
        <v>65</v>
      </c>
      <c r="F62" s="103" t="s">
        <v>298</v>
      </c>
      <c r="G62" s="104">
        <v>1</v>
      </c>
      <c r="H62" s="105"/>
      <c r="I62" s="200">
        <v>400</v>
      </c>
      <c r="J62" s="59"/>
      <c r="K62" s="200">
        <v>453</v>
      </c>
      <c r="M62" s="194" t="e">
        <f t="shared" si="5"/>
        <v>#REF!</v>
      </c>
      <c r="O62" s="194">
        <f t="shared" si="4"/>
        <v>50</v>
      </c>
    </row>
    <row r="63" spans="2:15" ht="13">
      <c r="B63" s="83" t="s">
        <v>74</v>
      </c>
      <c r="C63" s="84"/>
      <c r="D63" s="103" t="s">
        <v>122</v>
      </c>
      <c r="E63" s="103" t="s">
        <v>65</v>
      </c>
      <c r="F63" s="103" t="s">
        <v>298</v>
      </c>
      <c r="G63" s="104">
        <v>1</v>
      </c>
      <c r="H63" s="105"/>
      <c r="I63" s="200">
        <v>344</v>
      </c>
      <c r="J63" s="59"/>
      <c r="K63" s="200">
        <v>400</v>
      </c>
      <c r="M63" s="194" t="e">
        <f t="shared" si="5"/>
        <v>#REF!</v>
      </c>
      <c r="O63" s="194">
        <f t="shared" si="4"/>
        <v>51</v>
      </c>
    </row>
    <row r="64" spans="2:15" ht="13">
      <c r="B64" s="83" t="s">
        <v>75</v>
      </c>
      <c r="C64" s="84"/>
      <c r="D64" s="103" t="s">
        <v>122</v>
      </c>
      <c r="E64" s="103" t="s">
        <v>65</v>
      </c>
      <c r="F64" s="103" t="s">
        <v>273</v>
      </c>
      <c r="G64" s="227">
        <v>0.78500000000000003</v>
      </c>
      <c r="H64" s="105"/>
      <c r="I64" s="200">
        <v>392</v>
      </c>
      <c r="J64" s="59"/>
      <c r="K64" s="200">
        <v>374</v>
      </c>
      <c r="M64" s="194" t="e">
        <f t="shared" si="5"/>
        <v>#REF!</v>
      </c>
      <c r="O64" s="194">
        <f t="shared" si="4"/>
        <v>52</v>
      </c>
    </row>
    <row r="65" spans="2:15" ht="15.5">
      <c r="B65" s="83" t="s">
        <v>449</v>
      </c>
      <c r="C65" s="228"/>
      <c r="D65" s="103" t="s">
        <v>122</v>
      </c>
      <c r="E65" s="103" t="s">
        <v>65</v>
      </c>
      <c r="F65" s="103" t="s">
        <v>298</v>
      </c>
      <c r="G65" s="104">
        <v>1</v>
      </c>
      <c r="H65" s="105"/>
      <c r="I65" s="198">
        <v>210</v>
      </c>
      <c r="J65" s="59"/>
      <c r="K65" s="198">
        <v>236</v>
      </c>
      <c r="M65" s="194" t="e">
        <f t="shared" si="5"/>
        <v>#REF!</v>
      </c>
      <c r="O65" s="194">
        <f t="shared" si="4"/>
        <v>53</v>
      </c>
    </row>
    <row r="66" spans="2:15" ht="13">
      <c r="B66" s="201" t="s">
        <v>62</v>
      </c>
      <c r="C66" s="84"/>
      <c r="D66" s="76"/>
      <c r="E66" s="76"/>
      <c r="F66" s="77"/>
      <c r="G66" s="202"/>
      <c r="H66" s="202"/>
      <c r="I66" s="203">
        <f>SUM(I52:I65)</f>
        <v>8876</v>
      </c>
      <c r="J66" s="204"/>
      <c r="K66" s="203">
        <f>SUM(K52:K65)</f>
        <v>9427</v>
      </c>
      <c r="M66" s="194" t="e">
        <f t="shared" si="5"/>
        <v>#REF!</v>
      </c>
    </row>
    <row r="67" spans="2:15" ht="13">
      <c r="B67" s="90" t="s">
        <v>471</v>
      </c>
      <c r="C67" s="90"/>
      <c r="D67" s="76"/>
      <c r="E67" s="76"/>
      <c r="F67" s="77"/>
      <c r="G67" s="76"/>
      <c r="H67" s="76"/>
      <c r="I67" s="199"/>
      <c r="J67" s="76"/>
      <c r="K67" s="199"/>
    </row>
    <row r="68" spans="2:15" ht="13">
      <c r="B68" s="83" t="s">
        <v>176</v>
      </c>
      <c r="C68" s="84"/>
      <c r="D68" s="103" t="s">
        <v>114</v>
      </c>
      <c r="E68" s="103" t="s">
        <v>254</v>
      </c>
      <c r="F68" s="103" t="s">
        <v>273</v>
      </c>
      <c r="G68" s="104">
        <v>1</v>
      </c>
      <c r="H68" s="105"/>
      <c r="I68" s="200">
        <v>1037</v>
      </c>
      <c r="J68" s="59"/>
      <c r="K68" s="200">
        <v>1130</v>
      </c>
      <c r="O68" s="194">
        <f>+O65+1</f>
        <v>54</v>
      </c>
    </row>
    <row r="69" spans="2:15" ht="13">
      <c r="B69" s="83" t="s">
        <v>183</v>
      </c>
      <c r="C69" s="84"/>
      <c r="D69" s="103" t="s">
        <v>114</v>
      </c>
      <c r="E69" s="103" t="s">
        <v>255</v>
      </c>
      <c r="F69" s="103" t="s">
        <v>273</v>
      </c>
      <c r="G69" s="104">
        <v>1</v>
      </c>
      <c r="H69" s="105"/>
      <c r="I69" s="193">
        <f>1030+6</f>
        <v>1036</v>
      </c>
      <c r="J69" s="59"/>
      <c r="K69" s="193">
        <v>1130</v>
      </c>
      <c r="M69" s="194" t="e">
        <f>+#REF!+1</f>
        <v>#REF!</v>
      </c>
      <c r="O69" s="194">
        <f t="shared" ref="O69:O74" si="6">+O68+1</f>
        <v>55</v>
      </c>
    </row>
    <row r="70" spans="2:15" ht="13">
      <c r="B70" s="83" t="s">
        <v>80</v>
      </c>
      <c r="C70" s="84"/>
      <c r="D70" s="103" t="s">
        <v>78</v>
      </c>
      <c r="E70" s="103" t="s">
        <v>81</v>
      </c>
      <c r="F70" s="103" t="s">
        <v>298</v>
      </c>
      <c r="G70" s="104">
        <v>1</v>
      </c>
      <c r="H70" s="105"/>
      <c r="I70" s="200">
        <v>720</v>
      </c>
      <c r="J70" s="59"/>
      <c r="K70" s="200">
        <v>807</v>
      </c>
      <c r="M70" s="194" t="e">
        <f>+M66+1</f>
        <v>#REF!</v>
      </c>
      <c r="O70" s="194">
        <f t="shared" si="6"/>
        <v>56</v>
      </c>
    </row>
    <row r="71" spans="2:15" ht="13">
      <c r="B71" s="83" t="s">
        <v>499</v>
      </c>
      <c r="C71" s="84"/>
      <c r="D71" s="103" t="s">
        <v>120</v>
      </c>
      <c r="E71" s="103" t="s">
        <v>500</v>
      </c>
      <c r="F71" s="103" t="s">
        <v>273</v>
      </c>
      <c r="G71" s="104">
        <v>1</v>
      </c>
      <c r="H71" s="105"/>
      <c r="I71" s="200">
        <v>750</v>
      </c>
      <c r="J71" s="59"/>
      <c r="K71" s="200">
        <v>731</v>
      </c>
      <c r="O71" s="194">
        <f t="shared" si="6"/>
        <v>57</v>
      </c>
    </row>
    <row r="72" spans="2:15" ht="13">
      <c r="B72" s="83" t="s">
        <v>187</v>
      </c>
      <c r="C72" s="84"/>
      <c r="D72" s="103" t="s">
        <v>114</v>
      </c>
      <c r="E72" s="103" t="s">
        <v>255</v>
      </c>
      <c r="F72" s="103" t="s">
        <v>413</v>
      </c>
      <c r="G72" s="104">
        <v>1</v>
      </c>
      <c r="H72" s="105"/>
      <c r="I72" s="200">
        <v>0</v>
      </c>
      <c r="J72" s="59"/>
      <c r="K72" s="200">
        <v>725</v>
      </c>
      <c r="M72" s="194" t="e">
        <f>+M69+1</f>
        <v>#REF!</v>
      </c>
      <c r="O72" s="194">
        <f t="shared" si="6"/>
        <v>58</v>
      </c>
    </row>
    <row r="73" spans="2:15" ht="13">
      <c r="B73" s="83" t="s">
        <v>94</v>
      </c>
      <c r="C73" s="84"/>
      <c r="D73" s="103" t="s">
        <v>95</v>
      </c>
      <c r="E73" s="103" t="s">
        <v>87</v>
      </c>
      <c r="F73" s="103" t="s">
        <v>273</v>
      </c>
      <c r="G73" s="104">
        <v>1</v>
      </c>
      <c r="H73" s="105"/>
      <c r="I73" s="200">
        <v>537</v>
      </c>
      <c r="J73" s="59"/>
      <c r="K73" s="200">
        <v>599</v>
      </c>
      <c r="M73" s="194" t="e">
        <f>+#REF!+1</f>
        <v>#REF!</v>
      </c>
      <c r="O73" s="194">
        <f t="shared" si="6"/>
        <v>59</v>
      </c>
    </row>
    <row r="74" spans="2:15" ht="13">
      <c r="B74" s="83" t="s">
        <v>277</v>
      </c>
      <c r="C74" s="84"/>
      <c r="D74" s="103" t="s">
        <v>114</v>
      </c>
      <c r="E74" s="103" t="s">
        <v>254</v>
      </c>
      <c r="F74" s="103" t="s">
        <v>273</v>
      </c>
      <c r="G74" s="104">
        <v>1</v>
      </c>
      <c r="H74" s="105"/>
      <c r="I74" s="193">
        <v>518.5</v>
      </c>
      <c r="J74" s="59"/>
      <c r="K74" s="193">
        <v>565</v>
      </c>
      <c r="M74" s="194" t="e">
        <f>+#REF!+1</f>
        <v>#REF!</v>
      </c>
      <c r="O74" s="194">
        <f t="shared" si="6"/>
        <v>60</v>
      </c>
    </row>
    <row r="75" spans="2:15" ht="13">
      <c r="B75" s="83" t="s">
        <v>104</v>
      </c>
      <c r="C75" s="84"/>
      <c r="D75" s="103" t="s">
        <v>120</v>
      </c>
      <c r="E75" s="103" t="s">
        <v>105</v>
      </c>
      <c r="F75" s="103" t="s">
        <v>273</v>
      </c>
      <c r="G75" s="104">
        <v>1</v>
      </c>
      <c r="H75" s="105"/>
      <c r="I75" s="193">
        <f>543+9</f>
        <v>552</v>
      </c>
      <c r="J75" s="59"/>
      <c r="K75" s="193">
        <f>543+9</f>
        <v>552</v>
      </c>
      <c r="O75" s="194">
        <f t="shared" ref="O75:O101" si="7">+O74+1</f>
        <v>61</v>
      </c>
    </row>
    <row r="76" spans="2:15" ht="15.5">
      <c r="B76" s="83" t="s">
        <v>131</v>
      </c>
      <c r="C76" s="84"/>
      <c r="D76" s="103" t="s">
        <v>120</v>
      </c>
      <c r="E76" s="103" t="s">
        <v>112</v>
      </c>
      <c r="F76" s="103" t="s">
        <v>273</v>
      </c>
      <c r="G76" s="104">
        <v>0.5</v>
      </c>
      <c r="H76" s="105"/>
      <c r="I76" s="200">
        <v>422</v>
      </c>
      <c r="J76" s="59"/>
      <c r="K76" s="200">
        <v>519</v>
      </c>
      <c r="M76" s="194" t="e">
        <f>+M74+1</f>
        <v>#REF!</v>
      </c>
      <c r="O76" s="194">
        <f t="shared" si="7"/>
        <v>62</v>
      </c>
    </row>
    <row r="77" spans="2:15" ht="13">
      <c r="B77" s="83" t="s">
        <v>101</v>
      </c>
      <c r="C77" s="84"/>
      <c r="D77" s="103" t="s">
        <v>99</v>
      </c>
      <c r="E77" s="103" t="s">
        <v>100</v>
      </c>
      <c r="F77" s="103" t="s">
        <v>412</v>
      </c>
      <c r="G77" s="104">
        <v>1</v>
      </c>
      <c r="H77" s="105"/>
      <c r="I77" s="193">
        <v>0</v>
      </c>
      <c r="J77" s="59"/>
      <c r="K77" s="193">
        <v>503</v>
      </c>
      <c r="M77" s="194" t="e">
        <f t="shared" ref="M77" si="8">+M76+1</f>
        <v>#REF!</v>
      </c>
      <c r="O77" s="194">
        <f t="shared" si="7"/>
        <v>63</v>
      </c>
    </row>
    <row r="78" spans="2:15" ht="13">
      <c r="B78" s="83" t="s">
        <v>113</v>
      </c>
      <c r="C78" s="84"/>
      <c r="D78" s="103" t="s">
        <v>114</v>
      </c>
      <c r="E78" s="103" t="s">
        <v>115</v>
      </c>
      <c r="F78" s="103" t="s">
        <v>412</v>
      </c>
      <c r="G78" s="104">
        <v>1</v>
      </c>
      <c r="H78" s="105"/>
      <c r="I78" s="200">
        <v>0</v>
      </c>
      <c r="J78" s="59"/>
      <c r="K78" s="200">
        <v>503</v>
      </c>
      <c r="M78" s="194" t="e">
        <f>+#REF!+1</f>
        <v>#REF!</v>
      </c>
      <c r="O78" s="194">
        <f t="shared" si="7"/>
        <v>64</v>
      </c>
    </row>
    <row r="79" spans="2:15" ht="13">
      <c r="B79" s="83" t="s">
        <v>102</v>
      </c>
      <c r="C79" s="84"/>
      <c r="D79" s="103" t="s">
        <v>99</v>
      </c>
      <c r="E79" s="103" t="s">
        <v>103</v>
      </c>
      <c r="F79" s="103" t="s">
        <v>273</v>
      </c>
      <c r="G79" s="104">
        <v>1</v>
      </c>
      <c r="H79" s="105"/>
      <c r="I79" s="193">
        <v>280</v>
      </c>
      <c r="J79" s="59"/>
      <c r="K79" s="193">
        <v>375</v>
      </c>
      <c r="M79" s="194" t="e">
        <f t="shared" ref="M79" si="9">+M78+1</f>
        <v>#REF!</v>
      </c>
      <c r="O79" s="194">
        <f t="shared" si="7"/>
        <v>65</v>
      </c>
    </row>
    <row r="80" spans="2:15" ht="13">
      <c r="B80" s="83" t="s">
        <v>89</v>
      </c>
      <c r="C80" s="84"/>
      <c r="D80" s="103" t="s">
        <v>78</v>
      </c>
      <c r="E80" s="103" t="s">
        <v>90</v>
      </c>
      <c r="F80" s="103" t="s">
        <v>298</v>
      </c>
      <c r="G80" s="104">
        <v>1</v>
      </c>
      <c r="H80" s="105"/>
      <c r="I80" s="200">
        <v>184</v>
      </c>
      <c r="J80" s="59"/>
      <c r="K80" s="200">
        <v>215</v>
      </c>
      <c r="M80" s="194" t="e">
        <f>+#REF!+1</f>
        <v>#REF!</v>
      </c>
      <c r="O80" s="194">
        <f t="shared" si="7"/>
        <v>66</v>
      </c>
    </row>
    <row r="81" spans="2:15" ht="13">
      <c r="B81" s="83" t="s">
        <v>192</v>
      </c>
      <c r="C81" s="84"/>
      <c r="D81" s="103" t="s">
        <v>114</v>
      </c>
      <c r="E81" s="103" t="s">
        <v>256</v>
      </c>
      <c r="F81" s="103" t="s">
        <v>412</v>
      </c>
      <c r="G81" s="104">
        <v>1</v>
      </c>
      <c r="H81" s="105"/>
      <c r="I81" s="200">
        <v>0</v>
      </c>
      <c r="J81" s="59"/>
      <c r="K81" s="200">
        <v>191</v>
      </c>
      <c r="M81" s="194" t="e">
        <f>+#REF!+1</f>
        <v>#REF!</v>
      </c>
      <c r="O81" s="194">
        <f>+O80+1</f>
        <v>67</v>
      </c>
    </row>
    <row r="82" spans="2:15" ht="13">
      <c r="B82" s="83" t="s">
        <v>106</v>
      </c>
      <c r="C82" s="84"/>
      <c r="D82" s="103" t="s">
        <v>120</v>
      </c>
      <c r="E82" s="103" t="s">
        <v>107</v>
      </c>
      <c r="F82" s="103" t="s">
        <v>298</v>
      </c>
      <c r="G82" s="104">
        <v>1</v>
      </c>
      <c r="H82" s="105"/>
      <c r="I82" s="200">
        <v>110</v>
      </c>
      <c r="J82" s="59"/>
      <c r="K82" s="200">
        <v>121</v>
      </c>
      <c r="M82" s="194" t="e">
        <f>+#REF!+1</f>
        <v>#REF!</v>
      </c>
      <c r="O82" s="194">
        <f t="shared" si="7"/>
        <v>68</v>
      </c>
    </row>
    <row r="83" spans="2:15" ht="13">
      <c r="B83" s="83" t="s">
        <v>96</v>
      </c>
      <c r="C83" s="228"/>
      <c r="D83" s="103" t="s">
        <v>95</v>
      </c>
      <c r="E83" s="103" t="s">
        <v>87</v>
      </c>
      <c r="F83" s="103" t="s">
        <v>412</v>
      </c>
      <c r="G83" s="104">
        <v>1</v>
      </c>
      <c r="H83" s="105"/>
      <c r="I83" s="193">
        <v>0</v>
      </c>
      <c r="J83" s="59"/>
      <c r="K83" s="193">
        <v>117</v>
      </c>
      <c r="M83" s="194" t="e">
        <f>+#REF!+1</f>
        <v>#REF!</v>
      </c>
      <c r="O83" s="194">
        <f t="shared" si="7"/>
        <v>69</v>
      </c>
    </row>
    <row r="84" spans="2:15" ht="13">
      <c r="B84" s="83" t="s">
        <v>203</v>
      </c>
      <c r="C84" s="84"/>
      <c r="D84" s="103" t="s">
        <v>114</v>
      </c>
      <c r="E84" s="103" t="s">
        <v>256</v>
      </c>
      <c r="F84" s="103" t="s">
        <v>412</v>
      </c>
      <c r="G84" s="104">
        <v>1</v>
      </c>
      <c r="H84" s="105"/>
      <c r="I84" s="193">
        <v>0</v>
      </c>
      <c r="J84" s="59"/>
      <c r="K84" s="193">
        <v>92</v>
      </c>
      <c r="M84" s="194" t="e">
        <f>+M82+1</f>
        <v>#REF!</v>
      </c>
      <c r="O84" s="194">
        <f>+O83+1</f>
        <v>70</v>
      </c>
    </row>
    <row r="85" spans="2:15" ht="13">
      <c r="B85" s="83" t="s">
        <v>108</v>
      </c>
      <c r="C85" s="84"/>
      <c r="D85" s="103" t="s">
        <v>120</v>
      </c>
      <c r="E85" s="103" t="s">
        <v>107</v>
      </c>
      <c r="F85" s="103" t="s">
        <v>273</v>
      </c>
      <c r="G85" s="104">
        <v>1</v>
      </c>
      <c r="H85" s="105"/>
      <c r="I85" s="200">
        <v>60</v>
      </c>
      <c r="J85" s="59"/>
      <c r="K85" s="200">
        <v>80</v>
      </c>
      <c r="M85" s="194" t="e">
        <f t="shared" ref="M85:M102" si="10">+M84+1</f>
        <v>#REF!</v>
      </c>
      <c r="O85" s="194">
        <f t="shared" si="7"/>
        <v>71</v>
      </c>
    </row>
    <row r="86" spans="2:15" ht="15.5">
      <c r="B86" s="83" t="s">
        <v>464</v>
      </c>
      <c r="C86" s="84"/>
      <c r="D86" s="103" t="s">
        <v>114</v>
      </c>
      <c r="E86" s="103" t="s">
        <v>256</v>
      </c>
      <c r="F86" s="103" t="s">
        <v>412</v>
      </c>
      <c r="G86" s="104">
        <v>1</v>
      </c>
      <c r="H86" s="105"/>
      <c r="I86" s="193">
        <v>0</v>
      </c>
      <c r="J86" s="59"/>
      <c r="K86" s="193">
        <v>77</v>
      </c>
      <c r="M86" s="194" t="e">
        <f t="shared" si="10"/>
        <v>#REF!</v>
      </c>
      <c r="O86" s="194">
        <f t="shared" si="7"/>
        <v>72</v>
      </c>
    </row>
    <row r="87" spans="2:15" ht="13">
      <c r="B87" s="83" t="s">
        <v>211</v>
      </c>
      <c r="C87" s="84"/>
      <c r="D87" s="103" t="s">
        <v>114</v>
      </c>
      <c r="E87" s="103" t="s">
        <v>256</v>
      </c>
      <c r="F87" s="103" t="s">
        <v>412</v>
      </c>
      <c r="G87" s="104">
        <v>1</v>
      </c>
      <c r="H87" s="105"/>
      <c r="I87" s="200">
        <v>0</v>
      </c>
      <c r="J87" s="59"/>
      <c r="K87" s="200">
        <v>73</v>
      </c>
      <c r="M87" s="194" t="e">
        <f t="shared" si="10"/>
        <v>#REF!</v>
      </c>
      <c r="O87" s="194">
        <f t="shared" si="7"/>
        <v>73</v>
      </c>
    </row>
    <row r="88" spans="2:15" ht="15.5">
      <c r="B88" s="83" t="s">
        <v>465</v>
      </c>
      <c r="C88" s="84"/>
      <c r="D88" s="103" t="s">
        <v>114</v>
      </c>
      <c r="E88" s="103" t="s">
        <v>256</v>
      </c>
      <c r="F88" s="103" t="s">
        <v>412</v>
      </c>
      <c r="G88" s="104">
        <v>1</v>
      </c>
      <c r="H88" s="105"/>
      <c r="I88" s="193">
        <v>0</v>
      </c>
      <c r="J88" s="59"/>
      <c r="K88" s="193">
        <v>68</v>
      </c>
      <c r="M88" s="194" t="e">
        <f t="shared" si="10"/>
        <v>#REF!</v>
      </c>
      <c r="O88" s="194">
        <f t="shared" si="7"/>
        <v>74</v>
      </c>
    </row>
    <row r="89" spans="2:15" ht="13">
      <c r="B89" s="83" t="s">
        <v>220</v>
      </c>
      <c r="C89" s="84"/>
      <c r="D89" s="103" t="s">
        <v>114</v>
      </c>
      <c r="E89" s="103" t="s">
        <v>256</v>
      </c>
      <c r="F89" s="103" t="s">
        <v>412</v>
      </c>
      <c r="G89" s="104">
        <v>1</v>
      </c>
      <c r="H89" s="105"/>
      <c r="I89" s="200">
        <v>0</v>
      </c>
      <c r="J89" s="59"/>
      <c r="K89" s="200">
        <v>67</v>
      </c>
      <c r="M89" s="194" t="e">
        <f t="shared" si="10"/>
        <v>#REF!</v>
      </c>
      <c r="O89" s="194">
        <f t="shared" si="7"/>
        <v>75</v>
      </c>
    </row>
    <row r="90" spans="2:15" ht="15.5">
      <c r="B90" s="83" t="s">
        <v>466</v>
      </c>
      <c r="C90" s="84"/>
      <c r="D90" s="103" t="s">
        <v>114</v>
      </c>
      <c r="E90" s="103" t="s">
        <v>256</v>
      </c>
      <c r="F90" s="103" t="s">
        <v>412</v>
      </c>
      <c r="G90" s="104">
        <v>1</v>
      </c>
      <c r="H90" s="105"/>
      <c r="I90" s="193">
        <v>0</v>
      </c>
      <c r="J90" s="59"/>
      <c r="K90" s="193">
        <v>60</v>
      </c>
      <c r="M90" s="194" t="e">
        <f t="shared" si="10"/>
        <v>#REF!</v>
      </c>
      <c r="O90" s="194">
        <f t="shared" si="7"/>
        <v>76</v>
      </c>
    </row>
    <row r="91" spans="2:15" ht="13">
      <c r="B91" s="83" t="s">
        <v>109</v>
      </c>
      <c r="C91" s="84"/>
      <c r="D91" s="103" t="s">
        <v>120</v>
      </c>
      <c r="E91" s="103" t="s">
        <v>107</v>
      </c>
      <c r="F91" s="103" t="s">
        <v>273</v>
      </c>
      <c r="G91" s="104">
        <v>1</v>
      </c>
      <c r="H91" s="105"/>
      <c r="I91" s="200">
        <v>55</v>
      </c>
      <c r="J91" s="59"/>
      <c r="K91" s="200">
        <v>56</v>
      </c>
      <c r="M91" s="194" t="e">
        <f t="shared" si="10"/>
        <v>#REF!</v>
      </c>
      <c r="O91" s="194">
        <f t="shared" si="7"/>
        <v>77</v>
      </c>
    </row>
    <row r="92" spans="2:15" ht="13">
      <c r="B92" s="83" t="s">
        <v>224</v>
      </c>
      <c r="C92" s="84"/>
      <c r="D92" s="103" t="s">
        <v>114</v>
      </c>
      <c r="E92" s="103" t="s">
        <v>255</v>
      </c>
      <c r="F92" s="103" t="s">
        <v>412</v>
      </c>
      <c r="G92" s="104">
        <v>1</v>
      </c>
      <c r="H92" s="105"/>
      <c r="I92" s="193">
        <v>0</v>
      </c>
      <c r="J92" s="59"/>
      <c r="K92" s="193">
        <v>53</v>
      </c>
      <c r="M92" s="194" t="e">
        <f t="shared" si="10"/>
        <v>#REF!</v>
      </c>
      <c r="O92" s="194">
        <f t="shared" si="7"/>
        <v>78</v>
      </c>
    </row>
    <row r="93" spans="2:15" ht="13">
      <c r="B93" s="83" t="s">
        <v>110</v>
      </c>
      <c r="C93" s="84"/>
      <c r="D93" s="103" t="s">
        <v>120</v>
      </c>
      <c r="E93" s="103" t="s">
        <v>107</v>
      </c>
      <c r="F93" s="103" t="s">
        <v>412</v>
      </c>
      <c r="G93" s="104">
        <v>1</v>
      </c>
      <c r="H93" s="105"/>
      <c r="I93" s="200">
        <v>0</v>
      </c>
      <c r="J93" s="59"/>
      <c r="K93" s="200">
        <v>48</v>
      </c>
      <c r="M93" s="194" t="e">
        <f t="shared" si="10"/>
        <v>#REF!</v>
      </c>
      <c r="O93" s="194">
        <f t="shared" si="7"/>
        <v>79</v>
      </c>
    </row>
    <row r="94" spans="2:15" ht="13">
      <c r="B94" s="83" t="s">
        <v>111</v>
      </c>
      <c r="C94" s="84"/>
      <c r="D94" s="103" t="s">
        <v>120</v>
      </c>
      <c r="E94" s="103" t="s">
        <v>107</v>
      </c>
      <c r="F94" s="103" t="s">
        <v>298</v>
      </c>
      <c r="G94" s="104">
        <v>1</v>
      </c>
      <c r="H94" s="105"/>
      <c r="I94" s="193">
        <v>45</v>
      </c>
      <c r="J94" s="59"/>
      <c r="K94" s="193">
        <v>47</v>
      </c>
      <c r="M94" s="194" t="e">
        <f t="shared" si="10"/>
        <v>#REF!</v>
      </c>
      <c r="O94" s="194">
        <f t="shared" si="7"/>
        <v>80</v>
      </c>
    </row>
    <row r="95" spans="2:15" ht="13">
      <c r="B95" s="83" t="s">
        <v>226</v>
      </c>
      <c r="C95" s="84"/>
      <c r="D95" s="103" t="s">
        <v>114</v>
      </c>
      <c r="E95" s="103" t="s">
        <v>257</v>
      </c>
      <c r="F95" s="103" t="s">
        <v>412</v>
      </c>
      <c r="G95" s="104">
        <v>1</v>
      </c>
      <c r="H95" s="105"/>
      <c r="I95" s="200">
        <v>0</v>
      </c>
      <c r="J95" s="59"/>
      <c r="K95" s="200">
        <v>33</v>
      </c>
      <c r="M95" s="194" t="e">
        <f t="shared" si="10"/>
        <v>#REF!</v>
      </c>
      <c r="O95" s="194">
        <f t="shared" si="7"/>
        <v>81</v>
      </c>
    </row>
    <row r="96" spans="2:15" ht="15.5">
      <c r="B96" s="83" t="s">
        <v>467</v>
      </c>
      <c r="C96" s="84"/>
      <c r="D96" s="103" t="s">
        <v>120</v>
      </c>
      <c r="E96" s="103" t="s">
        <v>112</v>
      </c>
      <c r="F96" s="103" t="s">
        <v>298</v>
      </c>
      <c r="G96" s="104">
        <v>0.5</v>
      </c>
      <c r="H96" s="105"/>
      <c r="I96" s="193">
        <v>25</v>
      </c>
      <c r="J96" s="59"/>
      <c r="K96" s="193">
        <v>25</v>
      </c>
      <c r="M96" s="194" t="e">
        <f t="shared" si="10"/>
        <v>#REF!</v>
      </c>
      <c r="O96" s="194">
        <f t="shared" si="7"/>
        <v>82</v>
      </c>
    </row>
    <row r="97" spans="2:16" ht="13">
      <c r="B97" s="83" t="s">
        <v>229</v>
      </c>
      <c r="C97" s="84"/>
      <c r="D97" s="103" t="s">
        <v>114</v>
      </c>
      <c r="E97" s="103" t="s">
        <v>255</v>
      </c>
      <c r="F97" s="103" t="s">
        <v>412</v>
      </c>
      <c r="G97" s="104">
        <v>1</v>
      </c>
      <c r="H97" s="105"/>
      <c r="I97" s="200">
        <v>0</v>
      </c>
      <c r="J97" s="59"/>
      <c r="K97" s="200">
        <v>23</v>
      </c>
      <c r="M97" s="194" t="e">
        <f t="shared" si="10"/>
        <v>#REF!</v>
      </c>
      <c r="O97" s="194">
        <f t="shared" si="7"/>
        <v>83</v>
      </c>
    </row>
    <row r="98" spans="2:16" ht="13">
      <c r="B98" s="83" t="s">
        <v>232</v>
      </c>
      <c r="C98" s="84"/>
      <c r="D98" s="103" t="s">
        <v>114</v>
      </c>
      <c r="E98" s="103" t="s">
        <v>255</v>
      </c>
      <c r="F98" s="103" t="s">
        <v>412</v>
      </c>
      <c r="G98" s="104">
        <v>1</v>
      </c>
      <c r="H98" s="105"/>
      <c r="I98" s="193">
        <v>0</v>
      </c>
      <c r="J98" s="59"/>
      <c r="K98" s="193">
        <v>20</v>
      </c>
      <c r="M98" s="194" t="e">
        <f t="shared" si="10"/>
        <v>#REF!</v>
      </c>
      <c r="O98" s="194">
        <f t="shared" si="7"/>
        <v>84</v>
      </c>
    </row>
    <row r="99" spans="2:16" ht="13">
      <c r="B99" s="83" t="s">
        <v>234</v>
      </c>
      <c r="C99" s="84"/>
      <c r="D99" s="103" t="s">
        <v>114</v>
      </c>
      <c r="E99" s="103" t="s">
        <v>257</v>
      </c>
      <c r="F99" s="103" t="s">
        <v>412</v>
      </c>
      <c r="G99" s="104">
        <v>1</v>
      </c>
      <c r="H99" s="105"/>
      <c r="I99" s="200">
        <v>0</v>
      </c>
      <c r="J99" s="59"/>
      <c r="K99" s="200">
        <v>12</v>
      </c>
      <c r="M99" s="194" t="e">
        <f t="shared" si="10"/>
        <v>#REF!</v>
      </c>
      <c r="O99" s="194">
        <f t="shared" si="7"/>
        <v>85</v>
      </c>
    </row>
    <row r="100" spans="2:16" ht="13">
      <c r="B100" s="83" t="s">
        <v>237</v>
      </c>
      <c r="C100" s="84"/>
      <c r="D100" s="103" t="s">
        <v>114</v>
      </c>
      <c r="E100" s="103" t="s">
        <v>258</v>
      </c>
      <c r="F100" s="103" t="s">
        <v>412</v>
      </c>
      <c r="G100" s="104">
        <v>1</v>
      </c>
      <c r="H100" s="105"/>
      <c r="I100" s="193">
        <v>0</v>
      </c>
      <c r="J100" s="59"/>
      <c r="K100" s="193">
        <v>10</v>
      </c>
      <c r="M100" s="194" t="e">
        <f t="shared" si="10"/>
        <v>#REF!</v>
      </c>
      <c r="O100" s="194">
        <f t="shared" si="7"/>
        <v>86</v>
      </c>
    </row>
    <row r="101" spans="2:16" ht="13">
      <c r="B101" s="83" t="s">
        <v>240</v>
      </c>
      <c r="C101" s="84"/>
      <c r="D101" s="103" t="s">
        <v>114</v>
      </c>
      <c r="E101" s="103" t="s">
        <v>256</v>
      </c>
      <c r="F101" s="103" t="s">
        <v>243</v>
      </c>
      <c r="G101" s="104">
        <v>1</v>
      </c>
      <c r="H101" s="105"/>
      <c r="I101" s="198">
        <v>0</v>
      </c>
      <c r="J101" s="59"/>
      <c r="K101" s="198">
        <v>4</v>
      </c>
      <c r="M101" s="194" t="e">
        <f t="shared" si="10"/>
        <v>#REF!</v>
      </c>
      <c r="O101" s="194">
        <f t="shared" si="7"/>
        <v>87</v>
      </c>
      <c r="P101" s="194" t="s">
        <v>275</v>
      </c>
    </row>
    <row r="102" spans="2:16" ht="13">
      <c r="B102" s="201" t="s">
        <v>62</v>
      </c>
      <c r="C102" s="84"/>
      <c r="D102" s="103"/>
      <c r="E102" s="103"/>
      <c r="F102" s="103"/>
      <c r="G102" s="104"/>
      <c r="H102" s="105"/>
      <c r="I102" s="200">
        <f>SUM(I68:I101)</f>
        <v>6331.5</v>
      </c>
      <c r="J102" s="59"/>
      <c r="K102" s="200">
        <f>SUM(K68:K101)</f>
        <v>9631</v>
      </c>
      <c r="M102" s="194" t="e">
        <f t="shared" si="10"/>
        <v>#REF!</v>
      </c>
      <c r="N102" s="194" t="s">
        <v>138</v>
      </c>
    </row>
    <row r="103" spans="2:16" ht="13.5" thickBot="1">
      <c r="B103" s="241" t="s">
        <v>377</v>
      </c>
      <c r="C103" s="240">
        <f>O101</f>
        <v>87</v>
      </c>
      <c r="I103" s="230">
        <f>+I50+I66+I102</f>
        <v>21788.5</v>
      </c>
      <c r="J103" s="231"/>
      <c r="K103" s="230">
        <f>+K50+K66+K102</f>
        <v>26582.25</v>
      </c>
    </row>
    <row r="104" spans="2:16" ht="13.5" thickTop="1">
      <c r="B104" s="229"/>
      <c r="I104" s="237"/>
      <c r="J104" s="231"/>
      <c r="K104" s="237"/>
    </row>
    <row r="105" spans="2:16" ht="13">
      <c r="B105" s="263" t="s">
        <v>368</v>
      </c>
      <c r="I105" s="237"/>
      <c r="J105" s="231"/>
      <c r="K105" s="237"/>
    </row>
    <row r="106" spans="2:16" ht="13.5">
      <c r="B106" s="264" t="s">
        <v>490</v>
      </c>
      <c r="I106" s="237"/>
      <c r="J106" s="231"/>
      <c r="K106" s="237"/>
    </row>
    <row r="107" spans="2:16" ht="13">
      <c r="B107" s="83" t="s">
        <v>493</v>
      </c>
      <c r="D107" s="103" t="s">
        <v>114</v>
      </c>
      <c r="E107" s="103" t="s">
        <v>254</v>
      </c>
      <c r="F107" s="103" t="s">
        <v>273</v>
      </c>
      <c r="G107" s="104">
        <v>1</v>
      </c>
      <c r="I107" s="193">
        <v>668</v>
      </c>
      <c r="J107" s="204"/>
      <c r="K107" s="193">
        <v>760</v>
      </c>
    </row>
    <row r="108" spans="2:16" s="73" customFormat="1" ht="13.5">
      <c r="B108" s="238" t="s">
        <v>326</v>
      </c>
      <c r="C108" s="90"/>
      <c r="D108" s="76"/>
      <c r="E108" s="76"/>
      <c r="F108" s="77"/>
      <c r="G108" s="76"/>
      <c r="H108" s="76"/>
      <c r="I108" s="199"/>
      <c r="J108" s="76"/>
      <c r="K108" s="199"/>
    </row>
    <row r="109" spans="2:16" ht="13">
      <c r="B109" s="83" t="s">
        <v>352</v>
      </c>
      <c r="C109" s="84"/>
      <c r="D109" s="103" t="s">
        <v>114</v>
      </c>
      <c r="E109" s="103" t="s">
        <v>255</v>
      </c>
      <c r="F109" s="103" t="s">
        <v>273</v>
      </c>
      <c r="G109" s="104">
        <v>1</v>
      </c>
      <c r="I109" s="200">
        <v>273</v>
      </c>
      <c r="J109" s="231"/>
      <c r="K109" s="200">
        <v>309</v>
      </c>
    </row>
    <row r="110" spans="2:16" ht="13.5" thickBot="1">
      <c r="B110" s="229" t="s">
        <v>369</v>
      </c>
      <c r="I110" s="232">
        <f>SUM(I103:I109)</f>
        <v>22729.5</v>
      </c>
      <c r="J110" s="231"/>
      <c r="K110" s="232">
        <f>SUM(K103:K109)</f>
        <v>27651.25</v>
      </c>
      <c r="M110" s="194" t="e">
        <f>+#REF!+1</f>
        <v>#REF!</v>
      </c>
    </row>
    <row r="111" spans="2:16" ht="13.5" thickTop="1">
      <c r="B111" s="76"/>
      <c r="C111" s="76"/>
      <c r="D111" s="76"/>
      <c r="E111" s="76"/>
      <c r="F111" s="77"/>
      <c r="G111" s="76"/>
      <c r="H111" s="76"/>
      <c r="I111" s="233"/>
      <c r="J111" s="234"/>
      <c r="K111" s="233"/>
    </row>
    <row r="112" spans="2:16" ht="13">
      <c r="B112" s="76"/>
      <c r="C112" s="76"/>
      <c r="D112" s="76"/>
      <c r="E112" s="76"/>
      <c r="F112" s="77"/>
      <c r="G112" s="76"/>
      <c r="H112" s="76"/>
      <c r="I112" s="235"/>
      <c r="J112" s="105"/>
      <c r="K112" s="235"/>
    </row>
    <row r="113" spans="1:11" ht="42.75" customHeight="1">
      <c r="A113" s="236">
        <v>-1</v>
      </c>
      <c r="B113" s="364" t="s">
        <v>286</v>
      </c>
      <c r="C113" s="364"/>
      <c r="D113" s="364"/>
      <c r="E113" s="364"/>
      <c r="F113" s="364"/>
      <c r="G113" s="364"/>
      <c r="H113" s="364"/>
      <c r="I113" s="364"/>
      <c r="J113" s="364"/>
      <c r="K113" s="364"/>
    </row>
    <row r="114" spans="1:11" ht="44.25" customHeight="1">
      <c r="A114" s="236">
        <v>-2</v>
      </c>
      <c r="B114" s="364" t="s">
        <v>285</v>
      </c>
      <c r="C114" s="364"/>
      <c r="D114" s="364"/>
      <c r="E114" s="364"/>
      <c r="F114" s="364"/>
      <c r="G114" s="364"/>
      <c r="H114" s="364"/>
      <c r="I114" s="364"/>
      <c r="J114" s="364"/>
      <c r="K114" s="364"/>
    </row>
    <row r="115" spans="1:11" ht="29.25" customHeight="1">
      <c r="A115" s="236">
        <v>-3</v>
      </c>
      <c r="B115" s="364" t="s">
        <v>118</v>
      </c>
      <c r="C115" s="364"/>
      <c r="D115" s="364"/>
      <c r="E115" s="364"/>
      <c r="F115" s="364"/>
      <c r="G115" s="364"/>
      <c r="H115" s="364"/>
      <c r="I115" s="364"/>
      <c r="J115" s="364"/>
      <c r="K115" s="364"/>
    </row>
    <row r="116" spans="1:11" ht="29.25" customHeight="1">
      <c r="A116" s="236">
        <v>-4</v>
      </c>
      <c r="B116" s="364" t="s">
        <v>454</v>
      </c>
      <c r="C116" s="364"/>
      <c r="D116" s="364"/>
      <c r="E116" s="364"/>
      <c r="F116" s="364"/>
      <c r="G116" s="364"/>
      <c r="H116" s="364"/>
      <c r="I116" s="364"/>
      <c r="J116" s="364"/>
      <c r="K116" s="364"/>
    </row>
    <row r="117" spans="1:11" ht="19.5" customHeight="1">
      <c r="A117" s="236">
        <v>-5</v>
      </c>
      <c r="B117" s="364" t="s">
        <v>455</v>
      </c>
      <c r="C117" s="364"/>
      <c r="D117" s="364"/>
      <c r="E117" s="364"/>
      <c r="F117" s="364"/>
      <c r="G117" s="364"/>
      <c r="H117" s="364"/>
      <c r="I117" s="364"/>
      <c r="J117" s="364"/>
      <c r="K117" s="364"/>
    </row>
    <row r="118" spans="1:11" ht="19.5" customHeight="1">
      <c r="A118" s="236">
        <v>-6</v>
      </c>
      <c r="B118" s="364" t="s">
        <v>133</v>
      </c>
      <c r="C118" s="364"/>
      <c r="D118" s="364"/>
      <c r="E118" s="364"/>
      <c r="F118" s="364"/>
      <c r="G118" s="364"/>
      <c r="H118" s="364"/>
      <c r="I118" s="364"/>
      <c r="J118" s="364"/>
      <c r="K118" s="364"/>
    </row>
    <row r="119" spans="1:11" ht="19.5" customHeight="1">
      <c r="A119" s="236">
        <v>-7</v>
      </c>
      <c r="B119" s="364" t="s">
        <v>410</v>
      </c>
      <c r="C119" s="364"/>
      <c r="D119" s="364"/>
      <c r="E119" s="364"/>
      <c r="F119" s="364"/>
      <c r="G119" s="364"/>
      <c r="H119" s="364"/>
      <c r="I119" s="364"/>
      <c r="J119" s="364"/>
      <c r="K119" s="364"/>
    </row>
    <row r="120" spans="1:11" ht="19.5" customHeight="1">
      <c r="A120" s="236">
        <v>-8</v>
      </c>
      <c r="B120" s="364" t="s">
        <v>366</v>
      </c>
      <c r="C120" s="364"/>
      <c r="D120" s="364"/>
      <c r="E120" s="364"/>
      <c r="F120" s="364"/>
      <c r="G120" s="364"/>
      <c r="H120" s="364"/>
      <c r="I120" s="364"/>
      <c r="J120" s="364"/>
      <c r="K120" s="364"/>
    </row>
    <row r="121" spans="1:11" ht="38.25" customHeight="1">
      <c r="A121" s="236">
        <v>-9</v>
      </c>
      <c r="B121" s="367" t="s">
        <v>343</v>
      </c>
      <c r="C121" s="367"/>
      <c r="D121" s="367"/>
      <c r="E121" s="367"/>
      <c r="F121" s="367"/>
      <c r="G121" s="367"/>
      <c r="H121" s="367"/>
      <c r="I121" s="367"/>
      <c r="J121" s="367"/>
      <c r="K121" s="367"/>
    </row>
    <row r="122" spans="1:11" ht="26.25" customHeight="1">
      <c r="A122" s="236"/>
      <c r="B122" s="364"/>
      <c r="C122" s="364"/>
      <c r="D122" s="364"/>
      <c r="E122" s="364"/>
      <c r="F122" s="364"/>
      <c r="G122" s="364"/>
      <c r="H122" s="364"/>
      <c r="I122" s="364"/>
      <c r="J122" s="364"/>
      <c r="K122" s="364"/>
    </row>
  </sheetData>
  <autoFilter ref="A7:P103" xr:uid="{00000000-0009-0000-0000-000074000000}"/>
  <mergeCells count="10">
    <mergeCell ref="B119:K119"/>
    <mergeCell ref="B120:K120"/>
    <mergeCell ref="B121:K121"/>
    <mergeCell ref="B122:K122"/>
    <mergeCell ref="B113:K113"/>
    <mergeCell ref="B114:K114"/>
    <mergeCell ref="B115:K115"/>
    <mergeCell ref="B116:K116"/>
    <mergeCell ref="B117:K117"/>
    <mergeCell ref="B118:K118"/>
  </mergeCells>
  <conditionalFormatting sqref="B8:K110">
    <cfRule type="expression" dxfId="15" priority="1">
      <formula>MOD(ROW(),2)=0</formula>
    </cfRule>
  </conditionalFormatting>
  <pageMargins left="0.7" right="0.7" top="0.75" bottom="0.75" header="0.3" footer="0.3"/>
  <pageSetup paperSize="3" scale="66"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35">
    <pageSetUpPr fitToPage="1"/>
  </sheetPr>
  <dimension ref="A1:K38"/>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492</v>
      </c>
      <c r="C6" s="155"/>
      <c r="D6" s="156">
        <f>'Recon 7.03.2014 rev  '!D8</f>
        <v>7524</v>
      </c>
      <c r="E6" s="156">
        <f>'Recon 7.03.2014 rev  '!E8</f>
        <v>9427</v>
      </c>
      <c r="F6" s="156">
        <f>'Recon 7.03.2014 rev  '!F8</f>
        <v>8900</v>
      </c>
      <c r="G6" s="158"/>
      <c r="H6" s="156">
        <f>SUM(D6:G6)</f>
        <v>25851</v>
      </c>
      <c r="J6" s="159">
        <f>H6-'CPN Portfolio 7.03.2014 '!K102</f>
        <v>-0.25</v>
      </c>
    </row>
    <row r="7" spans="1:11">
      <c r="A7" s="147"/>
      <c r="B7" s="155"/>
      <c r="C7" s="155"/>
      <c r="D7" s="267"/>
      <c r="E7" s="267"/>
      <c r="F7" s="267"/>
      <c r="G7" s="158"/>
      <c r="H7" s="163">
        <f t="shared" ref="H7:H8" si="0">SUM(D7:G7)</f>
        <v>0</v>
      </c>
      <c r="J7" s="159"/>
    </row>
    <row r="8" spans="1:11">
      <c r="A8" s="147"/>
      <c r="B8" s="161" t="s">
        <v>501</v>
      </c>
      <c r="C8" s="155"/>
      <c r="D8" s="267"/>
      <c r="E8" s="267"/>
      <c r="F8" s="267">
        <v>731</v>
      </c>
      <c r="G8" s="158"/>
      <c r="H8" s="163">
        <f t="shared" si="0"/>
        <v>731</v>
      </c>
      <c r="J8" s="159"/>
    </row>
    <row r="9" spans="1:11">
      <c r="A9" s="147"/>
      <c r="B9" s="242"/>
      <c r="C9" s="161"/>
      <c r="D9" s="213"/>
      <c r="E9" s="162"/>
      <c r="F9" s="162"/>
      <c r="G9" s="163"/>
      <c r="H9" s="163">
        <f>SUM(D9:G9)</f>
        <v>0</v>
      </c>
    </row>
    <row r="10" spans="1:11">
      <c r="A10" s="147"/>
      <c r="B10" s="155" t="s">
        <v>496</v>
      </c>
      <c r="C10" s="161"/>
      <c r="D10" s="214">
        <f t="shared" ref="D10:H10" si="1">SUM(D6:D9)</f>
        <v>7524</v>
      </c>
      <c r="E10" s="214">
        <f t="shared" si="1"/>
        <v>9427</v>
      </c>
      <c r="F10" s="214">
        <f t="shared" si="1"/>
        <v>9631</v>
      </c>
      <c r="G10" s="170">
        <f t="shared" si="1"/>
        <v>0</v>
      </c>
      <c r="H10" s="214">
        <f t="shared" si="1"/>
        <v>26582</v>
      </c>
      <c r="J10" s="159">
        <f>H10-'CPN Portfolio 11.10.2014'!K103</f>
        <v>-0.25</v>
      </c>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9" t="s">
        <v>360</v>
      </c>
      <c r="C13" s="161"/>
      <c r="D13" s="167"/>
      <c r="E13" s="167"/>
      <c r="F13" s="167"/>
      <c r="G13" s="168"/>
      <c r="H13" s="169"/>
    </row>
    <row r="14" spans="1:11">
      <c r="A14" s="147"/>
      <c r="B14" s="160" t="s">
        <v>494</v>
      </c>
      <c r="C14" s="161"/>
      <c r="D14" s="167"/>
      <c r="E14" s="167"/>
      <c r="F14" s="167">
        <v>760</v>
      </c>
      <c r="G14" s="168"/>
      <c r="H14" s="169">
        <f t="shared" ref="H14:H16" si="2">SUM(D14:F14)</f>
        <v>760</v>
      </c>
    </row>
    <row r="15" spans="1:11">
      <c r="A15" s="147"/>
      <c r="B15" s="239" t="s">
        <v>361</v>
      </c>
      <c r="C15" s="161"/>
      <c r="D15" s="167"/>
      <c r="E15" s="167"/>
      <c r="F15" s="167"/>
      <c r="G15" s="168"/>
      <c r="H15" s="169"/>
    </row>
    <row r="16" spans="1:11">
      <c r="A16" s="147"/>
      <c r="B16" s="160" t="s">
        <v>352</v>
      </c>
      <c r="C16" s="161"/>
      <c r="D16" s="170"/>
      <c r="E16" s="170"/>
      <c r="F16" s="170">
        <f>'CPN Portfolio Q2''12'!K113</f>
        <v>309</v>
      </c>
      <c r="G16" s="168"/>
      <c r="H16" s="169">
        <f t="shared" si="2"/>
        <v>309</v>
      </c>
    </row>
    <row r="17" spans="1:10" ht="14.5" thickBot="1">
      <c r="A17" s="147"/>
      <c r="B17" s="160" t="s">
        <v>269</v>
      </c>
      <c r="C17" s="161"/>
      <c r="D17" s="171">
        <f t="shared" ref="D17:E17" si="3">SUM(D14:D16)</f>
        <v>0</v>
      </c>
      <c r="E17" s="171">
        <f t="shared" si="3"/>
        <v>0</v>
      </c>
      <c r="F17" s="171">
        <f>SUM(F14:F16)</f>
        <v>1069</v>
      </c>
      <c r="G17" s="168"/>
      <c r="H17" s="171">
        <f>SUM(H14:H16)</f>
        <v>1069</v>
      </c>
      <c r="J17" s="159"/>
    </row>
    <row r="18" spans="1:10" ht="14.5" thickTop="1">
      <c r="A18" s="147"/>
      <c r="B18" s="160"/>
      <c r="C18" s="161"/>
      <c r="D18" s="173"/>
      <c r="E18" s="173"/>
      <c r="F18" s="174"/>
      <c r="G18" s="175"/>
      <c r="H18" s="176"/>
    </row>
    <row r="19" spans="1:10" ht="14.5" thickBot="1">
      <c r="A19" s="147"/>
      <c r="B19" s="148" t="s">
        <v>303</v>
      </c>
      <c r="C19" s="161"/>
      <c r="D19" s="179">
        <f>+D10+D17</f>
        <v>7524</v>
      </c>
      <c r="E19" s="179">
        <f>+E10+E17</f>
        <v>9427</v>
      </c>
      <c r="F19" s="179">
        <f>+F10+F17</f>
        <v>10700</v>
      </c>
      <c r="G19" s="175"/>
      <c r="H19" s="179">
        <f>+H10+H17</f>
        <v>27651</v>
      </c>
      <c r="J19" s="159">
        <f>H19-'CPN Portfolio 11.10.2014'!K110</f>
        <v>-0.25</v>
      </c>
    </row>
    <row r="20" spans="1:10">
      <c r="A20" s="147"/>
    </row>
    <row r="21" spans="1:10">
      <c r="A21" s="147"/>
      <c r="H21" s="244" t="s">
        <v>409</v>
      </c>
      <c r="J21" s="265"/>
    </row>
    <row r="22" spans="1:10">
      <c r="B22" s="243" t="s">
        <v>387</v>
      </c>
      <c r="C22"/>
      <c r="D22" t="s">
        <v>388</v>
      </c>
      <c r="H22" s="147">
        <v>10</v>
      </c>
    </row>
    <row r="23" spans="1:10">
      <c r="B23" s="243" t="s">
        <v>389</v>
      </c>
      <c r="C23"/>
      <c r="D23" t="s">
        <v>390</v>
      </c>
      <c r="H23" s="147">
        <v>44</v>
      </c>
      <c r="J23" s="159"/>
    </row>
    <row r="24" spans="1:10">
      <c r="B24" s="243" t="s">
        <v>391</v>
      </c>
      <c r="C24"/>
      <c r="D24" t="s">
        <v>392</v>
      </c>
      <c r="H24" s="147">
        <f>14+28</f>
        <v>42</v>
      </c>
    </row>
    <row r="25" spans="1:10">
      <c r="B25" s="243" t="s">
        <v>393</v>
      </c>
      <c r="C25"/>
      <c r="D25" t="s">
        <v>394</v>
      </c>
      <c r="H25" s="147">
        <v>12</v>
      </c>
    </row>
    <row r="26" spans="1:10">
      <c r="B26" s="243" t="s">
        <v>395</v>
      </c>
      <c r="C26"/>
      <c r="D26" t="s">
        <v>396</v>
      </c>
      <c r="H26" s="147">
        <f>6+9</f>
        <v>15</v>
      </c>
    </row>
    <row r="27" spans="1:10">
      <c r="B27" s="243" t="s">
        <v>397</v>
      </c>
      <c r="C27"/>
      <c r="D27" t="s">
        <v>404</v>
      </c>
      <c r="H27" s="147">
        <v>12</v>
      </c>
    </row>
    <row r="28" spans="1:10">
      <c r="B28" s="243" t="s">
        <v>406</v>
      </c>
      <c r="C28"/>
      <c r="D28" t="s">
        <v>407</v>
      </c>
      <c r="H28" s="147">
        <v>15</v>
      </c>
    </row>
    <row r="29" spans="1:10">
      <c r="B29" s="243" t="s">
        <v>398</v>
      </c>
      <c r="C29"/>
      <c r="D29" t="s">
        <v>399</v>
      </c>
      <c r="H29" s="147">
        <v>19</v>
      </c>
    </row>
    <row r="30" spans="1:10">
      <c r="B30" s="243" t="s">
        <v>400</v>
      </c>
      <c r="C30"/>
      <c r="D30" t="s">
        <v>401</v>
      </c>
      <c r="H30" s="147">
        <v>20</v>
      </c>
    </row>
    <row r="31" spans="1:10">
      <c r="B31" s="243" t="s">
        <v>434</v>
      </c>
      <c r="C31"/>
      <c r="D31" t="s">
        <v>435</v>
      </c>
      <c r="H31" s="147">
        <v>10</v>
      </c>
    </row>
    <row r="32" spans="1:10">
      <c r="B32" s="243" t="s">
        <v>434</v>
      </c>
      <c r="C32"/>
      <c r="D32" s="73" t="s">
        <v>484</v>
      </c>
      <c r="H32" s="147">
        <v>10</v>
      </c>
    </row>
    <row r="33" spans="2:8" ht="14.5" thickBot="1">
      <c r="B33" s="243"/>
      <c r="C33"/>
      <c r="D33"/>
      <c r="H33" s="245">
        <f>SUM(H22:H32)</f>
        <v>209</v>
      </c>
    </row>
    <row r="34" spans="2:8" ht="14.5" thickTop="1">
      <c r="B34" s="243" t="s">
        <v>402</v>
      </c>
      <c r="C34"/>
      <c r="D34" t="s">
        <v>485</v>
      </c>
    </row>
    <row r="35" spans="2:8">
      <c r="B35" s="243" t="s">
        <v>403</v>
      </c>
      <c r="C35"/>
      <c r="D35" t="s">
        <v>405</v>
      </c>
    </row>
    <row r="37" spans="2:8">
      <c r="B37" s="243" t="s">
        <v>429</v>
      </c>
      <c r="D37" s="147" t="s">
        <v>430</v>
      </c>
    </row>
    <row r="38" spans="2:8">
      <c r="B38" s="243" t="s">
        <v>402</v>
      </c>
      <c r="D38" t="s">
        <v>437</v>
      </c>
      <c r="E38"/>
    </row>
  </sheetData>
  <pageMargins left="0.7" right="0.7" top="0.75" bottom="0.75" header="0.3" footer="0.3"/>
  <pageSetup scale="8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S105"/>
  <sheetViews>
    <sheetView workbookViewId="0"/>
  </sheetViews>
  <sheetFormatPr defaultColWidth="8.81640625" defaultRowHeight="12.5" outlineLevelCol="1"/>
  <cols>
    <col min="1" max="1" width="8.1796875" style="73" customWidth="1"/>
    <col min="2" max="2" width="37.1796875" style="73" customWidth="1"/>
    <col min="3" max="3" width="5.1796875" style="73" customWidth="1"/>
    <col min="4" max="4" width="14" style="73" customWidth="1"/>
    <col min="5" max="5" width="10.54296875" style="73" bestFit="1" customWidth="1"/>
    <col min="6" max="6" width="19.1796875" style="74" bestFit="1" customWidth="1"/>
    <col min="7" max="7" width="10" style="73" bestFit="1" customWidth="1"/>
    <col min="8" max="8" width="1.1796875" style="73" customWidth="1"/>
    <col min="9" max="9" width="12.81640625" style="248" customWidth="1"/>
    <col min="10" max="10" width="2" style="73" customWidth="1"/>
    <col min="11" max="11" width="12.81640625" style="248" customWidth="1"/>
    <col min="12" max="12" width="2.81640625" style="73" customWidth="1"/>
    <col min="13" max="13" width="8.81640625" style="73" hidden="1" customWidth="1" outlineLevel="1"/>
    <col min="14" max="14" width="21.54296875" style="73" hidden="1" customWidth="1" outlineLevel="1"/>
    <col min="15" max="15" width="8.81640625" style="73" customWidth="1" collapsed="1"/>
    <col min="16" max="16384" width="8.81640625" style="73"/>
  </cols>
  <sheetData>
    <row r="1" spans="1:19" ht="20">
      <c r="B1" s="72"/>
    </row>
    <row r="2" spans="1:19" ht="17.5">
      <c r="A2" s="217" t="s">
        <v>749</v>
      </c>
      <c r="C2" s="75"/>
    </row>
    <row r="3" spans="1:19" ht="13">
      <c r="B3" s="76"/>
      <c r="C3" s="76"/>
      <c r="D3" s="76"/>
      <c r="E3" s="76"/>
      <c r="F3" s="77"/>
      <c r="G3" s="76"/>
      <c r="H3" s="76"/>
      <c r="I3" s="249"/>
      <c r="J3" s="76"/>
      <c r="K3" s="249"/>
    </row>
    <row r="4" spans="1:19" ht="13">
      <c r="C4" s="78"/>
      <c r="H4" s="105"/>
      <c r="I4" s="250" t="s">
        <v>5</v>
      </c>
      <c r="J4" s="79"/>
      <c r="K4" s="250" t="s">
        <v>5</v>
      </c>
    </row>
    <row r="5" spans="1:19" ht="13">
      <c r="B5" s="79"/>
      <c r="C5" s="79"/>
      <c r="E5" s="79" t="s">
        <v>2</v>
      </c>
      <c r="F5" s="79"/>
      <c r="G5" s="79" t="s">
        <v>4</v>
      </c>
      <c r="H5" s="105"/>
      <c r="I5" s="251" t="s">
        <v>9</v>
      </c>
      <c r="J5" s="79"/>
      <c r="K5" s="251" t="s">
        <v>121</v>
      </c>
    </row>
    <row r="6" spans="1:19" ht="13">
      <c r="B6" s="79"/>
      <c r="C6" s="79"/>
      <c r="D6" s="79" t="s">
        <v>1</v>
      </c>
      <c r="E6" s="79" t="s">
        <v>7</v>
      </c>
      <c r="F6" s="79"/>
      <c r="G6" s="79" t="s">
        <v>9</v>
      </c>
      <c r="H6" s="105"/>
      <c r="I6" s="251" t="s">
        <v>12</v>
      </c>
      <c r="J6" s="79"/>
      <c r="K6" s="251" t="s">
        <v>8</v>
      </c>
    </row>
    <row r="7" spans="1:19" ht="15.5" thickBot="1">
      <c r="B7" s="219" t="s">
        <v>0</v>
      </c>
      <c r="C7" s="80"/>
      <c r="D7" s="80" t="s">
        <v>6</v>
      </c>
      <c r="E7" s="80" t="s">
        <v>10</v>
      </c>
      <c r="F7" s="80" t="s">
        <v>3</v>
      </c>
      <c r="G7" s="80" t="s">
        <v>11</v>
      </c>
      <c r="H7" s="220"/>
      <c r="I7" s="252" t="s">
        <v>126</v>
      </c>
      <c r="J7" s="79"/>
      <c r="K7" s="252" t="s">
        <v>127</v>
      </c>
      <c r="O7" s="222" t="s">
        <v>276</v>
      </c>
    </row>
    <row r="8" spans="1:19" ht="13">
      <c r="B8" s="90" t="s">
        <v>13</v>
      </c>
      <c r="C8" s="90"/>
      <c r="D8" s="76"/>
      <c r="E8" s="76"/>
      <c r="F8" s="77"/>
      <c r="G8" s="76"/>
      <c r="H8" s="76"/>
      <c r="I8" s="249"/>
      <c r="J8" s="76"/>
      <c r="K8" s="249"/>
      <c r="M8" s="73" t="s">
        <v>137</v>
      </c>
    </row>
    <row r="9" spans="1:19" ht="13">
      <c r="B9" s="223" t="s">
        <v>14</v>
      </c>
      <c r="C9" s="90"/>
      <c r="D9" s="76"/>
      <c r="E9" s="76"/>
      <c r="F9" s="77"/>
      <c r="G9" s="76"/>
      <c r="H9" s="76"/>
      <c r="I9" s="249"/>
      <c r="J9" s="76"/>
      <c r="K9" s="249"/>
      <c r="S9" s="73" t="s">
        <v>582</v>
      </c>
    </row>
    <row r="10" spans="1:19" ht="13">
      <c r="B10" s="83" t="s">
        <v>15</v>
      </c>
      <c r="C10" s="84"/>
      <c r="D10" s="103" t="s">
        <v>16</v>
      </c>
      <c r="E10" s="103" t="s">
        <v>17</v>
      </c>
      <c r="F10" s="103" t="s">
        <v>243</v>
      </c>
      <c r="G10" s="104">
        <v>1</v>
      </c>
      <c r="H10" s="105"/>
      <c r="I10" s="253">
        <v>84</v>
      </c>
      <c r="J10" s="59"/>
      <c r="K10" s="253">
        <v>84</v>
      </c>
      <c r="M10" s="73">
        <v>1</v>
      </c>
      <c r="O10" s="73">
        <v>1</v>
      </c>
      <c r="Q10" s="122"/>
    </row>
    <row r="11" spans="1:19" ht="13">
      <c r="B11" s="83" t="s">
        <v>18</v>
      </c>
      <c r="C11" s="84"/>
      <c r="D11" s="103" t="s">
        <v>16</v>
      </c>
      <c r="E11" s="103" t="s">
        <v>17</v>
      </c>
      <c r="F11" s="103" t="s">
        <v>243</v>
      </c>
      <c r="G11" s="104">
        <v>1</v>
      </c>
      <c r="H11" s="105"/>
      <c r="I11" s="253">
        <v>76</v>
      </c>
      <c r="J11" s="59"/>
      <c r="K11" s="253">
        <v>76</v>
      </c>
      <c r="M11" s="73">
        <f t="shared" ref="M11:M21" si="0">+M10+1</f>
        <v>2</v>
      </c>
      <c r="O11" s="73">
        <f t="shared" ref="O11:O22" si="1">+O10+1</f>
        <v>2</v>
      </c>
      <c r="Q11" s="122"/>
    </row>
    <row r="12" spans="1:19" ht="13">
      <c r="B12" s="83" t="s">
        <v>19</v>
      </c>
      <c r="C12" s="84"/>
      <c r="D12" s="103" t="s">
        <v>16</v>
      </c>
      <c r="E12" s="103" t="s">
        <v>17</v>
      </c>
      <c r="F12" s="103" t="s">
        <v>243</v>
      </c>
      <c r="G12" s="104">
        <v>1</v>
      </c>
      <c r="H12" s="105"/>
      <c r="I12" s="253">
        <v>69</v>
      </c>
      <c r="J12" s="59"/>
      <c r="K12" s="253">
        <v>69</v>
      </c>
      <c r="M12" s="73">
        <f t="shared" si="0"/>
        <v>3</v>
      </c>
      <c r="O12" s="73">
        <f t="shared" si="1"/>
        <v>3</v>
      </c>
      <c r="Q12" s="122"/>
    </row>
    <row r="13" spans="1:19" ht="13">
      <c r="B13" s="83" t="s">
        <v>20</v>
      </c>
      <c r="C13" s="84"/>
      <c r="D13" s="103" t="s">
        <v>16</v>
      </c>
      <c r="E13" s="103" t="s">
        <v>17</v>
      </c>
      <c r="F13" s="103" t="s">
        <v>243</v>
      </c>
      <c r="G13" s="104">
        <v>1</v>
      </c>
      <c r="H13" s="105"/>
      <c r="I13" s="253">
        <v>68</v>
      </c>
      <c r="J13" s="59"/>
      <c r="K13" s="253">
        <v>68</v>
      </c>
      <c r="M13" s="73">
        <f t="shared" si="0"/>
        <v>4</v>
      </c>
      <c r="O13" s="73">
        <f t="shared" si="1"/>
        <v>4</v>
      </c>
      <c r="Q13" s="122"/>
    </row>
    <row r="14" spans="1:19" ht="13">
      <c r="B14" s="83" t="s">
        <v>26</v>
      </c>
      <c r="C14" s="84"/>
      <c r="D14" s="103" t="s">
        <v>16</v>
      </c>
      <c r="E14" s="103" t="s">
        <v>17</v>
      </c>
      <c r="F14" s="103" t="s">
        <v>243</v>
      </c>
      <c r="G14" s="104">
        <v>1</v>
      </c>
      <c r="H14" s="105"/>
      <c r="I14" s="253">
        <v>61</v>
      </c>
      <c r="J14" s="59"/>
      <c r="K14" s="253">
        <v>61</v>
      </c>
      <c r="M14" s="73">
        <f t="shared" si="0"/>
        <v>5</v>
      </c>
      <c r="O14" s="73">
        <f t="shared" si="1"/>
        <v>5</v>
      </c>
      <c r="Q14" s="122"/>
    </row>
    <row r="15" spans="1:19" ht="13">
      <c r="B15" s="83" t="s">
        <v>23</v>
      </c>
      <c r="C15" s="84"/>
      <c r="D15" s="103" t="s">
        <v>16</v>
      </c>
      <c r="E15" s="103" t="s">
        <v>17</v>
      </c>
      <c r="F15" s="103" t="s">
        <v>243</v>
      </c>
      <c r="G15" s="104">
        <v>1</v>
      </c>
      <c r="H15" s="105"/>
      <c r="I15" s="253">
        <v>54</v>
      </c>
      <c r="J15" s="59"/>
      <c r="K15" s="253">
        <v>54</v>
      </c>
      <c r="M15" s="73">
        <f>+M18+1</f>
        <v>8</v>
      </c>
      <c r="O15" s="73">
        <f t="shared" si="1"/>
        <v>6</v>
      </c>
      <c r="Q15" s="122"/>
    </row>
    <row r="16" spans="1:19" ht="13">
      <c r="B16" s="83" t="s">
        <v>21</v>
      </c>
      <c r="C16" s="84"/>
      <c r="D16" s="103" t="s">
        <v>16</v>
      </c>
      <c r="E16" s="103" t="s">
        <v>17</v>
      </c>
      <c r="F16" s="103" t="s">
        <v>243</v>
      </c>
      <c r="G16" s="104">
        <v>1</v>
      </c>
      <c r="H16" s="105"/>
      <c r="I16" s="253">
        <v>53</v>
      </c>
      <c r="J16" s="59"/>
      <c r="K16" s="253">
        <v>53</v>
      </c>
      <c r="M16" s="73">
        <f>+M14+1</f>
        <v>6</v>
      </c>
      <c r="O16" s="73">
        <f t="shared" si="1"/>
        <v>7</v>
      </c>
      <c r="Q16" s="122"/>
    </row>
    <row r="17" spans="2:17" ht="13">
      <c r="B17" s="83" t="s">
        <v>28</v>
      </c>
      <c r="C17" s="84"/>
      <c r="D17" s="103" t="s">
        <v>16</v>
      </c>
      <c r="E17" s="103" t="s">
        <v>17</v>
      </c>
      <c r="F17" s="103" t="s">
        <v>243</v>
      </c>
      <c r="G17" s="104">
        <v>1</v>
      </c>
      <c r="H17" s="105"/>
      <c r="I17" s="253">
        <v>53</v>
      </c>
      <c r="J17" s="59"/>
      <c r="K17" s="253">
        <v>53</v>
      </c>
      <c r="M17" s="73">
        <f>+M21+1</f>
        <v>12</v>
      </c>
      <c r="O17" s="73">
        <f t="shared" si="1"/>
        <v>8</v>
      </c>
      <c r="Q17" s="122"/>
    </row>
    <row r="18" spans="2:17" ht="13">
      <c r="B18" s="83" t="s">
        <v>22</v>
      </c>
      <c r="C18" s="84"/>
      <c r="D18" s="103" t="s">
        <v>16</v>
      </c>
      <c r="E18" s="103" t="s">
        <v>17</v>
      </c>
      <c r="F18" s="103" t="s">
        <v>243</v>
      </c>
      <c r="G18" s="104">
        <v>1</v>
      </c>
      <c r="H18" s="105"/>
      <c r="I18" s="253">
        <v>51</v>
      </c>
      <c r="J18" s="59"/>
      <c r="K18" s="253">
        <v>51</v>
      </c>
      <c r="M18" s="73">
        <f>+M16+1</f>
        <v>7</v>
      </c>
      <c r="O18" s="73">
        <f t="shared" si="1"/>
        <v>9</v>
      </c>
      <c r="Q18" s="122"/>
    </row>
    <row r="19" spans="2:17" ht="13">
      <c r="B19" s="83" t="s">
        <v>25</v>
      </c>
      <c r="C19" s="84"/>
      <c r="D19" s="103" t="s">
        <v>16</v>
      </c>
      <c r="E19" s="103" t="s">
        <v>17</v>
      </c>
      <c r="F19" s="103" t="s">
        <v>243</v>
      </c>
      <c r="G19" s="104">
        <v>1</v>
      </c>
      <c r="H19" s="105"/>
      <c r="I19" s="253">
        <v>50</v>
      </c>
      <c r="J19" s="59"/>
      <c r="K19" s="253">
        <v>50</v>
      </c>
      <c r="M19" s="73">
        <f>+M15+1</f>
        <v>9</v>
      </c>
      <c r="O19" s="73">
        <f t="shared" si="1"/>
        <v>10</v>
      </c>
      <c r="Q19" s="122"/>
    </row>
    <row r="20" spans="2:17" ht="13">
      <c r="B20" s="83" t="s">
        <v>24</v>
      </c>
      <c r="C20" s="84"/>
      <c r="D20" s="103" t="s">
        <v>16</v>
      </c>
      <c r="E20" s="103" t="s">
        <v>17</v>
      </c>
      <c r="F20" s="103" t="s">
        <v>243</v>
      </c>
      <c r="G20" s="104">
        <v>1</v>
      </c>
      <c r="H20" s="105"/>
      <c r="I20" s="253">
        <v>47</v>
      </c>
      <c r="J20" s="59"/>
      <c r="K20" s="253">
        <v>47</v>
      </c>
      <c r="M20" s="73">
        <f t="shared" si="0"/>
        <v>10</v>
      </c>
      <c r="O20" s="73">
        <f t="shared" si="1"/>
        <v>11</v>
      </c>
      <c r="Q20" s="122"/>
    </row>
    <row r="21" spans="2:17" ht="13">
      <c r="B21" s="83" t="s">
        <v>27</v>
      </c>
      <c r="C21" s="84"/>
      <c r="D21" s="103" t="s">
        <v>16</v>
      </c>
      <c r="E21" s="103" t="s">
        <v>17</v>
      </c>
      <c r="F21" s="103" t="s">
        <v>243</v>
      </c>
      <c r="G21" s="104">
        <v>1</v>
      </c>
      <c r="H21" s="105"/>
      <c r="I21" s="253">
        <v>41</v>
      </c>
      <c r="J21" s="59"/>
      <c r="K21" s="253">
        <v>41</v>
      </c>
      <c r="M21" s="73">
        <f t="shared" si="0"/>
        <v>11</v>
      </c>
      <c r="O21" s="73">
        <f t="shared" si="1"/>
        <v>12</v>
      </c>
      <c r="Q21" s="122"/>
    </row>
    <row r="22" spans="2:17" ht="13">
      <c r="B22" s="83" t="s">
        <v>30</v>
      </c>
      <c r="C22" s="84"/>
      <c r="D22" s="103" t="s">
        <v>16</v>
      </c>
      <c r="E22" s="103" t="s">
        <v>17</v>
      </c>
      <c r="F22" s="103" t="s">
        <v>243</v>
      </c>
      <c r="G22" s="104">
        <v>1</v>
      </c>
      <c r="H22" s="105"/>
      <c r="I22" s="253">
        <v>18</v>
      </c>
      <c r="J22" s="59"/>
      <c r="K22" s="253">
        <v>18</v>
      </c>
      <c r="M22" s="73" t="e">
        <f>+#REF!+1</f>
        <v>#REF!</v>
      </c>
      <c r="O22" s="73">
        <f t="shared" si="1"/>
        <v>13</v>
      </c>
      <c r="Q22" s="122"/>
    </row>
    <row r="23" spans="2:17" ht="13">
      <c r="B23" s="223" t="s">
        <v>32</v>
      </c>
      <c r="C23" s="90"/>
      <c r="D23" s="76"/>
      <c r="E23" s="76"/>
      <c r="F23" s="77"/>
      <c r="G23" s="224"/>
      <c r="H23" s="76"/>
      <c r="I23" s="249"/>
      <c r="J23" s="76"/>
      <c r="K23" s="249"/>
    </row>
    <row r="24" spans="2:17" ht="13">
      <c r="B24" s="83" t="s">
        <v>33</v>
      </c>
      <c r="C24" s="84"/>
      <c r="D24" s="103" t="s">
        <v>16</v>
      </c>
      <c r="E24" s="103" t="s">
        <v>17</v>
      </c>
      <c r="F24" s="103" t="s">
        <v>273</v>
      </c>
      <c r="G24" s="104">
        <v>1</v>
      </c>
      <c r="H24" s="105"/>
      <c r="I24" s="254">
        <v>835</v>
      </c>
      <c r="J24" s="59"/>
      <c r="K24" s="254">
        <v>857</v>
      </c>
      <c r="M24" s="73" t="e">
        <f>+#REF!+1</f>
        <v>#REF!</v>
      </c>
      <c r="O24" s="73">
        <f>+O22+1</f>
        <v>14</v>
      </c>
    </row>
    <row r="25" spans="2:17" ht="13">
      <c r="B25" s="83" t="s">
        <v>497</v>
      </c>
      <c r="C25" s="84"/>
      <c r="D25" s="103" t="s">
        <v>16</v>
      </c>
      <c r="E25" s="103" t="s">
        <v>17</v>
      </c>
      <c r="F25" s="103" t="s">
        <v>273</v>
      </c>
      <c r="G25" s="104">
        <v>1</v>
      </c>
      <c r="H25" s="105"/>
      <c r="I25" s="254">
        <f>750+20+10</f>
        <v>780</v>
      </c>
      <c r="J25" s="59"/>
      <c r="K25" s="254">
        <f>729+20+10</f>
        <v>759</v>
      </c>
      <c r="M25" s="73" t="e">
        <f>+M24+1</f>
        <v>#REF!</v>
      </c>
      <c r="O25" s="73">
        <f t="shared" ref="O25:O45" si="2">O24+1</f>
        <v>15</v>
      </c>
    </row>
    <row r="26" spans="2:17" ht="13">
      <c r="B26" s="83" t="s">
        <v>39</v>
      </c>
      <c r="C26" s="84"/>
      <c r="D26" s="103" t="s">
        <v>16</v>
      </c>
      <c r="E26" s="103" t="s">
        <v>40</v>
      </c>
      <c r="F26" s="103" t="s">
        <v>273</v>
      </c>
      <c r="G26" s="104">
        <v>1</v>
      </c>
      <c r="H26" s="105"/>
      <c r="I26" s="254">
        <v>566</v>
      </c>
      <c r="J26" s="59"/>
      <c r="K26" s="254">
        <v>635</v>
      </c>
      <c r="M26" s="73" t="e">
        <f>+#REF!+1</f>
        <v>#REF!</v>
      </c>
      <c r="O26" s="73">
        <f t="shared" si="2"/>
        <v>16</v>
      </c>
    </row>
    <row r="27" spans="2:17" ht="15.5">
      <c r="B27" s="83" t="s">
        <v>684</v>
      </c>
      <c r="C27" s="84"/>
      <c r="D27" s="103" t="s">
        <v>16</v>
      </c>
      <c r="E27" s="103" t="s">
        <v>17</v>
      </c>
      <c r="F27" s="103" t="s">
        <v>273</v>
      </c>
      <c r="G27" s="104">
        <v>1</v>
      </c>
      <c r="H27" s="105"/>
      <c r="I27" s="254">
        <v>572</v>
      </c>
      <c r="J27" s="59"/>
      <c r="K27" s="254">
        <v>619</v>
      </c>
      <c r="O27" s="73">
        <f t="shared" si="2"/>
        <v>17</v>
      </c>
    </row>
    <row r="28" spans="2:17" ht="13">
      <c r="B28" s="83" t="s">
        <v>287</v>
      </c>
      <c r="C28" s="84"/>
      <c r="D28" s="103" t="s">
        <v>16</v>
      </c>
      <c r="E28" s="103" t="s">
        <v>17</v>
      </c>
      <c r="F28" s="103" t="s">
        <v>273</v>
      </c>
      <c r="G28" s="104">
        <v>1</v>
      </c>
      <c r="H28" s="105"/>
      <c r="I28" s="254">
        <v>513</v>
      </c>
      <c r="J28" s="59"/>
      <c r="K28" s="254">
        <v>608</v>
      </c>
      <c r="M28" s="73" t="e">
        <f>+M46+1</f>
        <v>#REF!</v>
      </c>
      <c r="O28" s="73">
        <f t="shared" si="2"/>
        <v>18</v>
      </c>
    </row>
    <row r="29" spans="2:17" ht="13">
      <c r="B29" s="83" t="s">
        <v>41</v>
      </c>
      <c r="C29" s="84"/>
      <c r="D29" s="103" t="s">
        <v>16</v>
      </c>
      <c r="E29" s="103" t="s">
        <v>17</v>
      </c>
      <c r="F29" s="103" t="s">
        <v>273</v>
      </c>
      <c r="G29" s="104">
        <v>1</v>
      </c>
      <c r="H29" s="105"/>
      <c r="I29" s="254">
        <v>564</v>
      </c>
      <c r="J29" s="59"/>
      <c r="K29" s="254">
        <v>605</v>
      </c>
      <c r="M29" s="73" t="e">
        <f>+M26+1</f>
        <v>#REF!</v>
      </c>
      <c r="O29" s="73">
        <f t="shared" si="2"/>
        <v>19</v>
      </c>
    </row>
    <row r="30" spans="2:17" ht="13">
      <c r="B30" s="83" t="s">
        <v>42</v>
      </c>
      <c r="C30" s="84"/>
      <c r="D30" s="103" t="s">
        <v>16</v>
      </c>
      <c r="E30" s="103" t="s">
        <v>17</v>
      </c>
      <c r="F30" s="103" t="s">
        <v>273</v>
      </c>
      <c r="G30" s="104">
        <v>1</v>
      </c>
      <c r="H30" s="105"/>
      <c r="I30" s="254">
        <v>542</v>
      </c>
      <c r="J30" s="59"/>
      <c r="K30" s="254">
        <v>578</v>
      </c>
      <c r="M30" s="73" t="e">
        <f>+#REF!+1</f>
        <v>#REF!</v>
      </c>
      <c r="O30" s="73">
        <f t="shared" si="2"/>
        <v>20</v>
      </c>
    </row>
    <row r="31" spans="2:17" ht="13">
      <c r="B31" s="83" t="s">
        <v>43</v>
      </c>
      <c r="C31" s="84"/>
      <c r="D31" s="103" t="s">
        <v>16</v>
      </c>
      <c r="E31" s="103" t="s">
        <v>17</v>
      </c>
      <c r="F31" s="103" t="s">
        <v>298</v>
      </c>
      <c r="G31" s="104">
        <v>1</v>
      </c>
      <c r="H31" s="105"/>
      <c r="I31" s="254">
        <v>518</v>
      </c>
      <c r="J31" s="59"/>
      <c r="K31" s="254">
        <v>572</v>
      </c>
      <c r="M31" s="73" t="e">
        <f>+#REF!+1</f>
        <v>#REF!</v>
      </c>
      <c r="O31" s="73">
        <f t="shared" si="2"/>
        <v>21</v>
      </c>
    </row>
    <row r="32" spans="2:17" ht="13">
      <c r="B32" s="83" t="s">
        <v>44</v>
      </c>
      <c r="C32" s="84"/>
      <c r="D32" s="103" t="s">
        <v>16</v>
      </c>
      <c r="E32" s="103" t="s">
        <v>45</v>
      </c>
      <c r="F32" s="103" t="s">
        <v>273</v>
      </c>
      <c r="G32" s="104">
        <v>1</v>
      </c>
      <c r="H32" s="105"/>
      <c r="I32" s="254">
        <v>520</v>
      </c>
      <c r="J32" s="59"/>
      <c r="K32" s="254">
        <v>530</v>
      </c>
      <c r="M32" s="73" t="e">
        <f>+M30+1</f>
        <v>#REF!</v>
      </c>
      <c r="O32" s="73">
        <f t="shared" si="2"/>
        <v>22</v>
      </c>
    </row>
    <row r="33" spans="2:15" ht="13">
      <c r="B33" s="83" t="s">
        <v>47</v>
      </c>
      <c r="C33" s="208"/>
      <c r="D33" s="103" t="s">
        <v>16</v>
      </c>
      <c r="E33" s="103" t="s">
        <v>17</v>
      </c>
      <c r="F33" s="103" t="s">
        <v>273</v>
      </c>
      <c r="G33" s="104">
        <v>1</v>
      </c>
      <c r="H33" s="105"/>
      <c r="I33" s="253">
        <v>243</v>
      </c>
      <c r="J33" s="59"/>
      <c r="K33" s="253">
        <v>309</v>
      </c>
      <c r="M33" s="73">
        <f>M14+1</f>
        <v>6</v>
      </c>
      <c r="O33" s="73">
        <f t="shared" si="2"/>
        <v>23</v>
      </c>
    </row>
    <row r="34" spans="2:15" ht="13">
      <c r="B34" s="83" t="s">
        <v>48</v>
      </c>
      <c r="C34" s="84"/>
      <c r="D34" s="103" t="s">
        <v>16</v>
      </c>
      <c r="E34" s="103" t="s">
        <v>17</v>
      </c>
      <c r="F34" s="103" t="s">
        <v>412</v>
      </c>
      <c r="G34" s="104">
        <v>1</v>
      </c>
      <c r="H34" s="105"/>
      <c r="I34" s="253">
        <v>0</v>
      </c>
      <c r="J34" s="59"/>
      <c r="K34" s="253">
        <v>141</v>
      </c>
      <c r="M34" s="73" t="e">
        <f>+#REF!+1</f>
        <v>#REF!</v>
      </c>
      <c r="O34" s="73">
        <f t="shared" si="2"/>
        <v>24</v>
      </c>
    </row>
    <row r="35" spans="2:15" ht="13">
      <c r="B35" s="83" t="s">
        <v>49</v>
      </c>
      <c r="C35" s="84"/>
      <c r="D35" s="103" t="s">
        <v>16</v>
      </c>
      <c r="E35" s="103" t="s">
        <v>17</v>
      </c>
      <c r="F35" s="103" t="s">
        <v>273</v>
      </c>
      <c r="G35" s="104">
        <v>1</v>
      </c>
      <c r="H35" s="105"/>
      <c r="I35" s="253">
        <v>109</v>
      </c>
      <c r="J35" s="59"/>
      <c r="K35" s="253">
        <v>130</v>
      </c>
      <c r="M35" s="73" t="e">
        <f>+M34+1</f>
        <v>#REF!</v>
      </c>
      <c r="O35" s="73">
        <f t="shared" si="2"/>
        <v>25</v>
      </c>
    </row>
    <row r="36" spans="2:15" ht="13">
      <c r="B36" s="83" t="s">
        <v>50</v>
      </c>
      <c r="C36" s="84"/>
      <c r="D36" s="103" t="s">
        <v>16</v>
      </c>
      <c r="E36" s="103" t="s">
        <v>17</v>
      </c>
      <c r="F36" s="103" t="s">
        <v>273</v>
      </c>
      <c r="G36" s="104">
        <v>1</v>
      </c>
      <c r="H36" s="105"/>
      <c r="I36" s="253">
        <v>120</v>
      </c>
      <c r="J36" s="59"/>
      <c r="K36" s="253">
        <v>120</v>
      </c>
      <c r="M36" s="73" t="e">
        <f t="shared" ref="M36:M45" si="3">+M35+1</f>
        <v>#REF!</v>
      </c>
      <c r="O36" s="73">
        <f t="shared" si="2"/>
        <v>26</v>
      </c>
    </row>
    <row r="37" spans="2:15" ht="13">
      <c r="B37" s="83" t="s">
        <v>53</v>
      </c>
      <c r="C37" s="84"/>
      <c r="D37" s="103" t="s">
        <v>16</v>
      </c>
      <c r="E37" s="103" t="s">
        <v>17</v>
      </c>
      <c r="F37" s="103" t="s">
        <v>412</v>
      </c>
      <c r="G37" s="104">
        <v>1</v>
      </c>
      <c r="H37" s="105"/>
      <c r="I37" s="253">
        <v>0</v>
      </c>
      <c r="J37" s="59"/>
      <c r="K37" s="253">
        <v>48</v>
      </c>
      <c r="M37" s="73" t="e">
        <f>+#REF!+1</f>
        <v>#REF!</v>
      </c>
      <c r="O37" s="73">
        <f t="shared" si="2"/>
        <v>27</v>
      </c>
    </row>
    <row r="38" spans="2:15" ht="13">
      <c r="B38" s="83" t="s">
        <v>54</v>
      </c>
      <c r="C38" s="84"/>
      <c r="D38" s="103" t="s">
        <v>16</v>
      </c>
      <c r="E38" s="103" t="s">
        <v>17</v>
      </c>
      <c r="F38" s="103" t="s">
        <v>412</v>
      </c>
      <c r="G38" s="104">
        <v>1</v>
      </c>
      <c r="H38" s="105"/>
      <c r="I38" s="253">
        <v>0</v>
      </c>
      <c r="J38" s="59"/>
      <c r="K38" s="253">
        <v>47</v>
      </c>
      <c r="M38" s="73" t="e">
        <f t="shared" si="3"/>
        <v>#REF!</v>
      </c>
      <c r="O38" s="73">
        <f t="shared" si="2"/>
        <v>28</v>
      </c>
    </row>
    <row r="39" spans="2:15" ht="13">
      <c r="B39" s="83" t="s">
        <v>55</v>
      </c>
      <c r="C39" s="84"/>
      <c r="D39" s="103" t="s">
        <v>16</v>
      </c>
      <c r="E39" s="103" t="s">
        <v>17</v>
      </c>
      <c r="F39" s="103" t="s">
        <v>412</v>
      </c>
      <c r="G39" s="104">
        <v>1</v>
      </c>
      <c r="H39" s="105"/>
      <c r="I39" s="253">
        <v>0</v>
      </c>
      <c r="J39" s="59"/>
      <c r="K39" s="253">
        <v>47</v>
      </c>
      <c r="M39" s="73" t="e">
        <f t="shared" si="3"/>
        <v>#REF!</v>
      </c>
      <c r="O39" s="73">
        <f t="shared" si="2"/>
        <v>29</v>
      </c>
    </row>
    <row r="40" spans="2:15" ht="13">
      <c r="B40" s="83" t="s">
        <v>56</v>
      </c>
      <c r="C40" s="84"/>
      <c r="D40" s="103" t="s">
        <v>16</v>
      </c>
      <c r="E40" s="103" t="s">
        <v>17</v>
      </c>
      <c r="F40" s="103" t="s">
        <v>412</v>
      </c>
      <c r="G40" s="104">
        <v>1</v>
      </c>
      <c r="H40" s="105"/>
      <c r="I40" s="253">
        <v>0</v>
      </c>
      <c r="J40" s="59"/>
      <c r="K40" s="253">
        <v>47</v>
      </c>
      <c r="M40" s="73" t="e">
        <f t="shared" si="3"/>
        <v>#REF!</v>
      </c>
      <c r="O40" s="73">
        <f t="shared" si="2"/>
        <v>30</v>
      </c>
    </row>
    <row r="41" spans="2:15" ht="13">
      <c r="B41" s="83" t="s">
        <v>57</v>
      </c>
      <c r="C41" s="84"/>
      <c r="D41" s="103" t="s">
        <v>16</v>
      </c>
      <c r="E41" s="103" t="s">
        <v>17</v>
      </c>
      <c r="F41" s="103" t="s">
        <v>412</v>
      </c>
      <c r="G41" s="104">
        <v>1</v>
      </c>
      <c r="H41" s="105"/>
      <c r="I41" s="253">
        <v>0</v>
      </c>
      <c r="J41" s="59"/>
      <c r="K41" s="253">
        <v>47</v>
      </c>
      <c r="M41" s="73" t="e">
        <f t="shared" si="3"/>
        <v>#REF!</v>
      </c>
      <c r="O41" s="73">
        <f t="shared" si="2"/>
        <v>31</v>
      </c>
    </row>
    <row r="42" spans="2:15" ht="13">
      <c r="B42" s="83" t="s">
        <v>58</v>
      </c>
      <c r="C42" s="84"/>
      <c r="D42" s="103" t="s">
        <v>16</v>
      </c>
      <c r="E42" s="103" t="s">
        <v>17</v>
      </c>
      <c r="F42" s="103" t="s">
        <v>412</v>
      </c>
      <c r="G42" s="104">
        <v>1</v>
      </c>
      <c r="H42" s="105"/>
      <c r="I42" s="253">
        <v>0</v>
      </c>
      <c r="J42" s="59"/>
      <c r="K42" s="253">
        <v>47</v>
      </c>
      <c r="M42" s="73" t="e">
        <f t="shared" si="3"/>
        <v>#REF!</v>
      </c>
      <c r="O42" s="73">
        <f t="shared" si="2"/>
        <v>32</v>
      </c>
    </row>
    <row r="43" spans="2:15" ht="13">
      <c r="B43" s="83" t="s">
        <v>59</v>
      </c>
      <c r="C43" s="84"/>
      <c r="D43" s="103" t="s">
        <v>16</v>
      </c>
      <c r="E43" s="103" t="s">
        <v>17</v>
      </c>
      <c r="F43" s="103" t="s">
        <v>412</v>
      </c>
      <c r="G43" s="104">
        <v>1</v>
      </c>
      <c r="H43" s="105"/>
      <c r="I43" s="253">
        <v>0</v>
      </c>
      <c r="J43" s="59"/>
      <c r="K43" s="253">
        <v>47</v>
      </c>
      <c r="M43" s="73" t="e">
        <f t="shared" si="3"/>
        <v>#REF!</v>
      </c>
      <c r="O43" s="73">
        <f t="shared" si="2"/>
        <v>33</v>
      </c>
    </row>
    <row r="44" spans="2:15" ht="13">
      <c r="B44" s="83" t="s">
        <v>60</v>
      </c>
      <c r="C44" s="84"/>
      <c r="D44" s="103" t="s">
        <v>16</v>
      </c>
      <c r="E44" s="103" t="s">
        <v>17</v>
      </c>
      <c r="F44" s="103" t="s">
        <v>412</v>
      </c>
      <c r="G44" s="104">
        <v>1</v>
      </c>
      <c r="H44" s="105"/>
      <c r="I44" s="253">
        <v>0</v>
      </c>
      <c r="J44" s="59"/>
      <c r="K44" s="253">
        <v>44</v>
      </c>
      <c r="M44" s="73" t="e">
        <f t="shared" si="3"/>
        <v>#REF!</v>
      </c>
      <c r="O44" s="73">
        <f t="shared" si="2"/>
        <v>34</v>
      </c>
    </row>
    <row r="45" spans="2:15" ht="13">
      <c r="B45" s="83" t="s">
        <v>61</v>
      </c>
      <c r="C45" s="84"/>
      <c r="D45" s="103" t="s">
        <v>16</v>
      </c>
      <c r="E45" s="103" t="s">
        <v>17</v>
      </c>
      <c r="F45" s="103" t="s">
        <v>273</v>
      </c>
      <c r="G45" s="104">
        <v>1</v>
      </c>
      <c r="H45" s="105"/>
      <c r="I45" s="253">
        <v>28</v>
      </c>
      <c r="J45" s="59"/>
      <c r="K45" s="253">
        <v>28</v>
      </c>
      <c r="M45" s="73" t="e">
        <f t="shared" si="3"/>
        <v>#REF!</v>
      </c>
      <c r="O45" s="73">
        <f t="shared" si="2"/>
        <v>35</v>
      </c>
    </row>
    <row r="46" spans="2:15" ht="13">
      <c r="B46" s="201" t="s">
        <v>62</v>
      </c>
      <c r="C46" s="84"/>
      <c r="D46" s="103"/>
      <c r="E46" s="103"/>
      <c r="F46" s="103"/>
      <c r="G46" s="225"/>
      <c r="H46" s="226"/>
      <c r="I46" s="255">
        <f>SUM(I10:I45)</f>
        <v>6635</v>
      </c>
      <c r="J46" s="204"/>
      <c r="K46" s="255">
        <f>SUM(K10:K45)</f>
        <v>7590</v>
      </c>
      <c r="M46" s="73" t="e">
        <f>+M45+1</f>
        <v>#REF!</v>
      </c>
    </row>
    <row r="47" spans="2:15" ht="13">
      <c r="B47" s="90" t="s">
        <v>63</v>
      </c>
      <c r="C47" s="90"/>
      <c r="D47" s="76"/>
      <c r="E47" s="76"/>
      <c r="F47" s="77"/>
      <c r="G47" s="76"/>
      <c r="H47" s="76"/>
      <c r="I47" s="249"/>
      <c r="J47" s="76"/>
      <c r="K47" s="249"/>
    </row>
    <row r="48" spans="2:15" ht="13">
      <c r="B48" s="83" t="s">
        <v>66</v>
      </c>
      <c r="C48" s="84"/>
      <c r="D48" s="103" t="s">
        <v>122</v>
      </c>
      <c r="E48" s="103" t="s">
        <v>65</v>
      </c>
      <c r="F48" s="103" t="s">
        <v>298</v>
      </c>
      <c r="G48" s="104">
        <v>1</v>
      </c>
      <c r="H48" s="105"/>
      <c r="I48" s="253">
        <f>830+13+260+13</f>
        <v>1116</v>
      </c>
      <c r="J48" s="59"/>
      <c r="K48" s="253">
        <f>1001+13+190+13</f>
        <v>1217</v>
      </c>
      <c r="O48" s="73">
        <f>+O45+1</f>
        <v>36</v>
      </c>
    </row>
    <row r="49" spans="2:17" ht="13">
      <c r="B49" s="83" t="s">
        <v>457</v>
      </c>
      <c r="C49" s="84"/>
      <c r="D49" s="103" t="s">
        <v>122</v>
      </c>
      <c r="E49" s="103" t="s">
        <v>65</v>
      </c>
      <c r="F49" s="103" t="s">
        <v>273</v>
      </c>
      <c r="G49" s="104">
        <v>1</v>
      </c>
      <c r="H49" s="105"/>
      <c r="I49" s="253">
        <f>1009+20</f>
        <v>1029</v>
      </c>
      <c r="J49" s="59"/>
      <c r="K49" s="253">
        <f>1000+20</f>
        <v>1020</v>
      </c>
      <c r="O49" s="73">
        <f>O48+1</f>
        <v>37</v>
      </c>
    </row>
    <row r="50" spans="2:17" ht="13">
      <c r="B50" s="83" t="s">
        <v>67</v>
      </c>
      <c r="C50" s="84"/>
      <c r="D50" s="103" t="s">
        <v>122</v>
      </c>
      <c r="E50" s="103" t="s">
        <v>65</v>
      </c>
      <c r="F50" s="103" t="s">
        <v>298</v>
      </c>
      <c r="G50" s="104">
        <v>1</v>
      </c>
      <c r="H50" s="105"/>
      <c r="I50" s="253">
        <f>782+28</f>
        <v>810</v>
      </c>
      <c r="J50" s="59"/>
      <c r="K50" s="253">
        <f>842+54</f>
        <v>896</v>
      </c>
      <c r="M50" s="73" t="e">
        <f>+M28+1</f>
        <v>#REF!</v>
      </c>
      <c r="O50" s="73">
        <f>+O49+1</f>
        <v>38</v>
      </c>
    </row>
    <row r="51" spans="2:17" ht="13">
      <c r="B51" s="83" t="s">
        <v>71</v>
      </c>
      <c r="C51" s="84"/>
      <c r="D51" s="103" t="s">
        <v>122</v>
      </c>
      <c r="E51" s="103" t="s">
        <v>65</v>
      </c>
      <c r="F51" s="103" t="s">
        <v>298</v>
      </c>
      <c r="G51" s="104">
        <v>1</v>
      </c>
      <c r="H51" s="105"/>
      <c r="I51" s="253">
        <f>463+260+9+10</f>
        <v>742</v>
      </c>
      <c r="J51" s="59"/>
      <c r="K51" s="253">
        <f>608+200+9+10</f>
        <v>827</v>
      </c>
      <c r="M51" s="73" t="e">
        <f>+M55+1</f>
        <v>#REF!</v>
      </c>
      <c r="O51" s="73">
        <f>+O50+1</f>
        <v>39</v>
      </c>
    </row>
    <row r="52" spans="2:17" ht="15.5">
      <c r="B52" s="83" t="s">
        <v>448</v>
      </c>
      <c r="C52" s="84"/>
      <c r="D52" s="103" t="s">
        <v>122</v>
      </c>
      <c r="E52" s="103" t="s">
        <v>65</v>
      </c>
      <c r="F52" s="103" t="s">
        <v>411</v>
      </c>
      <c r="G52" s="104">
        <v>1</v>
      </c>
      <c r="H52" s="105"/>
      <c r="I52" s="253">
        <v>763</v>
      </c>
      <c r="J52" s="59"/>
      <c r="K52" s="253">
        <v>781</v>
      </c>
      <c r="M52" s="73" t="e">
        <f>+M50+1</f>
        <v>#REF!</v>
      </c>
      <c r="O52" s="73">
        <f>+O51+1</f>
        <v>40</v>
      </c>
    </row>
    <row r="53" spans="2:17" ht="13">
      <c r="B53" s="83" t="s">
        <v>381</v>
      </c>
      <c r="C53" s="84"/>
      <c r="D53" s="103" t="s">
        <v>122</v>
      </c>
      <c r="E53" s="103" t="s">
        <v>65</v>
      </c>
      <c r="F53" s="103" t="s">
        <v>273</v>
      </c>
      <c r="G53" s="104">
        <v>1</v>
      </c>
      <c r="H53" s="105"/>
      <c r="I53" s="253">
        <f>740+20</f>
        <v>760</v>
      </c>
      <c r="J53" s="59"/>
      <c r="K53" s="253">
        <f>762+20</f>
        <v>782</v>
      </c>
      <c r="O53" s="73">
        <f t="shared" ref="O53:O59" si="4">+O52+1</f>
        <v>41</v>
      </c>
    </row>
    <row r="54" spans="2:17" ht="13">
      <c r="B54" s="83" t="s">
        <v>64</v>
      </c>
      <c r="C54" s="84"/>
      <c r="D54" s="103" t="s">
        <v>122</v>
      </c>
      <c r="E54" s="103" t="s">
        <v>65</v>
      </c>
      <c r="F54" s="103" t="s">
        <v>273</v>
      </c>
      <c r="G54" s="104">
        <v>0.75</v>
      </c>
      <c r="H54" s="105"/>
      <c r="I54" s="253">
        <f>779+15</f>
        <v>794</v>
      </c>
      <c r="J54" s="59"/>
      <c r="K54" s="253">
        <f>746+15</f>
        <v>761</v>
      </c>
      <c r="M54" s="73" t="e">
        <f>+M52+1</f>
        <v>#REF!</v>
      </c>
      <c r="O54" s="73">
        <f t="shared" si="4"/>
        <v>42</v>
      </c>
    </row>
    <row r="55" spans="2:17" ht="13">
      <c r="B55" s="83" t="s">
        <v>69</v>
      </c>
      <c r="C55" s="84"/>
      <c r="D55" s="103" t="s">
        <v>122</v>
      </c>
      <c r="E55" s="103" t="s">
        <v>65</v>
      </c>
      <c r="F55" s="103" t="s">
        <v>273</v>
      </c>
      <c r="G55" s="104">
        <v>1</v>
      </c>
      <c r="H55" s="105"/>
      <c r="I55" s="253">
        <f>662+10+10</f>
        <v>682</v>
      </c>
      <c r="J55" s="59"/>
      <c r="K55" s="253">
        <f>692+10+10</f>
        <v>712</v>
      </c>
      <c r="M55" s="73" t="e">
        <f t="shared" ref="M55:M58" si="5">+M54+1</f>
        <v>#REF!</v>
      </c>
      <c r="O55" s="73">
        <f t="shared" si="4"/>
        <v>43</v>
      </c>
    </row>
    <row r="56" spans="2:17" ht="15.5">
      <c r="B56" s="83" t="s">
        <v>643</v>
      </c>
      <c r="C56" s="84"/>
      <c r="D56" s="103" t="s">
        <v>122</v>
      </c>
      <c r="E56" s="103" t="s">
        <v>65</v>
      </c>
      <c r="F56" s="103" t="s">
        <v>273</v>
      </c>
      <c r="G56" s="104">
        <v>1</v>
      </c>
      <c r="H56" s="105"/>
      <c r="I56" s="253">
        <f>520+3</f>
        <v>523</v>
      </c>
      <c r="J56" s="59"/>
      <c r="K56" s="253">
        <f>606+3</f>
        <v>609</v>
      </c>
      <c r="M56" s="73" t="e">
        <f>+M51+1</f>
        <v>#REF!</v>
      </c>
      <c r="O56" s="73">
        <f t="shared" si="4"/>
        <v>44</v>
      </c>
    </row>
    <row r="57" spans="2:17" ht="13">
      <c r="B57" s="83" t="s">
        <v>72</v>
      </c>
      <c r="C57" s="84"/>
      <c r="D57" s="103" t="s">
        <v>122</v>
      </c>
      <c r="E57" s="103" t="s">
        <v>65</v>
      </c>
      <c r="F57" s="103" t="s">
        <v>298</v>
      </c>
      <c r="G57" s="104">
        <v>1</v>
      </c>
      <c r="H57" s="105"/>
      <c r="I57" s="253">
        <f>426+10</f>
        <v>436</v>
      </c>
      <c r="J57" s="59"/>
      <c r="K57" s="253">
        <f>500+10</f>
        <v>510</v>
      </c>
      <c r="M57" s="73" t="e">
        <f t="shared" si="5"/>
        <v>#REF!</v>
      </c>
      <c r="O57" s="73">
        <f t="shared" si="4"/>
        <v>45</v>
      </c>
    </row>
    <row r="58" spans="2:17" ht="13">
      <c r="B58" s="83" t="s">
        <v>73</v>
      </c>
      <c r="C58" s="84"/>
      <c r="D58" s="103" t="s">
        <v>122</v>
      </c>
      <c r="E58" s="103" t="s">
        <v>65</v>
      </c>
      <c r="F58" s="103" t="s">
        <v>298</v>
      </c>
      <c r="G58" s="104">
        <v>1</v>
      </c>
      <c r="H58" s="105"/>
      <c r="I58" s="253">
        <v>400</v>
      </c>
      <c r="J58" s="59"/>
      <c r="K58" s="253">
        <v>453</v>
      </c>
      <c r="M58" s="73" t="e">
        <f t="shared" si="5"/>
        <v>#REF!</v>
      </c>
      <c r="O58" s="73">
        <f t="shared" si="4"/>
        <v>46</v>
      </c>
    </row>
    <row r="59" spans="2:17" ht="13">
      <c r="B59" s="83" t="s">
        <v>75</v>
      </c>
      <c r="C59" s="84"/>
      <c r="D59" s="103" t="s">
        <v>122</v>
      </c>
      <c r="E59" s="103" t="s">
        <v>65</v>
      </c>
      <c r="F59" s="103" t="s">
        <v>273</v>
      </c>
      <c r="G59" s="227">
        <v>0.78500000000000003</v>
      </c>
      <c r="H59" s="105"/>
      <c r="I59" s="253">
        <f>392+5</f>
        <v>397</v>
      </c>
      <c r="J59" s="59"/>
      <c r="K59" s="253">
        <f>374+5</f>
        <v>379</v>
      </c>
      <c r="M59" s="73" t="e">
        <f>+#REF!+1</f>
        <v>#REF!</v>
      </c>
      <c r="O59" s="73">
        <f t="shared" si="4"/>
        <v>47</v>
      </c>
      <c r="Q59" s="294"/>
    </row>
    <row r="60" spans="2:17" ht="13">
      <c r="B60" s="201" t="s">
        <v>62</v>
      </c>
      <c r="C60" s="84"/>
      <c r="D60" s="76"/>
      <c r="E60" s="76"/>
      <c r="F60" s="77"/>
      <c r="G60" s="202"/>
      <c r="H60" s="202"/>
      <c r="I60" s="255">
        <f>SUM(I48:I59)</f>
        <v>8452</v>
      </c>
      <c r="J60" s="204"/>
      <c r="K60" s="255">
        <f>SUM(K48:K59)</f>
        <v>8947</v>
      </c>
      <c r="M60" s="73" t="e">
        <f>+#REF!+1</f>
        <v>#REF!</v>
      </c>
    </row>
    <row r="61" spans="2:17" ht="13">
      <c r="B61" s="90" t="s">
        <v>471</v>
      </c>
      <c r="C61" s="90"/>
      <c r="D61" s="76"/>
      <c r="E61" s="76"/>
      <c r="F61" s="77"/>
      <c r="G61" s="76"/>
      <c r="H61" s="76"/>
      <c r="I61" s="249"/>
      <c r="J61" s="76"/>
      <c r="K61" s="249"/>
    </row>
    <row r="62" spans="2:17" ht="15.5">
      <c r="B62" s="83" t="s">
        <v>727</v>
      </c>
      <c r="C62" s="84"/>
      <c r="D62" s="103" t="s">
        <v>114</v>
      </c>
      <c r="E62" s="103" t="s">
        <v>254</v>
      </c>
      <c r="F62" s="103" t="s">
        <v>273</v>
      </c>
      <c r="G62" s="104">
        <v>1</v>
      </c>
      <c r="H62" s="105"/>
      <c r="I62" s="253">
        <f>1037+10+15-102</f>
        <v>960</v>
      </c>
      <c r="J62" s="59"/>
      <c r="K62" s="253">
        <v>1130</v>
      </c>
      <c r="O62" s="73">
        <f>O59+1</f>
        <v>48</v>
      </c>
    </row>
    <row r="63" spans="2:17" ht="15.5">
      <c r="B63" s="83" t="s">
        <v>728</v>
      </c>
      <c r="C63" s="84"/>
      <c r="D63" s="103" t="s">
        <v>114</v>
      </c>
      <c r="E63" s="103" t="s">
        <v>255</v>
      </c>
      <c r="F63" s="103" t="s">
        <v>273</v>
      </c>
      <c r="G63" s="104">
        <v>1</v>
      </c>
      <c r="H63" s="105"/>
      <c r="I63" s="254">
        <f>1030+6+3-108</f>
        <v>931</v>
      </c>
      <c r="J63" s="59"/>
      <c r="K63" s="254">
        <v>1130</v>
      </c>
      <c r="M63" s="73" t="e">
        <f>+#REF!+1</f>
        <v>#REF!</v>
      </c>
      <c r="O63" s="73">
        <f t="shared" ref="O63:O83" si="6">+O62+1</f>
        <v>49</v>
      </c>
    </row>
    <row r="64" spans="2:17" ht="15.5">
      <c r="B64" s="83" t="s">
        <v>729</v>
      </c>
      <c r="D64" s="103" t="s">
        <v>114</v>
      </c>
      <c r="E64" s="103" t="s">
        <v>254</v>
      </c>
      <c r="F64" s="103" t="s">
        <v>273</v>
      </c>
      <c r="G64" s="104">
        <v>1</v>
      </c>
      <c r="I64" s="254">
        <f>668</f>
        <v>668</v>
      </c>
      <c r="J64" s="204"/>
      <c r="K64" s="254">
        <f>760+68</f>
        <v>828</v>
      </c>
      <c r="O64" s="73">
        <f t="shared" si="6"/>
        <v>50</v>
      </c>
    </row>
    <row r="65" spans="2:15" ht="13">
      <c r="B65" s="83" t="s">
        <v>80</v>
      </c>
      <c r="C65" s="84"/>
      <c r="D65" s="103" t="s">
        <v>78</v>
      </c>
      <c r="E65" s="103" t="s">
        <v>81</v>
      </c>
      <c r="F65" s="103" t="s">
        <v>298</v>
      </c>
      <c r="G65" s="104">
        <v>1</v>
      </c>
      <c r="H65" s="105"/>
      <c r="I65" s="253">
        <v>720</v>
      </c>
      <c r="J65" s="59"/>
      <c r="K65" s="253">
        <v>807</v>
      </c>
      <c r="M65" s="73" t="e">
        <f>+M60+1</f>
        <v>#REF!</v>
      </c>
      <c r="O65" s="73">
        <f t="shared" si="6"/>
        <v>51</v>
      </c>
    </row>
    <row r="66" spans="2:15" ht="15.5">
      <c r="B66" s="83" t="s">
        <v>730</v>
      </c>
      <c r="C66" s="84"/>
      <c r="D66" s="103" t="s">
        <v>120</v>
      </c>
      <c r="E66" s="103" t="s">
        <v>500</v>
      </c>
      <c r="F66" s="103" t="s">
        <v>273</v>
      </c>
      <c r="G66" s="104">
        <v>1</v>
      </c>
      <c r="H66" s="105"/>
      <c r="I66" s="253">
        <v>750</v>
      </c>
      <c r="J66" s="59"/>
      <c r="K66" s="253">
        <v>731</v>
      </c>
      <c r="O66" s="73">
        <f t="shared" si="6"/>
        <v>52</v>
      </c>
    </row>
    <row r="67" spans="2:15" ht="15.5">
      <c r="B67" s="83" t="s">
        <v>731</v>
      </c>
      <c r="C67" s="84"/>
      <c r="D67" s="103" t="s">
        <v>114</v>
      </c>
      <c r="E67" s="103" t="s">
        <v>255</v>
      </c>
      <c r="F67" s="103" t="s">
        <v>413</v>
      </c>
      <c r="G67" s="104">
        <v>1</v>
      </c>
      <c r="H67" s="105"/>
      <c r="I67" s="253">
        <v>0</v>
      </c>
      <c r="J67" s="59"/>
      <c r="K67" s="253">
        <v>725</v>
      </c>
      <c r="M67" s="73" t="e">
        <f>+M63+1</f>
        <v>#REF!</v>
      </c>
      <c r="O67" s="73">
        <f t="shared" si="6"/>
        <v>53</v>
      </c>
    </row>
    <row r="68" spans="2:15" ht="13">
      <c r="B68" s="83" t="s">
        <v>561</v>
      </c>
      <c r="C68" s="84"/>
      <c r="D68" s="103" t="s">
        <v>120</v>
      </c>
      <c r="E68" s="103" t="s">
        <v>562</v>
      </c>
      <c r="F68" s="103" t="s">
        <v>273</v>
      </c>
      <c r="G68" s="104">
        <v>1</v>
      </c>
      <c r="H68" s="105"/>
      <c r="I68" s="254">
        <v>745</v>
      </c>
      <c r="J68" s="59"/>
      <c r="K68" s="254">
        <v>695</v>
      </c>
      <c r="O68" s="73">
        <f t="shared" si="6"/>
        <v>54</v>
      </c>
    </row>
    <row r="69" spans="2:15" ht="15.5">
      <c r="B69" s="83" t="s">
        <v>732</v>
      </c>
      <c r="C69" s="84"/>
      <c r="D69" s="103" t="s">
        <v>114</v>
      </c>
      <c r="E69" s="103" t="s">
        <v>254</v>
      </c>
      <c r="F69" s="103" t="s">
        <v>273</v>
      </c>
      <c r="G69" s="104">
        <v>1</v>
      </c>
      <c r="H69" s="105"/>
      <c r="I69" s="254">
        <f>518.5-55</f>
        <v>463.5</v>
      </c>
      <c r="J69" s="59"/>
      <c r="K69" s="254">
        <v>565</v>
      </c>
      <c r="M69" s="73" t="e">
        <f>+#REF!+1</f>
        <v>#REF!</v>
      </c>
      <c r="O69" s="73">
        <f t="shared" si="6"/>
        <v>55</v>
      </c>
    </row>
    <row r="70" spans="2:15" ht="13">
      <c r="B70" s="83" t="s">
        <v>104</v>
      </c>
      <c r="C70" s="84"/>
      <c r="D70" s="103" t="s">
        <v>120</v>
      </c>
      <c r="E70" s="103" t="s">
        <v>105</v>
      </c>
      <c r="F70" s="103" t="s">
        <v>273</v>
      </c>
      <c r="G70" s="104">
        <v>1</v>
      </c>
      <c r="H70" s="105"/>
      <c r="I70" s="254">
        <f>543+9</f>
        <v>552</v>
      </c>
      <c r="J70" s="59"/>
      <c r="K70" s="254">
        <f>543+9</f>
        <v>552</v>
      </c>
      <c r="O70" s="73">
        <f t="shared" si="6"/>
        <v>56</v>
      </c>
    </row>
    <row r="71" spans="2:15" ht="15.5">
      <c r="B71" s="83" t="s">
        <v>511</v>
      </c>
      <c r="C71" s="84"/>
      <c r="D71" s="103" t="s">
        <v>120</v>
      </c>
      <c r="E71" s="103" t="s">
        <v>112</v>
      </c>
      <c r="F71" s="103" t="s">
        <v>273</v>
      </c>
      <c r="G71" s="104">
        <v>0.5</v>
      </c>
      <c r="H71" s="105"/>
      <c r="I71" s="253">
        <v>422</v>
      </c>
      <c r="J71" s="59"/>
      <c r="K71" s="253">
        <v>519</v>
      </c>
      <c r="M71" s="73" t="e">
        <f>+M69+1</f>
        <v>#REF!</v>
      </c>
      <c r="O71" s="73">
        <f t="shared" si="6"/>
        <v>57</v>
      </c>
    </row>
    <row r="72" spans="2:15" ht="15.5">
      <c r="B72" s="83" t="s">
        <v>733</v>
      </c>
      <c r="C72" s="84"/>
      <c r="D72" s="103" t="s">
        <v>114</v>
      </c>
      <c r="E72" s="103" t="s">
        <v>115</v>
      </c>
      <c r="F72" s="103" t="s">
        <v>412</v>
      </c>
      <c r="G72" s="104">
        <v>1</v>
      </c>
      <c r="H72" s="105"/>
      <c r="I72" s="253">
        <v>0</v>
      </c>
      <c r="J72" s="59"/>
      <c r="K72" s="253">
        <v>503</v>
      </c>
      <c r="M72" s="73" t="e">
        <f>+#REF!+1</f>
        <v>#REF!</v>
      </c>
      <c r="O72" s="73">
        <f t="shared" si="6"/>
        <v>58</v>
      </c>
    </row>
    <row r="73" spans="2:15" ht="13">
      <c r="B73" s="83" t="s">
        <v>89</v>
      </c>
      <c r="C73" s="84"/>
      <c r="D73" s="103" t="s">
        <v>78</v>
      </c>
      <c r="E73" s="103" t="s">
        <v>90</v>
      </c>
      <c r="F73" s="103" t="s">
        <v>298</v>
      </c>
      <c r="G73" s="104">
        <v>1</v>
      </c>
      <c r="H73" s="105"/>
      <c r="I73" s="253">
        <v>184</v>
      </c>
      <c r="J73" s="59"/>
      <c r="K73" s="253">
        <v>215</v>
      </c>
      <c r="M73" s="73" t="e">
        <f>+#REF!+1</f>
        <v>#REF!</v>
      </c>
      <c r="O73" s="73">
        <f t="shared" si="6"/>
        <v>59</v>
      </c>
    </row>
    <row r="74" spans="2:15" ht="15.5">
      <c r="B74" s="83" t="s">
        <v>734</v>
      </c>
      <c r="C74" s="84"/>
      <c r="D74" s="103" t="s">
        <v>114</v>
      </c>
      <c r="E74" s="103" t="s">
        <v>256</v>
      </c>
      <c r="F74" s="103" t="s">
        <v>412</v>
      </c>
      <c r="G74" s="104">
        <v>1</v>
      </c>
      <c r="H74" s="105"/>
      <c r="I74" s="253">
        <v>0</v>
      </c>
      <c r="J74" s="59"/>
      <c r="K74" s="253">
        <v>191</v>
      </c>
      <c r="M74" s="73" t="e">
        <f>+#REF!+1</f>
        <v>#REF!</v>
      </c>
      <c r="O74" s="73">
        <f t="shared" si="6"/>
        <v>60</v>
      </c>
    </row>
    <row r="75" spans="2:15" ht="15.5">
      <c r="B75" s="83" t="s">
        <v>735</v>
      </c>
      <c r="C75" s="84"/>
      <c r="D75" s="103" t="s">
        <v>120</v>
      </c>
      <c r="E75" s="103" t="s">
        <v>107</v>
      </c>
      <c r="F75" s="103" t="s">
        <v>298</v>
      </c>
      <c r="G75" s="104" t="s">
        <v>748</v>
      </c>
      <c r="H75" s="105"/>
      <c r="I75" s="253">
        <v>110</v>
      </c>
      <c r="J75" s="59"/>
      <c r="K75" s="253">
        <v>121</v>
      </c>
      <c r="M75" s="73" t="e">
        <f>+#REF!+1</f>
        <v>#REF!</v>
      </c>
      <c r="O75" s="73">
        <f t="shared" si="6"/>
        <v>61</v>
      </c>
    </row>
    <row r="76" spans="2:15" ht="15.5">
      <c r="B76" s="83" t="s">
        <v>736</v>
      </c>
      <c r="C76" s="84"/>
      <c r="D76" s="103" t="s">
        <v>114</v>
      </c>
      <c r="E76" s="103" t="s">
        <v>256</v>
      </c>
      <c r="F76" s="103" t="s">
        <v>412</v>
      </c>
      <c r="G76" s="104">
        <v>1</v>
      </c>
      <c r="H76" s="105"/>
      <c r="I76" s="254">
        <v>0</v>
      </c>
      <c r="J76" s="59"/>
      <c r="K76" s="254">
        <v>92</v>
      </c>
      <c r="M76" s="73" t="e">
        <f>+M75+1</f>
        <v>#REF!</v>
      </c>
      <c r="O76" s="73">
        <f t="shared" si="6"/>
        <v>62</v>
      </c>
    </row>
    <row r="77" spans="2:15" ht="13">
      <c r="B77" s="83" t="s">
        <v>108</v>
      </c>
      <c r="C77" s="84"/>
      <c r="D77" s="103" t="s">
        <v>120</v>
      </c>
      <c r="E77" s="103" t="s">
        <v>107</v>
      </c>
      <c r="F77" s="103" t="s">
        <v>273</v>
      </c>
      <c r="G77" s="104">
        <v>1</v>
      </c>
      <c r="H77" s="105"/>
      <c r="I77" s="253">
        <v>60</v>
      </c>
      <c r="J77" s="59"/>
      <c r="K77" s="253">
        <v>80</v>
      </c>
      <c r="M77" s="73" t="e">
        <f t="shared" ref="M77:M90" si="7">+M76+1</f>
        <v>#REF!</v>
      </c>
      <c r="O77" s="73">
        <f t="shared" si="6"/>
        <v>63</v>
      </c>
    </row>
    <row r="78" spans="2:15" ht="15.5">
      <c r="B78" s="83" t="s">
        <v>737</v>
      </c>
      <c r="C78" s="84"/>
      <c r="D78" s="103" t="s">
        <v>114</v>
      </c>
      <c r="E78" s="103" t="s">
        <v>256</v>
      </c>
      <c r="F78" s="103" t="s">
        <v>412</v>
      </c>
      <c r="G78" s="104">
        <v>1</v>
      </c>
      <c r="H78" s="105"/>
      <c r="I78" s="253">
        <v>0</v>
      </c>
      <c r="J78" s="59"/>
      <c r="K78" s="253">
        <v>73</v>
      </c>
      <c r="M78" s="73" t="e">
        <f>+#REF!+1</f>
        <v>#REF!</v>
      </c>
      <c r="O78" s="73">
        <f t="shared" si="6"/>
        <v>64</v>
      </c>
    </row>
    <row r="79" spans="2:15" ht="13">
      <c r="B79" s="83" t="s">
        <v>220</v>
      </c>
      <c r="C79" s="84"/>
      <c r="D79" s="103" t="s">
        <v>114</v>
      </c>
      <c r="E79" s="103" t="s">
        <v>256</v>
      </c>
      <c r="F79" s="103" t="s">
        <v>412</v>
      </c>
      <c r="G79" s="104">
        <v>1</v>
      </c>
      <c r="H79" s="105"/>
      <c r="I79" s="253">
        <v>0</v>
      </c>
      <c r="J79" s="59"/>
      <c r="K79" s="253">
        <v>67</v>
      </c>
      <c r="M79" s="73" t="e">
        <f>+#REF!+1</f>
        <v>#REF!</v>
      </c>
      <c r="O79" s="73">
        <f t="shared" si="6"/>
        <v>65</v>
      </c>
    </row>
    <row r="80" spans="2:15" ht="13">
      <c r="B80" s="83" t="s">
        <v>109</v>
      </c>
      <c r="C80" s="84"/>
      <c r="D80" s="103" t="s">
        <v>120</v>
      </c>
      <c r="E80" s="103" t="s">
        <v>107</v>
      </c>
      <c r="F80" s="103" t="s">
        <v>273</v>
      </c>
      <c r="G80" s="104">
        <v>1</v>
      </c>
      <c r="H80" s="105"/>
      <c r="I80" s="253">
        <v>55</v>
      </c>
      <c r="J80" s="59"/>
      <c r="K80" s="253">
        <v>56</v>
      </c>
      <c r="M80" s="73" t="e">
        <f>+#REF!+1</f>
        <v>#REF!</v>
      </c>
      <c r="O80" s="73">
        <f t="shared" si="6"/>
        <v>66</v>
      </c>
    </row>
    <row r="81" spans="2:16" ht="13">
      <c r="B81" s="83" t="s">
        <v>224</v>
      </c>
      <c r="C81" s="84"/>
      <c r="D81" s="103" t="s">
        <v>114</v>
      </c>
      <c r="E81" s="103" t="s">
        <v>255</v>
      </c>
      <c r="F81" s="103" t="s">
        <v>412</v>
      </c>
      <c r="G81" s="104">
        <v>1</v>
      </c>
      <c r="H81" s="105"/>
      <c r="I81" s="254">
        <v>0</v>
      </c>
      <c r="J81" s="59"/>
      <c r="K81" s="254">
        <v>53</v>
      </c>
      <c r="M81" s="73" t="e">
        <f t="shared" si="7"/>
        <v>#REF!</v>
      </c>
      <c r="O81" s="73">
        <f t="shared" si="6"/>
        <v>67</v>
      </c>
    </row>
    <row r="82" spans="2:16" ht="13">
      <c r="B82" s="83" t="s">
        <v>110</v>
      </c>
      <c r="C82" s="84"/>
      <c r="D82" s="103" t="s">
        <v>120</v>
      </c>
      <c r="E82" s="103" t="s">
        <v>107</v>
      </c>
      <c r="F82" s="103" t="s">
        <v>412</v>
      </c>
      <c r="G82" s="104">
        <v>1</v>
      </c>
      <c r="H82" s="105"/>
      <c r="I82" s="253">
        <v>0</v>
      </c>
      <c r="J82" s="59"/>
      <c r="K82" s="253">
        <v>48</v>
      </c>
      <c r="M82" s="73" t="e">
        <f t="shared" si="7"/>
        <v>#REF!</v>
      </c>
      <c r="O82" s="73">
        <f t="shared" si="6"/>
        <v>68</v>
      </c>
    </row>
    <row r="83" spans="2:16" ht="15.5">
      <c r="B83" s="83" t="s">
        <v>738</v>
      </c>
      <c r="C83" s="84"/>
      <c r="D83" s="103" t="s">
        <v>120</v>
      </c>
      <c r="E83" s="103" t="s">
        <v>107</v>
      </c>
      <c r="F83" s="103" t="s">
        <v>298</v>
      </c>
      <c r="G83" s="104">
        <v>1</v>
      </c>
      <c r="H83" s="105"/>
      <c r="I83" s="254">
        <v>45</v>
      </c>
      <c r="J83" s="59"/>
      <c r="K83" s="254">
        <v>47</v>
      </c>
      <c r="M83" s="73" t="e">
        <f t="shared" si="7"/>
        <v>#REF!</v>
      </c>
      <c r="O83" s="73">
        <f t="shared" si="6"/>
        <v>69</v>
      </c>
    </row>
    <row r="84" spans="2:16" ht="13">
      <c r="B84" s="83" t="s">
        <v>226</v>
      </c>
      <c r="C84" s="84"/>
      <c r="D84" s="103" t="s">
        <v>114</v>
      </c>
      <c r="E84" s="103" t="s">
        <v>257</v>
      </c>
      <c r="F84" s="103" t="s">
        <v>412</v>
      </c>
      <c r="G84" s="104">
        <v>1</v>
      </c>
      <c r="H84" s="105"/>
      <c r="I84" s="253">
        <v>0</v>
      </c>
      <c r="J84" s="59"/>
      <c r="K84" s="253">
        <v>33</v>
      </c>
      <c r="M84" s="73" t="e">
        <f>+M83+1</f>
        <v>#REF!</v>
      </c>
      <c r="O84" s="73">
        <f>+O83+1</f>
        <v>70</v>
      </c>
    </row>
    <row r="85" spans="2:16" ht="13">
      <c r="B85" s="83" t="s">
        <v>229</v>
      </c>
      <c r="C85" s="84"/>
      <c r="D85" s="103" t="s">
        <v>114</v>
      </c>
      <c r="E85" s="103" t="s">
        <v>255</v>
      </c>
      <c r="F85" s="103" t="s">
        <v>412</v>
      </c>
      <c r="G85" s="104">
        <v>1</v>
      </c>
      <c r="H85" s="105"/>
      <c r="I85" s="253">
        <v>0</v>
      </c>
      <c r="J85" s="59"/>
      <c r="K85" s="253">
        <v>23</v>
      </c>
      <c r="M85" s="73" t="e">
        <f>+#REF!+1</f>
        <v>#REF!</v>
      </c>
      <c r="O85" s="73">
        <f>O84+1</f>
        <v>71</v>
      </c>
    </row>
    <row r="86" spans="2:16" ht="13">
      <c r="B86" s="83" t="s">
        <v>232</v>
      </c>
      <c r="C86" s="84"/>
      <c r="D86" s="103" t="s">
        <v>114</v>
      </c>
      <c r="E86" s="103" t="s">
        <v>255</v>
      </c>
      <c r="F86" s="103" t="s">
        <v>412</v>
      </c>
      <c r="G86" s="104">
        <v>1</v>
      </c>
      <c r="H86" s="105"/>
      <c r="I86" s="254">
        <v>0</v>
      </c>
      <c r="J86" s="59"/>
      <c r="K86" s="254">
        <v>20</v>
      </c>
      <c r="M86" s="73" t="e">
        <f t="shared" si="7"/>
        <v>#REF!</v>
      </c>
      <c r="O86" s="73">
        <f>+O85+1</f>
        <v>72</v>
      </c>
    </row>
    <row r="87" spans="2:16" ht="13">
      <c r="B87" s="83" t="s">
        <v>234</v>
      </c>
      <c r="C87" s="84"/>
      <c r="D87" s="103" t="s">
        <v>114</v>
      </c>
      <c r="E87" s="103" t="s">
        <v>257</v>
      </c>
      <c r="F87" s="103" t="s">
        <v>412</v>
      </c>
      <c r="G87" s="104">
        <v>1</v>
      </c>
      <c r="H87" s="105"/>
      <c r="I87" s="253">
        <v>0</v>
      </c>
      <c r="J87" s="59"/>
      <c r="K87" s="253">
        <v>12</v>
      </c>
      <c r="M87" s="73" t="e">
        <f t="shared" si="7"/>
        <v>#REF!</v>
      </c>
      <c r="O87" s="73">
        <f>+O86+1</f>
        <v>73</v>
      </c>
    </row>
    <row r="88" spans="2:16" ht="13">
      <c r="B88" s="83" t="s">
        <v>237</v>
      </c>
      <c r="C88" s="84"/>
      <c r="D88" s="103" t="s">
        <v>114</v>
      </c>
      <c r="E88" s="103" t="s">
        <v>258</v>
      </c>
      <c r="F88" s="103" t="s">
        <v>412</v>
      </c>
      <c r="G88" s="104">
        <v>1</v>
      </c>
      <c r="H88" s="105"/>
      <c r="I88" s="254">
        <v>0</v>
      </c>
      <c r="J88" s="59"/>
      <c r="K88" s="254">
        <v>10</v>
      </c>
      <c r="M88" s="73" t="e">
        <f t="shared" si="7"/>
        <v>#REF!</v>
      </c>
      <c r="O88" s="73">
        <f>+O87+1</f>
        <v>74</v>
      </c>
    </row>
    <row r="89" spans="2:16" ht="13">
      <c r="B89" s="83" t="s">
        <v>240</v>
      </c>
      <c r="C89" s="84"/>
      <c r="D89" s="103" t="s">
        <v>114</v>
      </c>
      <c r="E89" s="103" t="s">
        <v>256</v>
      </c>
      <c r="F89" s="103" t="s">
        <v>243</v>
      </c>
      <c r="G89" s="104">
        <v>1</v>
      </c>
      <c r="H89" s="105"/>
      <c r="I89" s="256">
        <v>0</v>
      </c>
      <c r="J89" s="59"/>
      <c r="K89" s="256">
        <v>4</v>
      </c>
      <c r="M89" s="73" t="e">
        <f t="shared" si="7"/>
        <v>#REF!</v>
      </c>
      <c r="O89" s="73">
        <f>+O88+1</f>
        <v>75</v>
      </c>
      <c r="P89" s="73" t="s">
        <v>275</v>
      </c>
    </row>
    <row r="90" spans="2:16" ht="13">
      <c r="B90" s="201" t="s">
        <v>62</v>
      </c>
      <c r="C90" s="84"/>
      <c r="D90" s="103"/>
      <c r="E90" s="103"/>
      <c r="F90" s="103"/>
      <c r="G90" s="104"/>
      <c r="H90" s="105"/>
      <c r="I90" s="253">
        <f>SUM(I62:I89)</f>
        <v>6665.5</v>
      </c>
      <c r="J90" s="59"/>
      <c r="K90" s="253">
        <f>SUM(K62:K89)</f>
        <v>9330</v>
      </c>
      <c r="M90" s="73" t="e">
        <f t="shared" si="7"/>
        <v>#REF!</v>
      </c>
      <c r="N90" s="73" t="s">
        <v>138</v>
      </c>
    </row>
    <row r="91" spans="2:16" ht="13.5" thickBot="1">
      <c r="B91" s="241" t="s">
        <v>377</v>
      </c>
      <c r="C91" s="240">
        <f>O89</f>
        <v>75</v>
      </c>
      <c r="I91" s="257">
        <f>+I46+I60+I90</f>
        <v>21752.5</v>
      </c>
      <c r="J91" s="231"/>
      <c r="K91" s="257">
        <f>+K46+K60+K90</f>
        <v>25867</v>
      </c>
    </row>
    <row r="92" spans="2:16" ht="13.5" thickTop="1">
      <c r="B92" s="229"/>
      <c r="I92" s="258"/>
      <c r="J92" s="231"/>
      <c r="K92" s="258"/>
    </row>
    <row r="93" spans="2:16" ht="13">
      <c r="B93" s="263" t="s">
        <v>718</v>
      </c>
      <c r="I93" s="258"/>
      <c r="J93" s="231"/>
      <c r="K93" s="258"/>
    </row>
    <row r="94" spans="2:16" ht="15.5">
      <c r="B94" s="83" t="s">
        <v>742</v>
      </c>
      <c r="C94" s="84"/>
      <c r="D94" s="103" t="s">
        <v>16</v>
      </c>
      <c r="E94" s="103" t="s">
        <v>17</v>
      </c>
      <c r="F94" s="103" t="s">
        <v>716</v>
      </c>
      <c r="G94" s="104">
        <v>1</v>
      </c>
      <c r="I94" s="254">
        <v>0</v>
      </c>
      <c r="J94" s="204"/>
      <c r="K94" s="254">
        <v>20</v>
      </c>
    </row>
    <row r="95" spans="2:16" ht="13">
      <c r="B95" s="229" t="s">
        <v>421</v>
      </c>
      <c r="I95" s="259">
        <f>SUM(I91:I94)</f>
        <v>21752.5</v>
      </c>
      <c r="J95" s="231"/>
      <c r="K95" s="259">
        <f>SUM(K91:K94)</f>
        <v>25887</v>
      </c>
    </row>
    <row r="96" spans="2:16" ht="13">
      <c r="B96" s="76"/>
      <c r="C96" s="76"/>
      <c r="D96" s="76"/>
      <c r="E96" s="76"/>
      <c r="F96" s="77"/>
      <c r="G96" s="76"/>
      <c r="H96" s="76"/>
      <c r="I96" s="261"/>
      <c r="J96" s="105"/>
      <c r="K96" s="261"/>
    </row>
    <row r="97" spans="1:11" ht="42.75" customHeight="1">
      <c r="A97" s="236">
        <v>-1</v>
      </c>
      <c r="B97" s="364" t="s">
        <v>696</v>
      </c>
      <c r="C97" s="364"/>
      <c r="D97" s="364"/>
      <c r="E97" s="364"/>
      <c r="F97" s="364"/>
      <c r="G97" s="364"/>
      <c r="H97" s="364"/>
      <c r="I97" s="364"/>
      <c r="J97" s="364"/>
      <c r="K97" s="364"/>
    </row>
    <row r="98" spans="1:11" ht="55.5" customHeight="1">
      <c r="A98" s="236">
        <v>-2</v>
      </c>
      <c r="B98" s="364" t="s">
        <v>721</v>
      </c>
      <c r="C98" s="364"/>
      <c r="D98" s="364"/>
      <c r="E98" s="364"/>
      <c r="F98" s="364"/>
      <c r="G98" s="364"/>
      <c r="H98" s="364"/>
      <c r="I98" s="364"/>
      <c r="J98" s="364"/>
      <c r="K98" s="364"/>
    </row>
    <row r="99" spans="1:11" ht="29.25" customHeight="1">
      <c r="A99" s="236">
        <v>-3</v>
      </c>
      <c r="B99" s="364" t="s">
        <v>118</v>
      </c>
      <c r="C99" s="364"/>
      <c r="D99" s="364"/>
      <c r="E99" s="364"/>
      <c r="F99" s="364"/>
      <c r="G99" s="364"/>
      <c r="H99" s="364"/>
      <c r="I99" s="364"/>
      <c r="J99" s="364"/>
      <c r="K99" s="364"/>
    </row>
    <row r="100" spans="1:11" ht="19.5" customHeight="1">
      <c r="A100" s="236">
        <v>-4</v>
      </c>
      <c r="B100" s="364" t="s">
        <v>697</v>
      </c>
      <c r="C100" s="364"/>
      <c r="D100" s="364"/>
      <c r="E100" s="364"/>
      <c r="F100" s="364"/>
      <c r="G100" s="364"/>
      <c r="H100" s="364"/>
      <c r="I100" s="364"/>
      <c r="J100" s="364"/>
      <c r="K100" s="364"/>
    </row>
    <row r="101" spans="1:11" ht="19.5" customHeight="1">
      <c r="A101" s="236">
        <v>-5</v>
      </c>
      <c r="B101" s="364" t="s">
        <v>455</v>
      </c>
      <c r="C101" s="364"/>
      <c r="D101" s="364"/>
      <c r="E101" s="364"/>
      <c r="F101" s="364"/>
      <c r="G101" s="364"/>
      <c r="H101" s="364"/>
      <c r="I101" s="364"/>
      <c r="J101" s="364"/>
      <c r="K101" s="364"/>
    </row>
    <row r="102" spans="1:11" ht="19.5" customHeight="1">
      <c r="A102" s="236">
        <v>-6</v>
      </c>
      <c r="B102" s="364" t="s">
        <v>644</v>
      </c>
      <c r="C102" s="364"/>
      <c r="D102" s="364"/>
      <c r="E102" s="364"/>
      <c r="F102" s="364"/>
      <c r="G102" s="364"/>
      <c r="H102" s="273"/>
      <c r="I102" s="273"/>
      <c r="J102" s="273"/>
      <c r="K102" s="273"/>
    </row>
    <row r="103" spans="1:11" ht="19.399999999999999" customHeight="1">
      <c r="A103" s="236">
        <v>-7</v>
      </c>
      <c r="B103" s="364" t="s">
        <v>713</v>
      </c>
      <c r="C103" s="364"/>
      <c r="D103" s="364"/>
      <c r="E103" s="364"/>
      <c r="F103" s="364"/>
      <c r="G103" s="364"/>
      <c r="H103" s="364"/>
      <c r="I103" s="364"/>
      <c r="J103" s="364"/>
      <c r="K103" s="364"/>
    </row>
    <row r="104" spans="1:11" ht="19.5" customHeight="1">
      <c r="A104" s="236">
        <v>-8</v>
      </c>
      <c r="B104" s="364" t="s">
        <v>410</v>
      </c>
      <c r="C104" s="364"/>
      <c r="D104" s="364"/>
      <c r="E104" s="364"/>
      <c r="F104" s="364"/>
      <c r="G104" s="364"/>
      <c r="H104" s="364"/>
      <c r="I104" s="364"/>
      <c r="J104" s="364"/>
      <c r="K104" s="364"/>
    </row>
    <row r="105" spans="1:11" ht="19.5" customHeight="1">
      <c r="A105" s="236">
        <v>-9</v>
      </c>
      <c r="B105" s="364" t="s">
        <v>723</v>
      </c>
      <c r="C105" s="364"/>
      <c r="D105" s="364"/>
      <c r="E105" s="364"/>
      <c r="F105" s="364"/>
      <c r="G105" s="364"/>
      <c r="H105" s="364"/>
      <c r="I105" s="364"/>
      <c r="J105" s="364"/>
      <c r="K105" s="364"/>
    </row>
  </sheetData>
  <autoFilter ref="A7:P91" xr:uid="{00000000-0009-0000-0000-000013000000}"/>
  <mergeCells count="9">
    <mergeCell ref="B103:K103"/>
    <mergeCell ref="B104:K104"/>
    <mergeCell ref="B105:K105"/>
    <mergeCell ref="B97:K97"/>
    <mergeCell ref="B98:K98"/>
    <mergeCell ref="B99:K99"/>
    <mergeCell ref="B100:K100"/>
    <mergeCell ref="B101:K101"/>
    <mergeCell ref="B102:G102"/>
  </mergeCells>
  <conditionalFormatting sqref="B8:K95">
    <cfRule type="expression" dxfId="212" priority="1">
      <formula>MOD(ROW(),2)=0</formula>
    </cfRule>
  </conditionalFormatting>
  <pageMargins left="0.45" right="0.45" top="0.25" bottom="0.25" header="0.3" footer="0.3"/>
  <pageSetup paperSize="3" scale="77"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36">
    <pageSetUpPr fitToPage="1"/>
  </sheetPr>
  <dimension ref="A1:P121"/>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495</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5.5">
      <c r="B24" s="83" t="s">
        <v>447</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497</v>
      </c>
      <c r="C27" s="84"/>
      <c r="D27" s="103" t="s">
        <v>16</v>
      </c>
      <c r="E27" s="103" t="s">
        <v>17</v>
      </c>
      <c r="F27" s="103" t="s">
        <v>273</v>
      </c>
      <c r="G27" s="104">
        <v>1</v>
      </c>
      <c r="H27" s="105"/>
      <c r="I27" s="193">
        <f>750+20</f>
        <v>770</v>
      </c>
      <c r="J27" s="59"/>
      <c r="K27" s="193">
        <f>729+20</f>
        <v>749</v>
      </c>
      <c r="M27" s="194">
        <f>+M26+1</f>
        <v>17</v>
      </c>
      <c r="O27" s="194">
        <f t="shared" ref="O27:O49"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+M50+1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9"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116</v>
      </c>
      <c r="C34" s="84"/>
      <c r="D34" s="103" t="s">
        <v>16</v>
      </c>
      <c r="E34" s="103" t="s">
        <v>17</v>
      </c>
      <c r="F34" s="103" t="s">
        <v>273</v>
      </c>
      <c r="G34" s="104">
        <v>0.75</v>
      </c>
      <c r="H34" s="105"/>
      <c r="I34" s="193">
        <v>429</v>
      </c>
      <c r="J34" s="59"/>
      <c r="K34" s="193">
        <v>464.25</v>
      </c>
      <c r="O34" s="194">
        <f t="shared" si="2"/>
        <v>24</v>
      </c>
    </row>
    <row r="35" spans="2:15" ht="13">
      <c r="B35" s="83" t="s">
        <v>47</v>
      </c>
      <c r="C35" s="208"/>
      <c r="D35" s="103" t="s">
        <v>16</v>
      </c>
      <c r="E35" s="103" t="s">
        <v>17</v>
      </c>
      <c r="F35" s="103" t="s">
        <v>273</v>
      </c>
      <c r="G35" s="104">
        <v>1</v>
      </c>
      <c r="H35" s="105"/>
      <c r="I35" s="200">
        <v>243</v>
      </c>
      <c r="J35" s="59"/>
      <c r="K35" s="200">
        <v>309</v>
      </c>
      <c r="M35" s="194">
        <f>M19+1</f>
        <v>11</v>
      </c>
      <c r="O35" s="194">
        <f t="shared" si="2"/>
        <v>25</v>
      </c>
    </row>
    <row r="36" spans="2:15" ht="13">
      <c r="B36" s="83" t="s">
        <v>48</v>
      </c>
      <c r="C36" s="84"/>
      <c r="D36" s="103" t="s">
        <v>16</v>
      </c>
      <c r="E36" s="103" t="s">
        <v>17</v>
      </c>
      <c r="F36" s="103" t="s">
        <v>412</v>
      </c>
      <c r="G36" s="104">
        <v>1</v>
      </c>
      <c r="H36" s="105"/>
      <c r="I36" s="200">
        <v>0</v>
      </c>
      <c r="J36" s="59"/>
      <c r="K36" s="200">
        <v>141</v>
      </c>
      <c r="M36" s="194" t="e">
        <f>+#REF!+1</f>
        <v>#REF!</v>
      </c>
      <c r="O36" s="194">
        <f t="shared" si="2"/>
        <v>26</v>
      </c>
    </row>
    <row r="37" spans="2:15" ht="13">
      <c r="B37" s="83" t="s">
        <v>49</v>
      </c>
      <c r="C37" s="84"/>
      <c r="D37" s="103" t="s">
        <v>16</v>
      </c>
      <c r="E37" s="103" t="s">
        <v>17</v>
      </c>
      <c r="F37" s="103" t="s">
        <v>298</v>
      </c>
      <c r="G37" s="104">
        <v>1</v>
      </c>
      <c r="H37" s="105"/>
      <c r="I37" s="200">
        <v>109</v>
      </c>
      <c r="J37" s="59"/>
      <c r="K37" s="200">
        <v>130</v>
      </c>
      <c r="M37" s="194" t="e">
        <f>+M36+1</f>
        <v>#REF!</v>
      </c>
      <c r="O37" s="194">
        <f t="shared" si="2"/>
        <v>27</v>
      </c>
    </row>
    <row r="38" spans="2:15" ht="13">
      <c r="B38" s="83" t="s">
        <v>50</v>
      </c>
      <c r="C38" s="84"/>
      <c r="D38" s="103" t="s">
        <v>16</v>
      </c>
      <c r="E38" s="103" t="s">
        <v>17</v>
      </c>
      <c r="F38" s="103" t="s">
        <v>298</v>
      </c>
      <c r="G38" s="104">
        <v>1</v>
      </c>
      <c r="H38" s="105"/>
      <c r="I38" s="200">
        <v>120</v>
      </c>
      <c r="J38" s="59"/>
      <c r="K38" s="200">
        <v>120</v>
      </c>
      <c r="M38" s="194" t="e">
        <f t="shared" si="3"/>
        <v>#REF!</v>
      </c>
      <c r="O38" s="194">
        <f t="shared" si="2"/>
        <v>28</v>
      </c>
    </row>
    <row r="39" spans="2:15" ht="13">
      <c r="B39" s="83" t="s">
        <v>51</v>
      </c>
      <c r="C39" s="84"/>
      <c r="D39" s="103" t="s">
        <v>16</v>
      </c>
      <c r="E39" s="103" t="s">
        <v>17</v>
      </c>
      <c r="F39" s="103" t="s">
        <v>273</v>
      </c>
      <c r="G39" s="104">
        <v>1</v>
      </c>
      <c r="H39" s="105"/>
      <c r="I39" s="200">
        <v>50</v>
      </c>
      <c r="J39" s="59"/>
      <c r="K39" s="200">
        <v>50</v>
      </c>
      <c r="M39" s="194" t="e">
        <f t="shared" si="3"/>
        <v>#REF!</v>
      </c>
      <c r="O39" s="194">
        <f t="shared" si="2"/>
        <v>29</v>
      </c>
    </row>
    <row r="40" spans="2:15" ht="13">
      <c r="B40" s="83" t="s">
        <v>52</v>
      </c>
      <c r="C40" s="84"/>
      <c r="D40" s="103" t="s">
        <v>16</v>
      </c>
      <c r="E40" s="103" t="s">
        <v>17</v>
      </c>
      <c r="F40" s="103" t="s">
        <v>298</v>
      </c>
      <c r="G40" s="104">
        <v>1</v>
      </c>
      <c r="H40" s="105"/>
      <c r="I40" s="200">
        <v>49</v>
      </c>
      <c r="J40" s="59"/>
      <c r="K40" s="200">
        <v>49</v>
      </c>
      <c r="M40" s="194" t="e">
        <f t="shared" si="3"/>
        <v>#REF!</v>
      </c>
      <c r="O40" s="194">
        <f t="shared" si="2"/>
        <v>30</v>
      </c>
    </row>
    <row r="41" spans="2:15" ht="13">
      <c r="B41" s="83" t="s">
        <v>53</v>
      </c>
      <c r="C41" s="84"/>
      <c r="D41" s="103" t="s">
        <v>16</v>
      </c>
      <c r="E41" s="103" t="s">
        <v>17</v>
      </c>
      <c r="F41" s="103" t="s">
        <v>412</v>
      </c>
      <c r="G41" s="104">
        <v>1</v>
      </c>
      <c r="H41" s="105"/>
      <c r="I41" s="200">
        <v>0</v>
      </c>
      <c r="J41" s="59"/>
      <c r="K41" s="200">
        <v>48</v>
      </c>
      <c r="M41" s="194" t="e">
        <f t="shared" si="3"/>
        <v>#REF!</v>
      </c>
      <c r="O41" s="194">
        <f t="shared" si="2"/>
        <v>31</v>
      </c>
    </row>
    <row r="42" spans="2:15" ht="13">
      <c r="B42" s="83" t="s">
        <v>54</v>
      </c>
      <c r="C42" s="84"/>
      <c r="D42" s="103" t="s">
        <v>16</v>
      </c>
      <c r="E42" s="103" t="s">
        <v>17</v>
      </c>
      <c r="F42" s="103" t="s">
        <v>412</v>
      </c>
      <c r="G42" s="104">
        <v>1</v>
      </c>
      <c r="H42" s="105"/>
      <c r="I42" s="200">
        <v>0</v>
      </c>
      <c r="J42" s="59"/>
      <c r="K42" s="200">
        <v>47</v>
      </c>
      <c r="M42" s="194" t="e">
        <f t="shared" si="3"/>
        <v>#REF!</v>
      </c>
      <c r="O42" s="194">
        <f t="shared" si="2"/>
        <v>32</v>
      </c>
    </row>
    <row r="43" spans="2:15" ht="13">
      <c r="B43" s="83" t="s">
        <v>55</v>
      </c>
      <c r="C43" s="84"/>
      <c r="D43" s="103" t="s">
        <v>16</v>
      </c>
      <c r="E43" s="103" t="s">
        <v>17</v>
      </c>
      <c r="F43" s="103" t="s">
        <v>412</v>
      </c>
      <c r="G43" s="104">
        <v>1</v>
      </c>
      <c r="H43" s="105"/>
      <c r="I43" s="200">
        <v>0</v>
      </c>
      <c r="J43" s="59"/>
      <c r="K43" s="200">
        <v>47</v>
      </c>
      <c r="M43" s="194" t="e">
        <f t="shared" si="3"/>
        <v>#REF!</v>
      </c>
      <c r="O43" s="194">
        <f t="shared" si="2"/>
        <v>33</v>
      </c>
    </row>
    <row r="44" spans="2:15" ht="13">
      <c r="B44" s="83" t="s">
        <v>56</v>
      </c>
      <c r="C44" s="84"/>
      <c r="D44" s="103" t="s">
        <v>16</v>
      </c>
      <c r="E44" s="103" t="s">
        <v>17</v>
      </c>
      <c r="F44" s="103" t="s">
        <v>412</v>
      </c>
      <c r="G44" s="104">
        <v>1</v>
      </c>
      <c r="H44" s="105"/>
      <c r="I44" s="200">
        <v>0</v>
      </c>
      <c r="J44" s="59"/>
      <c r="K44" s="200">
        <v>47</v>
      </c>
      <c r="M44" s="194" t="e">
        <f t="shared" si="3"/>
        <v>#REF!</v>
      </c>
      <c r="O44" s="194">
        <f t="shared" si="2"/>
        <v>34</v>
      </c>
    </row>
    <row r="45" spans="2:15" ht="13">
      <c r="B45" s="83" t="s">
        <v>57</v>
      </c>
      <c r="C45" s="84"/>
      <c r="D45" s="103" t="s">
        <v>16</v>
      </c>
      <c r="E45" s="103" t="s">
        <v>17</v>
      </c>
      <c r="F45" s="103" t="s">
        <v>412</v>
      </c>
      <c r="G45" s="104">
        <v>1</v>
      </c>
      <c r="H45" s="105"/>
      <c r="I45" s="200">
        <v>0</v>
      </c>
      <c r="J45" s="59"/>
      <c r="K45" s="200">
        <v>47</v>
      </c>
      <c r="M45" s="194" t="e">
        <f t="shared" si="3"/>
        <v>#REF!</v>
      </c>
      <c r="O45" s="194">
        <f t="shared" si="2"/>
        <v>35</v>
      </c>
    </row>
    <row r="46" spans="2:15" ht="13">
      <c r="B46" s="83" t="s">
        <v>58</v>
      </c>
      <c r="C46" s="84"/>
      <c r="D46" s="103" t="s">
        <v>16</v>
      </c>
      <c r="E46" s="103" t="s">
        <v>17</v>
      </c>
      <c r="F46" s="103" t="s">
        <v>412</v>
      </c>
      <c r="G46" s="104">
        <v>1</v>
      </c>
      <c r="H46" s="105"/>
      <c r="I46" s="200">
        <v>0</v>
      </c>
      <c r="J46" s="59"/>
      <c r="K46" s="200">
        <v>47</v>
      </c>
      <c r="M46" s="194" t="e">
        <f t="shared" si="3"/>
        <v>#REF!</v>
      </c>
      <c r="O46" s="194">
        <f t="shared" si="2"/>
        <v>36</v>
      </c>
    </row>
    <row r="47" spans="2:15" ht="13">
      <c r="B47" s="83" t="s">
        <v>59</v>
      </c>
      <c r="C47" s="84"/>
      <c r="D47" s="103" t="s">
        <v>16</v>
      </c>
      <c r="E47" s="103" t="s">
        <v>17</v>
      </c>
      <c r="F47" s="103" t="s">
        <v>412</v>
      </c>
      <c r="G47" s="104">
        <v>1</v>
      </c>
      <c r="H47" s="105"/>
      <c r="I47" s="200">
        <v>0</v>
      </c>
      <c r="J47" s="59"/>
      <c r="K47" s="200">
        <v>47</v>
      </c>
      <c r="M47" s="194" t="e">
        <f t="shared" si="3"/>
        <v>#REF!</v>
      </c>
      <c r="O47" s="194">
        <f t="shared" si="2"/>
        <v>37</v>
      </c>
    </row>
    <row r="48" spans="2:15" ht="13">
      <c r="B48" s="83" t="s">
        <v>60</v>
      </c>
      <c r="C48" s="84"/>
      <c r="D48" s="103" t="s">
        <v>16</v>
      </c>
      <c r="E48" s="103" t="s">
        <v>17</v>
      </c>
      <c r="F48" s="103" t="s">
        <v>412</v>
      </c>
      <c r="G48" s="104">
        <v>1</v>
      </c>
      <c r="H48" s="105"/>
      <c r="I48" s="200">
        <v>0</v>
      </c>
      <c r="J48" s="59"/>
      <c r="K48" s="200">
        <v>44</v>
      </c>
      <c r="M48" s="194" t="e">
        <f t="shared" si="3"/>
        <v>#REF!</v>
      </c>
      <c r="O48" s="194">
        <f t="shared" si="2"/>
        <v>38</v>
      </c>
    </row>
    <row r="49" spans="2:15" ht="13">
      <c r="B49" s="83" t="s">
        <v>61</v>
      </c>
      <c r="C49" s="84"/>
      <c r="D49" s="103" t="s">
        <v>16</v>
      </c>
      <c r="E49" s="103" t="s">
        <v>17</v>
      </c>
      <c r="F49" s="103" t="s">
        <v>273</v>
      </c>
      <c r="G49" s="104">
        <v>1</v>
      </c>
      <c r="H49" s="105"/>
      <c r="I49" s="200">
        <v>28</v>
      </c>
      <c r="J49" s="59"/>
      <c r="K49" s="200">
        <v>28</v>
      </c>
      <c r="M49" s="194" t="e">
        <f t="shared" si="3"/>
        <v>#REF!</v>
      </c>
      <c r="O49" s="194">
        <f t="shared" si="2"/>
        <v>39</v>
      </c>
    </row>
    <row r="50" spans="2:15" ht="13">
      <c r="B50" s="201" t="s">
        <v>62</v>
      </c>
      <c r="C50" s="84"/>
      <c r="D50" s="103"/>
      <c r="E50" s="103"/>
      <c r="F50" s="103"/>
      <c r="G50" s="225"/>
      <c r="H50" s="226"/>
      <c r="I50" s="203">
        <f>SUM(I10:I49)</f>
        <v>6581</v>
      </c>
      <c r="J50" s="204"/>
      <c r="K50" s="203">
        <f>SUM(K10:K49)</f>
        <v>7524.25</v>
      </c>
      <c r="M50" s="194" t="e">
        <f>+M49+1</f>
        <v>#REF!</v>
      </c>
    </row>
    <row r="51" spans="2:15" ht="13">
      <c r="B51" s="90" t="s">
        <v>63</v>
      </c>
      <c r="C51" s="90"/>
      <c r="D51" s="76"/>
      <c r="E51" s="76"/>
      <c r="F51" s="77"/>
      <c r="G51" s="76"/>
      <c r="H51" s="76"/>
      <c r="I51" s="199"/>
      <c r="J51" s="76"/>
      <c r="K51" s="199"/>
    </row>
    <row r="52" spans="2:15" ht="13">
      <c r="B52" s="83" t="s">
        <v>66</v>
      </c>
      <c r="C52" s="84"/>
      <c r="D52" s="103" t="s">
        <v>122</v>
      </c>
      <c r="E52" s="103" t="s">
        <v>65</v>
      </c>
      <c r="F52" s="103" t="s">
        <v>298</v>
      </c>
      <c r="G52" s="104">
        <v>1</v>
      </c>
      <c r="H52" s="105"/>
      <c r="I52" s="200">
        <f>830+13+260</f>
        <v>1103</v>
      </c>
      <c r="J52" s="59"/>
      <c r="K52" s="200">
        <f>1001+13+190</f>
        <v>1204</v>
      </c>
      <c r="O52" s="194">
        <f>+O49+1</f>
        <v>40</v>
      </c>
    </row>
    <row r="53" spans="2:15" ht="13">
      <c r="B53" s="83" t="s">
        <v>457</v>
      </c>
      <c r="C53" s="84"/>
      <c r="D53" s="103" t="s">
        <v>122</v>
      </c>
      <c r="E53" s="103" t="s">
        <v>65</v>
      </c>
      <c r="F53" s="103" t="s">
        <v>273</v>
      </c>
      <c r="G53" s="104">
        <v>1</v>
      </c>
      <c r="H53" s="105"/>
      <c r="I53" s="200">
        <v>1009</v>
      </c>
      <c r="J53" s="59"/>
      <c r="K53" s="200">
        <v>1000</v>
      </c>
      <c r="O53" s="194">
        <f>O52+1</f>
        <v>41</v>
      </c>
    </row>
    <row r="54" spans="2:15" ht="13">
      <c r="B54" s="83" t="s">
        <v>67</v>
      </c>
      <c r="C54" s="84"/>
      <c r="D54" s="103" t="s">
        <v>122</v>
      </c>
      <c r="E54" s="103" t="s">
        <v>65</v>
      </c>
      <c r="F54" s="103" t="s">
        <v>298</v>
      </c>
      <c r="G54" s="104">
        <v>1</v>
      </c>
      <c r="H54" s="105"/>
      <c r="I54" s="200">
        <v>782</v>
      </c>
      <c r="J54" s="59"/>
      <c r="K54" s="200">
        <v>842</v>
      </c>
      <c r="M54" s="194" t="e">
        <f>+M29+1</f>
        <v>#REF!</v>
      </c>
      <c r="O54" s="194">
        <f>+O53+1</f>
        <v>42</v>
      </c>
    </row>
    <row r="55" spans="2:15" ht="13">
      <c r="B55" s="83" t="s">
        <v>71</v>
      </c>
      <c r="C55" s="84"/>
      <c r="D55" s="103" t="s">
        <v>122</v>
      </c>
      <c r="E55" s="103" t="s">
        <v>65</v>
      </c>
      <c r="F55" s="103" t="s">
        <v>298</v>
      </c>
      <c r="G55" s="104">
        <v>1</v>
      </c>
      <c r="H55" s="105"/>
      <c r="I55" s="200">
        <f>463+260</f>
        <v>723</v>
      </c>
      <c r="J55" s="59"/>
      <c r="K55" s="200">
        <f>608+200</f>
        <v>808</v>
      </c>
      <c r="M55" s="194" t="e">
        <f>+M59+1</f>
        <v>#REF!</v>
      </c>
      <c r="O55" s="194">
        <f>+O54+1</f>
        <v>43</v>
      </c>
    </row>
    <row r="56" spans="2:15" ht="15.5">
      <c r="B56" s="83" t="s">
        <v>448</v>
      </c>
      <c r="C56" s="84"/>
      <c r="D56" s="103" t="s">
        <v>122</v>
      </c>
      <c r="E56" s="103" t="s">
        <v>65</v>
      </c>
      <c r="F56" s="103" t="s">
        <v>411</v>
      </c>
      <c r="G56" s="104">
        <v>1</v>
      </c>
      <c r="H56" s="105"/>
      <c r="I56" s="200">
        <v>763</v>
      </c>
      <c r="J56" s="59"/>
      <c r="K56" s="200">
        <v>781</v>
      </c>
      <c r="M56" s="194" t="e">
        <f>+M54+1</f>
        <v>#REF!</v>
      </c>
      <c r="O56" s="194">
        <f>+O55+1</f>
        <v>44</v>
      </c>
    </row>
    <row r="57" spans="2:15" ht="13">
      <c r="B57" s="83" t="s">
        <v>381</v>
      </c>
      <c r="C57" s="84"/>
      <c r="D57" s="103" t="s">
        <v>122</v>
      </c>
      <c r="E57" s="103" t="s">
        <v>65</v>
      </c>
      <c r="F57" s="103" t="s">
        <v>273</v>
      </c>
      <c r="G57" s="104">
        <v>1</v>
      </c>
      <c r="H57" s="105"/>
      <c r="I57" s="200">
        <v>740</v>
      </c>
      <c r="J57" s="59"/>
      <c r="K57" s="200">
        <v>762</v>
      </c>
      <c r="O57" s="194">
        <f t="shared" ref="O57:O65" si="4">+O56+1</f>
        <v>45</v>
      </c>
    </row>
    <row r="58" spans="2:15" ht="13">
      <c r="B58" s="83" t="s">
        <v>64</v>
      </c>
      <c r="C58" s="84"/>
      <c r="D58" s="103" t="s">
        <v>122</v>
      </c>
      <c r="E58" s="103" t="s">
        <v>65</v>
      </c>
      <c r="F58" s="103" t="s">
        <v>273</v>
      </c>
      <c r="G58" s="104">
        <v>0.75</v>
      </c>
      <c r="H58" s="105"/>
      <c r="I58" s="200">
        <v>779</v>
      </c>
      <c r="J58" s="59"/>
      <c r="K58" s="200">
        <v>746</v>
      </c>
      <c r="M58" s="194" t="e">
        <f>+M56+1</f>
        <v>#REF!</v>
      </c>
      <c r="O58" s="194">
        <f t="shared" si="4"/>
        <v>46</v>
      </c>
    </row>
    <row r="59" spans="2:15" ht="13">
      <c r="B59" s="83" t="s">
        <v>69</v>
      </c>
      <c r="C59" s="84"/>
      <c r="D59" s="103" t="s">
        <v>122</v>
      </c>
      <c r="E59" s="103" t="s">
        <v>65</v>
      </c>
      <c r="F59" s="103" t="s">
        <v>273</v>
      </c>
      <c r="G59" s="104">
        <v>1</v>
      </c>
      <c r="H59" s="105"/>
      <c r="I59" s="200">
        <f>662+10+10</f>
        <v>682</v>
      </c>
      <c r="J59" s="59"/>
      <c r="K59" s="200">
        <f>692+10+10</f>
        <v>712</v>
      </c>
      <c r="M59" s="194" t="e">
        <f t="shared" ref="M59:M66" si="5">+M58+1</f>
        <v>#REF!</v>
      </c>
      <c r="O59" s="194">
        <f t="shared" si="4"/>
        <v>47</v>
      </c>
    </row>
    <row r="60" spans="2:15" ht="13">
      <c r="B60" s="83" t="s">
        <v>70</v>
      </c>
      <c r="C60" s="84"/>
      <c r="D60" s="103" t="s">
        <v>122</v>
      </c>
      <c r="E60" s="103" t="s">
        <v>65</v>
      </c>
      <c r="F60" s="103" t="s">
        <v>273</v>
      </c>
      <c r="G60" s="104">
        <v>1</v>
      </c>
      <c r="H60" s="105"/>
      <c r="I60" s="200">
        <f>520+3</f>
        <v>523</v>
      </c>
      <c r="J60" s="59"/>
      <c r="K60" s="200">
        <f>606+3</f>
        <v>609</v>
      </c>
      <c r="M60" s="194" t="e">
        <f>+M55+1</f>
        <v>#REF!</v>
      </c>
      <c r="O60" s="194">
        <f t="shared" si="4"/>
        <v>48</v>
      </c>
    </row>
    <row r="61" spans="2:15" ht="13">
      <c r="B61" s="83" t="s">
        <v>72</v>
      </c>
      <c r="C61" s="84"/>
      <c r="D61" s="103" t="s">
        <v>122</v>
      </c>
      <c r="E61" s="103" t="s">
        <v>65</v>
      </c>
      <c r="F61" s="103" t="s">
        <v>298</v>
      </c>
      <c r="G61" s="104">
        <v>1</v>
      </c>
      <c r="H61" s="105"/>
      <c r="I61" s="200">
        <v>426</v>
      </c>
      <c r="J61" s="59"/>
      <c r="K61" s="200">
        <v>500</v>
      </c>
      <c r="M61" s="194" t="e">
        <f t="shared" si="5"/>
        <v>#REF!</v>
      </c>
      <c r="O61" s="194">
        <f t="shared" si="4"/>
        <v>49</v>
      </c>
    </row>
    <row r="62" spans="2:15" ht="13">
      <c r="B62" s="83" t="s">
        <v>73</v>
      </c>
      <c r="C62" s="84"/>
      <c r="D62" s="103" t="s">
        <v>122</v>
      </c>
      <c r="E62" s="103" t="s">
        <v>65</v>
      </c>
      <c r="F62" s="103" t="s">
        <v>298</v>
      </c>
      <c r="G62" s="104">
        <v>1</v>
      </c>
      <c r="H62" s="105"/>
      <c r="I62" s="200">
        <v>400</v>
      </c>
      <c r="J62" s="59"/>
      <c r="K62" s="200">
        <v>453</v>
      </c>
      <c r="M62" s="194" t="e">
        <f t="shared" si="5"/>
        <v>#REF!</v>
      </c>
      <c r="O62" s="194">
        <f t="shared" si="4"/>
        <v>50</v>
      </c>
    </row>
    <row r="63" spans="2:15" ht="13">
      <c r="B63" s="83" t="s">
        <v>74</v>
      </c>
      <c r="C63" s="84"/>
      <c r="D63" s="103" t="s">
        <v>122</v>
      </c>
      <c r="E63" s="103" t="s">
        <v>65</v>
      </c>
      <c r="F63" s="103" t="s">
        <v>298</v>
      </c>
      <c r="G63" s="104">
        <v>1</v>
      </c>
      <c r="H63" s="105"/>
      <c r="I63" s="200">
        <v>344</v>
      </c>
      <c r="J63" s="59"/>
      <c r="K63" s="200">
        <v>400</v>
      </c>
      <c r="M63" s="194" t="e">
        <f t="shared" si="5"/>
        <v>#REF!</v>
      </c>
      <c r="O63" s="194">
        <f t="shared" si="4"/>
        <v>51</v>
      </c>
    </row>
    <row r="64" spans="2:15" ht="13">
      <c r="B64" s="83" t="s">
        <v>75</v>
      </c>
      <c r="C64" s="84"/>
      <c r="D64" s="103" t="s">
        <v>122</v>
      </c>
      <c r="E64" s="103" t="s">
        <v>65</v>
      </c>
      <c r="F64" s="103" t="s">
        <v>273</v>
      </c>
      <c r="G64" s="227">
        <v>0.78500000000000003</v>
      </c>
      <c r="H64" s="105"/>
      <c r="I64" s="200">
        <v>392</v>
      </c>
      <c r="J64" s="59"/>
      <c r="K64" s="200">
        <v>374</v>
      </c>
      <c r="M64" s="194" t="e">
        <f t="shared" si="5"/>
        <v>#REF!</v>
      </c>
      <c r="O64" s="194">
        <f t="shared" si="4"/>
        <v>52</v>
      </c>
    </row>
    <row r="65" spans="2:15" ht="15.5">
      <c r="B65" s="83" t="s">
        <v>449</v>
      </c>
      <c r="C65" s="228"/>
      <c r="D65" s="103" t="s">
        <v>122</v>
      </c>
      <c r="E65" s="103" t="s">
        <v>65</v>
      </c>
      <c r="F65" s="103" t="s">
        <v>298</v>
      </c>
      <c r="G65" s="104">
        <v>1</v>
      </c>
      <c r="H65" s="105"/>
      <c r="I65" s="198">
        <v>210</v>
      </c>
      <c r="J65" s="59"/>
      <c r="K65" s="198">
        <v>236</v>
      </c>
      <c r="M65" s="194" t="e">
        <f t="shared" si="5"/>
        <v>#REF!</v>
      </c>
      <c r="O65" s="194">
        <f t="shared" si="4"/>
        <v>53</v>
      </c>
    </row>
    <row r="66" spans="2:15" ht="13">
      <c r="B66" s="201" t="s">
        <v>62</v>
      </c>
      <c r="C66" s="84"/>
      <c r="D66" s="76"/>
      <c r="E66" s="76"/>
      <c r="F66" s="77"/>
      <c r="G66" s="202"/>
      <c r="H66" s="202"/>
      <c r="I66" s="203">
        <f>SUM(I52:I65)</f>
        <v>8876</v>
      </c>
      <c r="J66" s="204"/>
      <c r="K66" s="203">
        <f>SUM(K52:K65)</f>
        <v>9427</v>
      </c>
      <c r="M66" s="194" t="e">
        <f t="shared" si="5"/>
        <v>#REF!</v>
      </c>
    </row>
    <row r="67" spans="2:15" ht="13">
      <c r="B67" s="90" t="s">
        <v>471</v>
      </c>
      <c r="C67" s="90"/>
      <c r="D67" s="76"/>
      <c r="E67" s="76"/>
      <c r="F67" s="77"/>
      <c r="G67" s="76"/>
      <c r="H67" s="76"/>
      <c r="I67" s="199"/>
      <c r="J67" s="76"/>
      <c r="K67" s="199"/>
    </row>
    <row r="68" spans="2:15" ht="13">
      <c r="B68" s="83" t="s">
        <v>176</v>
      </c>
      <c r="C68" s="84"/>
      <c r="D68" s="103" t="s">
        <v>114</v>
      </c>
      <c r="E68" s="103" t="s">
        <v>254</v>
      </c>
      <c r="F68" s="103" t="s">
        <v>273</v>
      </c>
      <c r="G68" s="104">
        <v>1</v>
      </c>
      <c r="H68" s="105"/>
      <c r="I68" s="200">
        <v>1037</v>
      </c>
      <c r="J68" s="59"/>
      <c r="K68" s="200">
        <v>1130</v>
      </c>
      <c r="O68" s="194">
        <f>+O65+1</f>
        <v>54</v>
      </c>
    </row>
    <row r="69" spans="2:15" ht="13">
      <c r="B69" s="83" t="s">
        <v>183</v>
      </c>
      <c r="C69" s="84"/>
      <c r="D69" s="103" t="s">
        <v>114</v>
      </c>
      <c r="E69" s="103" t="s">
        <v>255</v>
      </c>
      <c r="F69" s="103" t="s">
        <v>273</v>
      </c>
      <c r="G69" s="104">
        <v>1</v>
      </c>
      <c r="H69" s="105"/>
      <c r="I69" s="193">
        <f>1030+6</f>
        <v>1036</v>
      </c>
      <c r="J69" s="59"/>
      <c r="K69" s="193">
        <v>1130</v>
      </c>
      <c r="M69" s="194" t="e">
        <f>+#REF!+1</f>
        <v>#REF!</v>
      </c>
      <c r="O69" s="194">
        <f>+O68+1</f>
        <v>55</v>
      </c>
    </row>
    <row r="70" spans="2:15" ht="13">
      <c r="B70" s="83" t="s">
        <v>80</v>
      </c>
      <c r="C70" s="84"/>
      <c r="D70" s="103" t="s">
        <v>78</v>
      </c>
      <c r="E70" s="103" t="s">
        <v>81</v>
      </c>
      <c r="F70" s="103" t="s">
        <v>298</v>
      </c>
      <c r="G70" s="104">
        <v>1</v>
      </c>
      <c r="H70" s="105"/>
      <c r="I70" s="200">
        <v>720</v>
      </c>
      <c r="J70" s="59"/>
      <c r="K70" s="200">
        <v>807</v>
      </c>
      <c r="M70" s="194" t="e">
        <f>+M66+1</f>
        <v>#REF!</v>
      </c>
      <c r="O70" s="194">
        <f>+O69+1</f>
        <v>56</v>
      </c>
    </row>
    <row r="71" spans="2:15" ht="13">
      <c r="B71" s="83" t="s">
        <v>187</v>
      </c>
      <c r="C71" s="84"/>
      <c r="D71" s="103" t="s">
        <v>114</v>
      </c>
      <c r="E71" s="103" t="s">
        <v>255</v>
      </c>
      <c r="F71" s="103" t="s">
        <v>413</v>
      </c>
      <c r="G71" s="104">
        <v>1</v>
      </c>
      <c r="H71" s="105"/>
      <c r="I71" s="200">
        <v>0</v>
      </c>
      <c r="J71" s="59"/>
      <c r="K71" s="200">
        <v>725</v>
      </c>
      <c r="M71" s="194" t="e">
        <f>+M69+1</f>
        <v>#REF!</v>
      </c>
      <c r="O71" s="194">
        <f>+O70+1</f>
        <v>57</v>
      </c>
    </row>
    <row r="72" spans="2:15" ht="13">
      <c r="B72" s="83" t="s">
        <v>94</v>
      </c>
      <c r="C72" s="84"/>
      <c r="D72" s="103" t="s">
        <v>95</v>
      </c>
      <c r="E72" s="103" t="s">
        <v>87</v>
      </c>
      <c r="F72" s="103" t="s">
        <v>273</v>
      </c>
      <c r="G72" s="104">
        <v>1</v>
      </c>
      <c r="H72" s="105"/>
      <c r="I72" s="200">
        <v>537</v>
      </c>
      <c r="J72" s="59"/>
      <c r="K72" s="200">
        <v>599</v>
      </c>
      <c r="M72" s="194" t="e">
        <f>+#REF!+1</f>
        <v>#REF!</v>
      </c>
      <c r="O72" s="194">
        <f>+O71+1</f>
        <v>58</v>
      </c>
    </row>
    <row r="73" spans="2:15" ht="13">
      <c r="B73" s="83" t="s">
        <v>277</v>
      </c>
      <c r="C73" s="84"/>
      <c r="D73" s="103" t="s">
        <v>114</v>
      </c>
      <c r="E73" s="103" t="s">
        <v>254</v>
      </c>
      <c r="F73" s="103" t="s">
        <v>273</v>
      </c>
      <c r="G73" s="104">
        <v>1</v>
      </c>
      <c r="H73" s="105"/>
      <c r="I73" s="193">
        <v>518.5</v>
      </c>
      <c r="J73" s="59"/>
      <c r="K73" s="193">
        <v>565</v>
      </c>
      <c r="M73" s="194" t="e">
        <f>+#REF!+1</f>
        <v>#REF!</v>
      </c>
      <c r="O73" s="194">
        <f>+O72+1</f>
        <v>59</v>
      </c>
    </row>
    <row r="74" spans="2:15" ht="13">
      <c r="B74" s="83" t="s">
        <v>104</v>
      </c>
      <c r="C74" s="84"/>
      <c r="D74" s="103" t="s">
        <v>120</v>
      </c>
      <c r="E74" s="103" t="s">
        <v>105</v>
      </c>
      <c r="F74" s="103" t="s">
        <v>273</v>
      </c>
      <c r="G74" s="104">
        <v>1</v>
      </c>
      <c r="H74" s="105"/>
      <c r="I74" s="193">
        <f>543+9</f>
        <v>552</v>
      </c>
      <c r="J74" s="59"/>
      <c r="K74" s="193">
        <f>543+9</f>
        <v>552</v>
      </c>
      <c r="O74" s="194">
        <f t="shared" ref="O74:O100" si="6">+O73+1</f>
        <v>60</v>
      </c>
    </row>
    <row r="75" spans="2:15" ht="15.5">
      <c r="B75" s="83" t="s">
        <v>131</v>
      </c>
      <c r="C75" s="84"/>
      <c r="D75" s="103" t="s">
        <v>120</v>
      </c>
      <c r="E75" s="103" t="s">
        <v>112</v>
      </c>
      <c r="F75" s="103" t="s">
        <v>273</v>
      </c>
      <c r="G75" s="104">
        <v>0.5</v>
      </c>
      <c r="H75" s="105"/>
      <c r="I75" s="200">
        <v>422</v>
      </c>
      <c r="J75" s="59"/>
      <c r="K75" s="200">
        <v>519</v>
      </c>
      <c r="M75" s="194" t="e">
        <f>+M73+1</f>
        <v>#REF!</v>
      </c>
      <c r="O75" s="194">
        <f t="shared" si="6"/>
        <v>61</v>
      </c>
    </row>
    <row r="76" spans="2:15" ht="13">
      <c r="B76" s="83" t="s">
        <v>101</v>
      </c>
      <c r="C76" s="84"/>
      <c r="D76" s="103" t="s">
        <v>99</v>
      </c>
      <c r="E76" s="103" t="s">
        <v>100</v>
      </c>
      <c r="F76" s="103" t="s">
        <v>412</v>
      </c>
      <c r="G76" s="104">
        <v>1</v>
      </c>
      <c r="H76" s="105"/>
      <c r="I76" s="193">
        <v>0</v>
      </c>
      <c r="J76" s="59"/>
      <c r="K76" s="193">
        <v>503</v>
      </c>
      <c r="M76" s="194" t="e">
        <f t="shared" ref="M76" si="7">+M75+1</f>
        <v>#REF!</v>
      </c>
      <c r="O76" s="194">
        <f t="shared" si="6"/>
        <v>62</v>
      </c>
    </row>
    <row r="77" spans="2:15" ht="13">
      <c r="B77" s="83" t="s">
        <v>113</v>
      </c>
      <c r="C77" s="84"/>
      <c r="D77" s="103" t="s">
        <v>114</v>
      </c>
      <c r="E77" s="103" t="s">
        <v>115</v>
      </c>
      <c r="F77" s="103" t="s">
        <v>412</v>
      </c>
      <c r="G77" s="104">
        <v>1</v>
      </c>
      <c r="H77" s="105"/>
      <c r="I77" s="200">
        <v>0</v>
      </c>
      <c r="J77" s="59"/>
      <c r="K77" s="200">
        <v>503</v>
      </c>
      <c r="M77" s="194" t="e">
        <f>+#REF!+1</f>
        <v>#REF!</v>
      </c>
      <c r="O77" s="194">
        <f t="shared" si="6"/>
        <v>63</v>
      </c>
    </row>
    <row r="78" spans="2:15" ht="13">
      <c r="B78" s="83" t="s">
        <v>102</v>
      </c>
      <c r="C78" s="84"/>
      <c r="D78" s="103" t="s">
        <v>99</v>
      </c>
      <c r="E78" s="103" t="s">
        <v>103</v>
      </c>
      <c r="F78" s="103" t="s">
        <v>273</v>
      </c>
      <c r="G78" s="104">
        <v>1</v>
      </c>
      <c r="H78" s="105"/>
      <c r="I78" s="193">
        <v>280</v>
      </c>
      <c r="J78" s="59"/>
      <c r="K78" s="193">
        <v>375</v>
      </c>
      <c r="M78" s="194" t="e">
        <f t="shared" ref="M78" si="8">+M77+1</f>
        <v>#REF!</v>
      </c>
      <c r="O78" s="194">
        <f t="shared" si="6"/>
        <v>64</v>
      </c>
    </row>
    <row r="79" spans="2:15" ht="13">
      <c r="B79" s="83" t="s">
        <v>89</v>
      </c>
      <c r="C79" s="84"/>
      <c r="D79" s="103" t="s">
        <v>78</v>
      </c>
      <c r="E79" s="103" t="s">
        <v>90</v>
      </c>
      <c r="F79" s="103" t="s">
        <v>298</v>
      </c>
      <c r="G79" s="104">
        <v>1</v>
      </c>
      <c r="H79" s="105"/>
      <c r="I79" s="200">
        <v>184</v>
      </c>
      <c r="J79" s="59"/>
      <c r="K79" s="200">
        <v>215</v>
      </c>
      <c r="M79" s="194" t="e">
        <f>+#REF!+1</f>
        <v>#REF!</v>
      </c>
      <c r="O79" s="194">
        <f t="shared" si="6"/>
        <v>65</v>
      </c>
    </row>
    <row r="80" spans="2:15" ht="13">
      <c r="B80" s="83" t="s">
        <v>192</v>
      </c>
      <c r="C80" s="84"/>
      <c r="D80" s="103" t="s">
        <v>114</v>
      </c>
      <c r="E80" s="103" t="s">
        <v>256</v>
      </c>
      <c r="F80" s="103" t="s">
        <v>412</v>
      </c>
      <c r="G80" s="104">
        <v>1</v>
      </c>
      <c r="H80" s="105"/>
      <c r="I80" s="200">
        <v>0</v>
      </c>
      <c r="J80" s="59"/>
      <c r="K80" s="200">
        <v>191</v>
      </c>
      <c r="M80" s="194" t="e">
        <f>+#REF!+1</f>
        <v>#REF!</v>
      </c>
      <c r="O80" s="194">
        <f>+O79+1</f>
        <v>66</v>
      </c>
    </row>
    <row r="81" spans="2:15" ht="13">
      <c r="B81" s="83" t="s">
        <v>106</v>
      </c>
      <c r="C81" s="84"/>
      <c r="D81" s="103" t="s">
        <v>120</v>
      </c>
      <c r="E81" s="103" t="s">
        <v>107</v>
      </c>
      <c r="F81" s="103" t="s">
        <v>298</v>
      </c>
      <c r="G81" s="104">
        <v>1</v>
      </c>
      <c r="H81" s="105"/>
      <c r="I81" s="200">
        <v>110</v>
      </c>
      <c r="J81" s="59"/>
      <c r="K81" s="200">
        <v>121</v>
      </c>
      <c r="M81" s="194" t="e">
        <f>+#REF!+1</f>
        <v>#REF!</v>
      </c>
      <c r="O81" s="194">
        <f t="shared" si="6"/>
        <v>67</v>
      </c>
    </row>
    <row r="82" spans="2:15" ht="13">
      <c r="B82" s="83" t="s">
        <v>96</v>
      </c>
      <c r="C82" s="228"/>
      <c r="D82" s="103" t="s">
        <v>95</v>
      </c>
      <c r="E82" s="103" t="s">
        <v>87</v>
      </c>
      <c r="F82" s="103" t="s">
        <v>412</v>
      </c>
      <c r="G82" s="104">
        <v>1</v>
      </c>
      <c r="H82" s="105"/>
      <c r="I82" s="193">
        <v>0</v>
      </c>
      <c r="J82" s="59"/>
      <c r="K82" s="193">
        <v>117</v>
      </c>
      <c r="M82" s="194" t="e">
        <f>+#REF!+1</f>
        <v>#REF!</v>
      </c>
      <c r="O82" s="194">
        <f t="shared" si="6"/>
        <v>68</v>
      </c>
    </row>
    <row r="83" spans="2:15" ht="13">
      <c r="B83" s="83" t="s">
        <v>203</v>
      </c>
      <c r="C83" s="84"/>
      <c r="D83" s="103" t="s">
        <v>114</v>
      </c>
      <c r="E83" s="103" t="s">
        <v>256</v>
      </c>
      <c r="F83" s="103" t="s">
        <v>412</v>
      </c>
      <c r="G83" s="104">
        <v>1</v>
      </c>
      <c r="H83" s="105"/>
      <c r="I83" s="193">
        <v>0</v>
      </c>
      <c r="J83" s="59"/>
      <c r="K83" s="193">
        <v>92</v>
      </c>
      <c r="M83" s="194" t="e">
        <f>+M81+1</f>
        <v>#REF!</v>
      </c>
      <c r="O83" s="194">
        <f>+O82+1</f>
        <v>69</v>
      </c>
    </row>
    <row r="84" spans="2:15" ht="13">
      <c r="B84" s="83" t="s">
        <v>108</v>
      </c>
      <c r="C84" s="84"/>
      <c r="D84" s="103" t="s">
        <v>120</v>
      </c>
      <c r="E84" s="103" t="s">
        <v>107</v>
      </c>
      <c r="F84" s="103" t="s">
        <v>273</v>
      </c>
      <c r="G84" s="104">
        <v>1</v>
      </c>
      <c r="H84" s="105"/>
      <c r="I84" s="200">
        <v>60</v>
      </c>
      <c r="J84" s="59"/>
      <c r="K84" s="200">
        <v>80</v>
      </c>
      <c r="M84" s="194" t="e">
        <f t="shared" ref="M84:M101" si="9">+M83+1</f>
        <v>#REF!</v>
      </c>
      <c r="O84" s="194">
        <f t="shared" si="6"/>
        <v>70</v>
      </c>
    </row>
    <row r="85" spans="2:15" ht="15.5">
      <c r="B85" s="83" t="s">
        <v>464</v>
      </c>
      <c r="C85" s="84"/>
      <c r="D85" s="103" t="s">
        <v>114</v>
      </c>
      <c r="E85" s="103" t="s">
        <v>256</v>
      </c>
      <c r="F85" s="103" t="s">
        <v>412</v>
      </c>
      <c r="G85" s="104">
        <v>1</v>
      </c>
      <c r="H85" s="105"/>
      <c r="I85" s="193">
        <v>0</v>
      </c>
      <c r="J85" s="59"/>
      <c r="K85" s="193">
        <v>77</v>
      </c>
      <c r="M85" s="194" t="e">
        <f t="shared" si="9"/>
        <v>#REF!</v>
      </c>
      <c r="O85" s="194">
        <f t="shared" si="6"/>
        <v>71</v>
      </c>
    </row>
    <row r="86" spans="2:15" ht="13">
      <c r="B86" s="83" t="s">
        <v>211</v>
      </c>
      <c r="C86" s="84"/>
      <c r="D86" s="103" t="s">
        <v>114</v>
      </c>
      <c r="E86" s="103" t="s">
        <v>256</v>
      </c>
      <c r="F86" s="103" t="s">
        <v>412</v>
      </c>
      <c r="G86" s="104">
        <v>1</v>
      </c>
      <c r="H86" s="105"/>
      <c r="I86" s="200">
        <v>0</v>
      </c>
      <c r="J86" s="59"/>
      <c r="K86" s="200">
        <v>73</v>
      </c>
      <c r="M86" s="194" t="e">
        <f t="shared" si="9"/>
        <v>#REF!</v>
      </c>
      <c r="O86" s="194">
        <f t="shared" si="6"/>
        <v>72</v>
      </c>
    </row>
    <row r="87" spans="2:15" ht="15.5">
      <c r="B87" s="83" t="s">
        <v>465</v>
      </c>
      <c r="C87" s="84"/>
      <c r="D87" s="103" t="s">
        <v>114</v>
      </c>
      <c r="E87" s="103" t="s">
        <v>256</v>
      </c>
      <c r="F87" s="103" t="s">
        <v>412</v>
      </c>
      <c r="G87" s="104">
        <v>1</v>
      </c>
      <c r="H87" s="105"/>
      <c r="I87" s="193">
        <v>0</v>
      </c>
      <c r="J87" s="59"/>
      <c r="K87" s="193">
        <v>68</v>
      </c>
      <c r="M87" s="194" t="e">
        <f t="shared" si="9"/>
        <v>#REF!</v>
      </c>
      <c r="O87" s="194">
        <f t="shared" si="6"/>
        <v>73</v>
      </c>
    </row>
    <row r="88" spans="2:15" ht="13">
      <c r="B88" s="83" t="s">
        <v>220</v>
      </c>
      <c r="C88" s="84"/>
      <c r="D88" s="103" t="s">
        <v>114</v>
      </c>
      <c r="E88" s="103" t="s">
        <v>256</v>
      </c>
      <c r="F88" s="103" t="s">
        <v>412</v>
      </c>
      <c r="G88" s="104">
        <v>1</v>
      </c>
      <c r="H88" s="105"/>
      <c r="I88" s="200">
        <v>0</v>
      </c>
      <c r="J88" s="59"/>
      <c r="K88" s="200">
        <v>67</v>
      </c>
      <c r="M88" s="194" t="e">
        <f t="shared" si="9"/>
        <v>#REF!</v>
      </c>
      <c r="O88" s="194">
        <f t="shared" si="6"/>
        <v>74</v>
      </c>
    </row>
    <row r="89" spans="2:15" ht="15.5">
      <c r="B89" s="83" t="s">
        <v>466</v>
      </c>
      <c r="C89" s="84"/>
      <c r="D89" s="103" t="s">
        <v>114</v>
      </c>
      <c r="E89" s="103" t="s">
        <v>256</v>
      </c>
      <c r="F89" s="103" t="s">
        <v>412</v>
      </c>
      <c r="G89" s="104">
        <v>1</v>
      </c>
      <c r="H89" s="105"/>
      <c r="I89" s="193">
        <v>0</v>
      </c>
      <c r="J89" s="59"/>
      <c r="K89" s="193">
        <v>60</v>
      </c>
      <c r="M89" s="194" t="e">
        <f t="shared" si="9"/>
        <v>#REF!</v>
      </c>
      <c r="O89" s="194">
        <f t="shared" si="6"/>
        <v>75</v>
      </c>
    </row>
    <row r="90" spans="2:15" ht="13">
      <c r="B90" s="83" t="s">
        <v>109</v>
      </c>
      <c r="C90" s="84"/>
      <c r="D90" s="103" t="s">
        <v>120</v>
      </c>
      <c r="E90" s="103" t="s">
        <v>107</v>
      </c>
      <c r="F90" s="103" t="s">
        <v>273</v>
      </c>
      <c r="G90" s="104">
        <v>1</v>
      </c>
      <c r="H90" s="105"/>
      <c r="I90" s="200">
        <v>55</v>
      </c>
      <c r="J90" s="59"/>
      <c r="K90" s="200">
        <v>56</v>
      </c>
      <c r="M90" s="194" t="e">
        <f t="shared" si="9"/>
        <v>#REF!</v>
      </c>
      <c r="O90" s="194">
        <f t="shared" si="6"/>
        <v>76</v>
      </c>
    </row>
    <row r="91" spans="2:15" ht="13">
      <c r="B91" s="83" t="s">
        <v>224</v>
      </c>
      <c r="C91" s="84"/>
      <c r="D91" s="103" t="s">
        <v>114</v>
      </c>
      <c r="E91" s="103" t="s">
        <v>255</v>
      </c>
      <c r="F91" s="103" t="s">
        <v>412</v>
      </c>
      <c r="G91" s="104">
        <v>1</v>
      </c>
      <c r="H91" s="105"/>
      <c r="I91" s="193">
        <v>0</v>
      </c>
      <c r="J91" s="59"/>
      <c r="K91" s="193">
        <v>53</v>
      </c>
      <c r="M91" s="194" t="e">
        <f t="shared" si="9"/>
        <v>#REF!</v>
      </c>
      <c r="O91" s="194">
        <f t="shared" si="6"/>
        <v>77</v>
      </c>
    </row>
    <row r="92" spans="2:15" ht="13">
      <c r="B92" s="83" t="s">
        <v>110</v>
      </c>
      <c r="C92" s="84"/>
      <c r="D92" s="103" t="s">
        <v>120</v>
      </c>
      <c r="E92" s="103" t="s">
        <v>107</v>
      </c>
      <c r="F92" s="103" t="s">
        <v>412</v>
      </c>
      <c r="G92" s="104">
        <v>1</v>
      </c>
      <c r="H92" s="105"/>
      <c r="I92" s="200">
        <v>0</v>
      </c>
      <c r="J92" s="59"/>
      <c r="K92" s="200">
        <v>48</v>
      </c>
      <c r="M92" s="194" t="e">
        <f t="shared" si="9"/>
        <v>#REF!</v>
      </c>
      <c r="O92" s="194">
        <f t="shared" si="6"/>
        <v>78</v>
      </c>
    </row>
    <row r="93" spans="2:15" ht="13">
      <c r="B93" s="83" t="s">
        <v>111</v>
      </c>
      <c r="C93" s="84"/>
      <c r="D93" s="103" t="s">
        <v>120</v>
      </c>
      <c r="E93" s="103" t="s">
        <v>107</v>
      </c>
      <c r="F93" s="103" t="s">
        <v>298</v>
      </c>
      <c r="G93" s="104">
        <v>1</v>
      </c>
      <c r="H93" s="105"/>
      <c r="I93" s="193">
        <v>45</v>
      </c>
      <c r="J93" s="59"/>
      <c r="K93" s="193">
        <v>47</v>
      </c>
      <c r="M93" s="194" t="e">
        <f t="shared" si="9"/>
        <v>#REF!</v>
      </c>
      <c r="O93" s="194">
        <f t="shared" si="6"/>
        <v>79</v>
      </c>
    </row>
    <row r="94" spans="2:15" ht="13">
      <c r="B94" s="83" t="s">
        <v>226</v>
      </c>
      <c r="C94" s="84"/>
      <c r="D94" s="103" t="s">
        <v>114</v>
      </c>
      <c r="E94" s="103" t="s">
        <v>257</v>
      </c>
      <c r="F94" s="103" t="s">
        <v>412</v>
      </c>
      <c r="G94" s="104">
        <v>1</v>
      </c>
      <c r="H94" s="105"/>
      <c r="I94" s="200">
        <v>0</v>
      </c>
      <c r="J94" s="59"/>
      <c r="K94" s="200">
        <v>33</v>
      </c>
      <c r="M94" s="194" t="e">
        <f t="shared" si="9"/>
        <v>#REF!</v>
      </c>
      <c r="O94" s="194">
        <f t="shared" si="6"/>
        <v>80</v>
      </c>
    </row>
    <row r="95" spans="2:15" ht="15.5">
      <c r="B95" s="83" t="s">
        <v>467</v>
      </c>
      <c r="C95" s="84"/>
      <c r="D95" s="103" t="s">
        <v>120</v>
      </c>
      <c r="E95" s="103" t="s">
        <v>112</v>
      </c>
      <c r="F95" s="103" t="s">
        <v>298</v>
      </c>
      <c r="G95" s="104">
        <v>0.5</v>
      </c>
      <c r="H95" s="105"/>
      <c r="I95" s="193">
        <v>25</v>
      </c>
      <c r="J95" s="59"/>
      <c r="K95" s="193">
        <v>25</v>
      </c>
      <c r="M95" s="194" t="e">
        <f t="shared" si="9"/>
        <v>#REF!</v>
      </c>
      <c r="O95" s="194">
        <f t="shared" si="6"/>
        <v>81</v>
      </c>
    </row>
    <row r="96" spans="2:15" ht="13">
      <c r="B96" s="83" t="s">
        <v>229</v>
      </c>
      <c r="C96" s="84"/>
      <c r="D96" s="103" t="s">
        <v>114</v>
      </c>
      <c r="E96" s="103" t="s">
        <v>255</v>
      </c>
      <c r="F96" s="103" t="s">
        <v>412</v>
      </c>
      <c r="G96" s="104">
        <v>1</v>
      </c>
      <c r="H96" s="105"/>
      <c r="I96" s="200">
        <v>0</v>
      </c>
      <c r="J96" s="59"/>
      <c r="K96" s="200">
        <v>23</v>
      </c>
      <c r="M96" s="194" t="e">
        <f t="shared" si="9"/>
        <v>#REF!</v>
      </c>
      <c r="O96" s="194">
        <f t="shared" si="6"/>
        <v>82</v>
      </c>
    </row>
    <row r="97" spans="1:16" ht="13">
      <c r="B97" s="83" t="s">
        <v>232</v>
      </c>
      <c r="C97" s="84"/>
      <c r="D97" s="103" t="s">
        <v>114</v>
      </c>
      <c r="E97" s="103" t="s">
        <v>255</v>
      </c>
      <c r="F97" s="103" t="s">
        <v>412</v>
      </c>
      <c r="G97" s="104">
        <v>1</v>
      </c>
      <c r="H97" s="105"/>
      <c r="I97" s="193">
        <v>0</v>
      </c>
      <c r="J97" s="59"/>
      <c r="K97" s="193">
        <v>20</v>
      </c>
      <c r="M97" s="194" t="e">
        <f t="shared" si="9"/>
        <v>#REF!</v>
      </c>
      <c r="O97" s="194">
        <f t="shared" si="6"/>
        <v>83</v>
      </c>
    </row>
    <row r="98" spans="1:16" ht="13">
      <c r="B98" s="83" t="s">
        <v>234</v>
      </c>
      <c r="C98" s="84"/>
      <c r="D98" s="103" t="s">
        <v>114</v>
      </c>
      <c r="E98" s="103" t="s">
        <v>257</v>
      </c>
      <c r="F98" s="103" t="s">
        <v>412</v>
      </c>
      <c r="G98" s="104">
        <v>1</v>
      </c>
      <c r="H98" s="105"/>
      <c r="I98" s="200">
        <v>0</v>
      </c>
      <c r="J98" s="59"/>
      <c r="K98" s="200">
        <v>12</v>
      </c>
      <c r="M98" s="194" t="e">
        <f t="shared" si="9"/>
        <v>#REF!</v>
      </c>
      <c r="O98" s="194">
        <f t="shared" si="6"/>
        <v>84</v>
      </c>
    </row>
    <row r="99" spans="1:16" ht="13">
      <c r="B99" s="83" t="s">
        <v>237</v>
      </c>
      <c r="C99" s="84"/>
      <c r="D99" s="103" t="s">
        <v>114</v>
      </c>
      <c r="E99" s="103" t="s">
        <v>258</v>
      </c>
      <c r="F99" s="103" t="s">
        <v>412</v>
      </c>
      <c r="G99" s="104">
        <v>1</v>
      </c>
      <c r="H99" s="105"/>
      <c r="I99" s="193">
        <v>0</v>
      </c>
      <c r="J99" s="59"/>
      <c r="K99" s="193">
        <v>10</v>
      </c>
      <c r="M99" s="194" t="e">
        <f t="shared" si="9"/>
        <v>#REF!</v>
      </c>
      <c r="O99" s="194">
        <f t="shared" si="6"/>
        <v>85</v>
      </c>
    </row>
    <row r="100" spans="1:16" ht="13">
      <c r="B100" s="83" t="s">
        <v>240</v>
      </c>
      <c r="C100" s="84"/>
      <c r="D100" s="103" t="s">
        <v>114</v>
      </c>
      <c r="E100" s="103" t="s">
        <v>256</v>
      </c>
      <c r="F100" s="103" t="s">
        <v>243</v>
      </c>
      <c r="G100" s="104">
        <v>1</v>
      </c>
      <c r="H100" s="105"/>
      <c r="I100" s="198">
        <v>0</v>
      </c>
      <c r="J100" s="59"/>
      <c r="K100" s="198">
        <v>4</v>
      </c>
      <c r="M100" s="194" t="e">
        <f t="shared" si="9"/>
        <v>#REF!</v>
      </c>
      <c r="O100" s="194">
        <f t="shared" si="6"/>
        <v>86</v>
      </c>
      <c r="P100" s="194" t="s">
        <v>275</v>
      </c>
    </row>
    <row r="101" spans="1:16" ht="13">
      <c r="B101" s="201" t="s">
        <v>62</v>
      </c>
      <c r="C101" s="84"/>
      <c r="D101" s="103"/>
      <c r="E101" s="103"/>
      <c r="F101" s="103"/>
      <c r="G101" s="104"/>
      <c r="H101" s="105"/>
      <c r="I101" s="200">
        <f>SUM(I68:I100)</f>
        <v>5581.5</v>
      </c>
      <c r="J101" s="59"/>
      <c r="K101" s="200">
        <f>SUM(K68:K100)</f>
        <v>8900</v>
      </c>
      <c r="M101" s="194" t="e">
        <f t="shared" si="9"/>
        <v>#REF!</v>
      </c>
      <c r="N101" s="194" t="s">
        <v>138</v>
      </c>
    </row>
    <row r="102" spans="1:16" ht="13.5" thickBot="1">
      <c r="B102" s="241" t="s">
        <v>377</v>
      </c>
      <c r="C102" s="240">
        <f>O100</f>
        <v>86</v>
      </c>
      <c r="I102" s="230">
        <f>+I50+I66+I101</f>
        <v>21038.5</v>
      </c>
      <c r="J102" s="231"/>
      <c r="K102" s="230">
        <f>+K50+K66+K101</f>
        <v>25851.25</v>
      </c>
    </row>
    <row r="103" spans="1:16" ht="13.5" thickTop="1">
      <c r="B103" s="229"/>
      <c r="I103" s="237"/>
      <c r="J103" s="231"/>
      <c r="K103" s="237"/>
    </row>
    <row r="104" spans="1:16" ht="13">
      <c r="B104" s="263" t="s">
        <v>368</v>
      </c>
      <c r="I104" s="237"/>
      <c r="J104" s="231"/>
      <c r="K104" s="237"/>
    </row>
    <row r="105" spans="1:16" ht="13.5">
      <c r="B105" s="264" t="s">
        <v>490</v>
      </c>
      <c r="I105" s="237"/>
      <c r="J105" s="231"/>
      <c r="K105" s="237"/>
    </row>
    <row r="106" spans="1:16" ht="13">
      <c r="B106" s="83" t="s">
        <v>493</v>
      </c>
      <c r="D106" s="103" t="s">
        <v>114</v>
      </c>
      <c r="E106" s="103" t="s">
        <v>254</v>
      </c>
      <c r="F106" s="103" t="s">
        <v>273</v>
      </c>
      <c r="G106" s="104">
        <v>1</v>
      </c>
      <c r="I106" s="193">
        <v>668</v>
      </c>
      <c r="J106" s="204"/>
      <c r="K106" s="193">
        <v>760</v>
      </c>
    </row>
    <row r="107" spans="1:16" s="73" customFormat="1" ht="13.5">
      <c r="B107" s="238" t="s">
        <v>326</v>
      </c>
      <c r="C107" s="90"/>
      <c r="D107" s="76"/>
      <c r="E107" s="76"/>
      <c r="F107" s="77"/>
      <c r="G107" s="76"/>
      <c r="H107" s="76"/>
      <c r="I107" s="199"/>
      <c r="J107" s="76"/>
      <c r="K107" s="199"/>
    </row>
    <row r="108" spans="1:16" ht="13">
      <c r="B108" s="83" t="s">
        <v>352</v>
      </c>
      <c r="C108" s="84"/>
      <c r="D108" s="103" t="s">
        <v>114</v>
      </c>
      <c r="E108" s="103" t="s">
        <v>255</v>
      </c>
      <c r="F108" s="103" t="s">
        <v>273</v>
      </c>
      <c r="G108" s="104">
        <v>1</v>
      </c>
      <c r="I108" s="200">
        <v>273</v>
      </c>
      <c r="J108" s="231"/>
      <c r="K108" s="200">
        <v>309</v>
      </c>
    </row>
    <row r="109" spans="1:16" ht="13.5" thickBot="1">
      <c r="B109" s="229" t="s">
        <v>369</v>
      </c>
      <c r="I109" s="232">
        <f>SUM(I102:I108)</f>
        <v>21979.5</v>
      </c>
      <c r="J109" s="231"/>
      <c r="K109" s="232">
        <f>SUM(K102:K108)</f>
        <v>26920.25</v>
      </c>
      <c r="M109" s="194" t="e">
        <f>+#REF!+1</f>
        <v>#REF!</v>
      </c>
    </row>
    <row r="110" spans="1:16" ht="13.5" thickTop="1">
      <c r="B110" s="76"/>
      <c r="C110" s="76"/>
      <c r="D110" s="76"/>
      <c r="E110" s="76"/>
      <c r="F110" s="77"/>
      <c r="G110" s="76"/>
      <c r="H110" s="76"/>
      <c r="I110" s="233"/>
      <c r="J110" s="234"/>
      <c r="K110" s="233"/>
    </row>
    <row r="111" spans="1:16" ht="13">
      <c r="B111" s="76"/>
      <c r="C111" s="76"/>
      <c r="D111" s="76"/>
      <c r="E111" s="76"/>
      <c r="F111" s="77"/>
      <c r="G111" s="76"/>
      <c r="H111" s="76"/>
      <c r="I111" s="235"/>
      <c r="J111" s="105"/>
      <c r="K111" s="235"/>
    </row>
    <row r="112" spans="1:16" ht="42.75" customHeight="1">
      <c r="A112" s="236">
        <v>-1</v>
      </c>
      <c r="B112" s="364" t="s">
        <v>286</v>
      </c>
      <c r="C112" s="364"/>
      <c r="D112" s="364"/>
      <c r="E112" s="364"/>
      <c r="F112" s="364"/>
      <c r="G112" s="364"/>
      <c r="H112" s="364"/>
      <c r="I112" s="364"/>
      <c r="J112" s="364"/>
      <c r="K112" s="364"/>
    </row>
    <row r="113" spans="1:11" ht="44.25" customHeight="1">
      <c r="A113" s="236">
        <v>-2</v>
      </c>
      <c r="B113" s="364" t="s">
        <v>285</v>
      </c>
      <c r="C113" s="364"/>
      <c r="D113" s="364"/>
      <c r="E113" s="364"/>
      <c r="F113" s="364"/>
      <c r="G113" s="364"/>
      <c r="H113" s="364"/>
      <c r="I113" s="364"/>
      <c r="J113" s="364"/>
      <c r="K113" s="364"/>
    </row>
    <row r="114" spans="1:11" ht="29.25" customHeight="1">
      <c r="A114" s="236">
        <v>-3</v>
      </c>
      <c r="B114" s="364" t="s">
        <v>118</v>
      </c>
      <c r="C114" s="364"/>
      <c r="D114" s="364"/>
      <c r="E114" s="364"/>
      <c r="F114" s="364"/>
      <c r="G114" s="364"/>
      <c r="H114" s="364"/>
      <c r="I114" s="364"/>
      <c r="J114" s="364"/>
      <c r="K114" s="364"/>
    </row>
    <row r="115" spans="1:11" ht="29.25" customHeight="1">
      <c r="A115" s="236">
        <v>-4</v>
      </c>
      <c r="B115" s="364" t="s">
        <v>454</v>
      </c>
      <c r="C115" s="364"/>
      <c r="D115" s="364"/>
      <c r="E115" s="364"/>
      <c r="F115" s="364"/>
      <c r="G115" s="364"/>
      <c r="H115" s="364"/>
      <c r="I115" s="364"/>
      <c r="J115" s="364"/>
      <c r="K115" s="364"/>
    </row>
    <row r="116" spans="1:11" ht="19.5" customHeight="1">
      <c r="A116" s="236">
        <v>-5</v>
      </c>
      <c r="B116" s="364" t="s">
        <v>455</v>
      </c>
      <c r="C116" s="364"/>
      <c r="D116" s="364"/>
      <c r="E116" s="364"/>
      <c r="F116" s="364"/>
      <c r="G116" s="364"/>
      <c r="H116" s="364"/>
      <c r="I116" s="364"/>
      <c r="J116" s="364"/>
      <c r="K116" s="364"/>
    </row>
    <row r="117" spans="1:11" ht="19.5" customHeight="1">
      <c r="A117" s="236">
        <v>-6</v>
      </c>
      <c r="B117" s="364" t="s">
        <v>133</v>
      </c>
      <c r="C117" s="364"/>
      <c r="D117" s="364"/>
      <c r="E117" s="364"/>
      <c r="F117" s="364"/>
      <c r="G117" s="364"/>
      <c r="H117" s="364"/>
      <c r="I117" s="364"/>
      <c r="J117" s="364"/>
      <c r="K117" s="364"/>
    </row>
    <row r="118" spans="1:11" ht="19.5" customHeight="1">
      <c r="A118" s="236">
        <v>-7</v>
      </c>
      <c r="B118" s="364" t="s">
        <v>410</v>
      </c>
      <c r="C118" s="364"/>
      <c r="D118" s="364"/>
      <c r="E118" s="364"/>
      <c r="F118" s="364"/>
      <c r="G118" s="364"/>
      <c r="H118" s="364"/>
      <c r="I118" s="364"/>
      <c r="J118" s="364"/>
      <c r="K118" s="364"/>
    </row>
    <row r="119" spans="1:11" ht="19.5" customHeight="1">
      <c r="A119" s="236">
        <v>-8</v>
      </c>
      <c r="B119" s="364" t="s">
        <v>366</v>
      </c>
      <c r="C119" s="364"/>
      <c r="D119" s="364"/>
      <c r="E119" s="364"/>
      <c r="F119" s="364"/>
      <c r="G119" s="364"/>
      <c r="H119" s="364"/>
      <c r="I119" s="364"/>
      <c r="J119" s="364"/>
      <c r="K119" s="364"/>
    </row>
    <row r="120" spans="1:11" ht="38.25" customHeight="1">
      <c r="A120" s="236">
        <v>-9</v>
      </c>
      <c r="B120" s="367" t="s">
        <v>343</v>
      </c>
      <c r="C120" s="367"/>
      <c r="D120" s="367"/>
      <c r="E120" s="367"/>
      <c r="F120" s="367"/>
      <c r="G120" s="367"/>
      <c r="H120" s="367"/>
      <c r="I120" s="367"/>
      <c r="J120" s="367"/>
      <c r="K120" s="367"/>
    </row>
    <row r="121" spans="1:11" ht="26.25" customHeight="1">
      <c r="A121" s="236"/>
      <c r="B121" s="364"/>
      <c r="C121" s="364"/>
      <c r="D121" s="364"/>
      <c r="E121" s="364"/>
      <c r="F121" s="364"/>
      <c r="G121" s="364"/>
      <c r="H121" s="364"/>
      <c r="I121" s="364"/>
      <c r="J121" s="364"/>
      <c r="K121" s="364"/>
    </row>
  </sheetData>
  <autoFilter ref="A7:P102" xr:uid="{00000000-0009-0000-0000-000076000000}"/>
  <mergeCells count="10">
    <mergeCell ref="B118:K118"/>
    <mergeCell ref="B119:K119"/>
    <mergeCell ref="B120:K120"/>
    <mergeCell ref="B121:K121"/>
    <mergeCell ref="B112:K112"/>
    <mergeCell ref="B113:K113"/>
    <mergeCell ref="B114:K114"/>
    <mergeCell ref="B115:K115"/>
    <mergeCell ref="B116:K116"/>
    <mergeCell ref="B117:K117"/>
  </mergeCells>
  <conditionalFormatting sqref="B8:K109">
    <cfRule type="expression" dxfId="14" priority="1">
      <formula>MOD(ROW(),2)=0</formula>
    </cfRule>
  </conditionalFormatting>
  <pageMargins left="0.7" right="0.7" top="0.75" bottom="0.75" header="0.3" footer="0.3"/>
  <pageSetup paperSize="3" scale="66"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37">
    <pageSetUpPr fitToPage="1"/>
  </sheetPr>
  <dimension ref="A1:K36"/>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492</v>
      </c>
      <c r="C6" s="155"/>
      <c r="D6" s="156">
        <f>'Recon 7.03.2014 rev  '!D8</f>
        <v>7524</v>
      </c>
      <c r="E6" s="156">
        <f>'Recon 7.03.2014 rev  '!E8</f>
        <v>9427</v>
      </c>
      <c r="F6" s="156">
        <f>'Recon 7.03.2014 rev  '!F8</f>
        <v>8900</v>
      </c>
      <c r="G6" s="158"/>
      <c r="H6" s="156">
        <f>SUM(D6:G6)</f>
        <v>25851</v>
      </c>
      <c r="J6" s="159">
        <f>H6-'CPN Portfolio 7.03.2014 '!K102</f>
        <v>-0.25</v>
      </c>
    </row>
    <row r="7" spans="1:11">
      <c r="A7" s="147"/>
      <c r="B7" s="242"/>
      <c r="C7" s="161"/>
      <c r="D7" s="213"/>
      <c r="E7" s="162"/>
      <c r="F7" s="162"/>
      <c r="G7" s="163"/>
      <c r="H7" s="163">
        <f>SUM(D7:G7)</f>
        <v>0</v>
      </c>
    </row>
    <row r="8" spans="1:11">
      <c r="A8" s="147"/>
      <c r="B8" s="155" t="s">
        <v>496</v>
      </c>
      <c r="C8" s="161"/>
      <c r="D8" s="214">
        <f t="shared" ref="D8:H8" si="0">SUM(D6:D7)</f>
        <v>7524</v>
      </c>
      <c r="E8" s="214">
        <f t="shared" si="0"/>
        <v>9427</v>
      </c>
      <c r="F8" s="214">
        <f t="shared" si="0"/>
        <v>8900</v>
      </c>
      <c r="G8" s="170">
        <f t="shared" si="0"/>
        <v>0</v>
      </c>
      <c r="H8" s="214">
        <f t="shared" si="0"/>
        <v>25851</v>
      </c>
      <c r="J8" s="159">
        <f>H8-'CPN Portfolio 9.30.2014'!K102</f>
        <v>-0.25</v>
      </c>
    </row>
    <row r="9" spans="1:11">
      <c r="A9" s="147"/>
      <c r="B9" s="155"/>
      <c r="C9" s="161"/>
      <c r="D9" s="167"/>
      <c r="E9" s="167"/>
      <c r="F9" s="167"/>
      <c r="G9" s="168"/>
      <c r="H9" s="169"/>
    </row>
    <row r="10" spans="1:11">
      <c r="A10" s="147"/>
      <c r="B10" s="155" t="s">
        <v>491</v>
      </c>
      <c r="C10" s="161"/>
      <c r="D10" s="167"/>
      <c r="E10" s="167"/>
      <c r="F10" s="167"/>
      <c r="G10" s="168"/>
      <c r="H10" s="169"/>
    </row>
    <row r="11" spans="1:11">
      <c r="A11" s="147"/>
      <c r="B11" s="239" t="s">
        <v>360</v>
      </c>
      <c r="C11" s="161"/>
      <c r="D11" s="167"/>
      <c r="E11" s="167"/>
      <c r="F11" s="167"/>
      <c r="G11" s="168"/>
      <c r="H11" s="169"/>
    </row>
    <row r="12" spans="1:11">
      <c r="A12" s="147"/>
      <c r="B12" s="160" t="s">
        <v>494</v>
      </c>
      <c r="C12" s="161"/>
      <c r="D12" s="167"/>
      <c r="E12" s="167"/>
      <c r="F12" s="167">
        <v>760</v>
      </c>
      <c r="G12" s="168"/>
      <c r="H12" s="169">
        <f t="shared" ref="H12:H14" si="1">SUM(D12:F12)</f>
        <v>760</v>
      </c>
    </row>
    <row r="13" spans="1:11">
      <c r="A13" s="147"/>
      <c r="B13" s="239" t="s">
        <v>361</v>
      </c>
      <c r="C13" s="161"/>
      <c r="D13" s="167"/>
      <c r="E13" s="167"/>
      <c r="F13" s="167"/>
      <c r="G13" s="168"/>
      <c r="H13" s="169"/>
    </row>
    <row r="14" spans="1:11">
      <c r="A14" s="147"/>
      <c r="B14" s="160" t="s">
        <v>352</v>
      </c>
      <c r="C14" s="161"/>
      <c r="D14" s="170"/>
      <c r="E14" s="170"/>
      <c r="F14" s="170">
        <f>'CPN Portfolio Q2''12'!K113</f>
        <v>309</v>
      </c>
      <c r="G14" s="168"/>
      <c r="H14" s="169">
        <f t="shared" si="1"/>
        <v>309</v>
      </c>
    </row>
    <row r="15" spans="1:11" ht="14.5" thickBot="1">
      <c r="A15" s="147"/>
      <c r="B15" s="160" t="s">
        <v>269</v>
      </c>
      <c r="C15" s="161"/>
      <c r="D15" s="171">
        <f t="shared" ref="D15:E15" si="2">SUM(D12:D14)</f>
        <v>0</v>
      </c>
      <c r="E15" s="171">
        <f t="shared" si="2"/>
        <v>0</v>
      </c>
      <c r="F15" s="171">
        <f>SUM(F12:F14)</f>
        <v>1069</v>
      </c>
      <c r="G15" s="168"/>
      <c r="H15" s="171">
        <f>SUM(H12:H14)</f>
        <v>1069</v>
      </c>
      <c r="J15" s="159"/>
    </row>
    <row r="16" spans="1:11" ht="14.5" thickTop="1">
      <c r="A16" s="147"/>
      <c r="B16" s="160"/>
      <c r="C16" s="161"/>
      <c r="D16" s="173"/>
      <c r="E16" s="173"/>
      <c r="F16" s="174"/>
      <c r="G16" s="175"/>
      <c r="H16" s="176"/>
    </row>
    <row r="17" spans="1:10" ht="14.5" thickBot="1">
      <c r="A17" s="147"/>
      <c r="B17" s="148" t="s">
        <v>303</v>
      </c>
      <c r="C17" s="161"/>
      <c r="D17" s="179">
        <f>+D8+D15</f>
        <v>7524</v>
      </c>
      <c r="E17" s="179">
        <f>+E8+E15</f>
        <v>9427</v>
      </c>
      <c r="F17" s="179">
        <f>+F8+F15</f>
        <v>9969</v>
      </c>
      <c r="G17" s="175"/>
      <c r="H17" s="179">
        <f>+H8+H15</f>
        <v>26920</v>
      </c>
      <c r="J17" s="159">
        <f>H17-'CPN Portfolio 9.30.2014'!K109</f>
        <v>-0.25</v>
      </c>
    </row>
    <row r="18" spans="1:10">
      <c r="A18" s="147"/>
    </row>
    <row r="19" spans="1:10">
      <c r="A19" s="147"/>
      <c r="H19" s="244" t="s">
        <v>409</v>
      </c>
      <c r="J19" s="265"/>
    </row>
    <row r="20" spans="1:10">
      <c r="B20" s="243" t="s">
        <v>387</v>
      </c>
      <c r="C20"/>
      <c r="D20" t="s">
        <v>388</v>
      </c>
      <c r="H20" s="147">
        <v>10</v>
      </c>
    </row>
    <row r="21" spans="1:10">
      <c r="B21" s="243" t="s">
        <v>389</v>
      </c>
      <c r="C21"/>
      <c r="D21" t="s">
        <v>390</v>
      </c>
      <c r="H21" s="147">
        <v>44</v>
      </c>
      <c r="J21" s="159"/>
    </row>
    <row r="22" spans="1:10">
      <c r="B22" s="243" t="s">
        <v>391</v>
      </c>
      <c r="C22"/>
      <c r="D22" t="s">
        <v>392</v>
      </c>
      <c r="H22" s="147">
        <f>14+28</f>
        <v>42</v>
      </c>
    </row>
    <row r="23" spans="1:10">
      <c r="B23" s="243" t="s">
        <v>393</v>
      </c>
      <c r="C23"/>
      <c r="D23" t="s">
        <v>394</v>
      </c>
      <c r="H23" s="147">
        <v>12</v>
      </c>
    </row>
    <row r="24" spans="1:10">
      <c r="B24" s="243" t="s">
        <v>395</v>
      </c>
      <c r="C24"/>
      <c r="D24" t="s">
        <v>396</v>
      </c>
      <c r="H24" s="147">
        <f>6+9</f>
        <v>15</v>
      </c>
    </row>
    <row r="25" spans="1:10">
      <c r="B25" s="243" t="s">
        <v>397</v>
      </c>
      <c r="C25"/>
      <c r="D25" t="s">
        <v>404</v>
      </c>
      <c r="H25" s="147">
        <v>12</v>
      </c>
    </row>
    <row r="26" spans="1:10">
      <c r="B26" s="243" t="s">
        <v>406</v>
      </c>
      <c r="C26"/>
      <c r="D26" t="s">
        <v>407</v>
      </c>
      <c r="H26" s="147">
        <v>15</v>
      </c>
    </row>
    <row r="27" spans="1:10">
      <c r="B27" s="243" t="s">
        <v>398</v>
      </c>
      <c r="C27"/>
      <c r="D27" t="s">
        <v>399</v>
      </c>
      <c r="H27" s="147">
        <v>19</v>
      </c>
    </row>
    <row r="28" spans="1:10">
      <c r="B28" s="243" t="s">
        <v>400</v>
      </c>
      <c r="C28"/>
      <c r="D28" t="s">
        <v>401</v>
      </c>
      <c r="H28" s="147">
        <v>20</v>
      </c>
    </row>
    <row r="29" spans="1:10">
      <c r="B29" s="243" t="s">
        <v>434</v>
      </c>
      <c r="C29"/>
      <c r="D29" t="s">
        <v>435</v>
      </c>
      <c r="H29" s="147">
        <v>10</v>
      </c>
    </row>
    <row r="30" spans="1:10">
      <c r="B30" s="243" t="s">
        <v>434</v>
      </c>
      <c r="C30"/>
      <c r="D30" s="73" t="s">
        <v>484</v>
      </c>
      <c r="H30" s="147">
        <v>10</v>
      </c>
    </row>
    <row r="31" spans="1:10" ht="14.5" thickBot="1">
      <c r="B31" s="243"/>
      <c r="C31"/>
      <c r="D31"/>
      <c r="H31" s="245">
        <f>SUM(H20:H30)</f>
        <v>209</v>
      </c>
    </row>
    <row r="32" spans="1:10" ht="14.5" thickTop="1">
      <c r="B32" s="243" t="s">
        <v>402</v>
      </c>
      <c r="C32"/>
      <c r="D32" t="s">
        <v>485</v>
      </c>
    </row>
    <row r="33" spans="2:5">
      <c r="B33" s="243" t="s">
        <v>403</v>
      </c>
      <c r="C33"/>
      <c r="D33" t="s">
        <v>405</v>
      </c>
    </row>
    <row r="35" spans="2:5">
      <c r="B35" s="243" t="s">
        <v>429</v>
      </c>
      <c r="D35" s="147" t="s">
        <v>430</v>
      </c>
    </row>
    <row r="36" spans="2:5">
      <c r="B36" s="243" t="s">
        <v>402</v>
      </c>
      <c r="D36" t="s">
        <v>437</v>
      </c>
      <c r="E36"/>
    </row>
  </sheetData>
  <pageMargins left="0.7" right="0.7" top="0.75" bottom="0.75" header="0.3" footer="0.3"/>
  <pageSetup scale="83"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38">
    <pageSetUpPr fitToPage="1"/>
  </sheetPr>
  <dimension ref="A1:P121"/>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495</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5.5">
      <c r="B24" s="83" t="s">
        <v>447</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35</v>
      </c>
      <c r="C27" s="84"/>
      <c r="D27" s="103" t="s">
        <v>16</v>
      </c>
      <c r="E27" s="103" t="s">
        <v>17</v>
      </c>
      <c r="F27" s="103" t="s">
        <v>273</v>
      </c>
      <c r="G27" s="104">
        <v>1</v>
      </c>
      <c r="H27" s="105"/>
      <c r="I27" s="193">
        <f>750+20</f>
        <v>770</v>
      </c>
      <c r="J27" s="59"/>
      <c r="K27" s="193">
        <f>729+20</f>
        <v>749</v>
      </c>
      <c r="M27" s="194">
        <f>+M26+1</f>
        <v>17</v>
      </c>
      <c r="O27" s="194">
        <f t="shared" ref="O27:O49"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+M50+1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9"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116</v>
      </c>
      <c r="C34" s="84"/>
      <c r="D34" s="103" t="s">
        <v>16</v>
      </c>
      <c r="E34" s="103" t="s">
        <v>17</v>
      </c>
      <c r="F34" s="103" t="s">
        <v>273</v>
      </c>
      <c r="G34" s="104">
        <v>0.75</v>
      </c>
      <c r="H34" s="105"/>
      <c r="I34" s="193">
        <v>429</v>
      </c>
      <c r="J34" s="59"/>
      <c r="K34" s="193">
        <v>464.25</v>
      </c>
      <c r="O34" s="194">
        <f t="shared" si="2"/>
        <v>24</v>
      </c>
    </row>
    <row r="35" spans="2:15" ht="13">
      <c r="B35" s="83" t="s">
        <v>47</v>
      </c>
      <c r="C35" s="208"/>
      <c r="D35" s="103" t="s">
        <v>16</v>
      </c>
      <c r="E35" s="103" t="s">
        <v>17</v>
      </c>
      <c r="F35" s="103" t="s">
        <v>273</v>
      </c>
      <c r="G35" s="104">
        <v>1</v>
      </c>
      <c r="H35" s="105"/>
      <c r="I35" s="200">
        <v>243</v>
      </c>
      <c r="J35" s="59"/>
      <c r="K35" s="200">
        <v>309</v>
      </c>
      <c r="M35" s="194">
        <f>M19+1</f>
        <v>11</v>
      </c>
      <c r="O35" s="194">
        <f t="shared" si="2"/>
        <v>25</v>
      </c>
    </row>
    <row r="36" spans="2:15" ht="13">
      <c r="B36" s="83" t="s">
        <v>48</v>
      </c>
      <c r="C36" s="84"/>
      <c r="D36" s="103" t="s">
        <v>16</v>
      </c>
      <c r="E36" s="103" t="s">
        <v>17</v>
      </c>
      <c r="F36" s="103" t="s">
        <v>412</v>
      </c>
      <c r="G36" s="104">
        <v>1</v>
      </c>
      <c r="H36" s="105"/>
      <c r="I36" s="200">
        <v>0</v>
      </c>
      <c r="J36" s="59"/>
      <c r="K36" s="200">
        <v>141</v>
      </c>
      <c r="M36" s="194" t="e">
        <f>+#REF!+1</f>
        <v>#REF!</v>
      </c>
      <c r="O36" s="194">
        <f t="shared" si="2"/>
        <v>26</v>
      </c>
    </row>
    <row r="37" spans="2:15" ht="13">
      <c r="B37" s="83" t="s">
        <v>49</v>
      </c>
      <c r="C37" s="84"/>
      <c r="D37" s="103" t="s">
        <v>16</v>
      </c>
      <c r="E37" s="103" t="s">
        <v>17</v>
      </c>
      <c r="F37" s="103" t="s">
        <v>298</v>
      </c>
      <c r="G37" s="104">
        <v>1</v>
      </c>
      <c r="H37" s="105"/>
      <c r="I37" s="200">
        <v>109</v>
      </c>
      <c r="J37" s="59"/>
      <c r="K37" s="200">
        <v>130</v>
      </c>
      <c r="M37" s="194" t="e">
        <f>+M36+1</f>
        <v>#REF!</v>
      </c>
      <c r="O37" s="194">
        <f t="shared" si="2"/>
        <v>27</v>
      </c>
    </row>
    <row r="38" spans="2:15" ht="13">
      <c r="B38" s="83" t="s">
        <v>50</v>
      </c>
      <c r="C38" s="84"/>
      <c r="D38" s="103" t="s">
        <v>16</v>
      </c>
      <c r="E38" s="103" t="s">
        <v>17</v>
      </c>
      <c r="F38" s="103" t="s">
        <v>298</v>
      </c>
      <c r="G38" s="104">
        <v>1</v>
      </c>
      <c r="H38" s="105"/>
      <c r="I38" s="200">
        <v>120</v>
      </c>
      <c r="J38" s="59"/>
      <c r="K38" s="200">
        <v>120</v>
      </c>
      <c r="M38" s="194" t="e">
        <f t="shared" si="3"/>
        <v>#REF!</v>
      </c>
      <c r="O38" s="194">
        <f t="shared" si="2"/>
        <v>28</v>
      </c>
    </row>
    <row r="39" spans="2:15" ht="13">
      <c r="B39" s="83" t="s">
        <v>51</v>
      </c>
      <c r="C39" s="84"/>
      <c r="D39" s="103" t="s">
        <v>16</v>
      </c>
      <c r="E39" s="103" t="s">
        <v>17</v>
      </c>
      <c r="F39" s="103" t="s">
        <v>273</v>
      </c>
      <c r="G39" s="104">
        <v>1</v>
      </c>
      <c r="H39" s="105"/>
      <c r="I39" s="200">
        <v>50</v>
      </c>
      <c r="J39" s="59"/>
      <c r="K39" s="200">
        <v>50</v>
      </c>
      <c r="M39" s="194" t="e">
        <f t="shared" si="3"/>
        <v>#REF!</v>
      </c>
      <c r="O39" s="194">
        <f t="shared" si="2"/>
        <v>29</v>
      </c>
    </row>
    <row r="40" spans="2:15" ht="13">
      <c r="B40" s="83" t="s">
        <v>52</v>
      </c>
      <c r="C40" s="84"/>
      <c r="D40" s="103" t="s">
        <v>16</v>
      </c>
      <c r="E40" s="103" t="s">
        <v>17</v>
      </c>
      <c r="F40" s="103" t="s">
        <v>298</v>
      </c>
      <c r="G40" s="104">
        <v>1</v>
      </c>
      <c r="H40" s="105"/>
      <c r="I40" s="200">
        <v>49</v>
      </c>
      <c r="J40" s="59"/>
      <c r="K40" s="200">
        <v>49</v>
      </c>
      <c r="M40" s="194" t="e">
        <f t="shared" si="3"/>
        <v>#REF!</v>
      </c>
      <c r="O40" s="194">
        <f t="shared" si="2"/>
        <v>30</v>
      </c>
    </row>
    <row r="41" spans="2:15" ht="13">
      <c r="B41" s="83" t="s">
        <v>53</v>
      </c>
      <c r="C41" s="84"/>
      <c r="D41" s="103" t="s">
        <v>16</v>
      </c>
      <c r="E41" s="103" t="s">
        <v>17</v>
      </c>
      <c r="F41" s="103" t="s">
        <v>412</v>
      </c>
      <c r="G41" s="104">
        <v>1</v>
      </c>
      <c r="H41" s="105"/>
      <c r="I41" s="200">
        <v>0</v>
      </c>
      <c r="J41" s="59"/>
      <c r="K41" s="200">
        <v>48</v>
      </c>
      <c r="M41" s="194" t="e">
        <f t="shared" si="3"/>
        <v>#REF!</v>
      </c>
      <c r="O41" s="194">
        <f t="shared" si="2"/>
        <v>31</v>
      </c>
    </row>
    <row r="42" spans="2:15" ht="13">
      <c r="B42" s="83" t="s">
        <v>54</v>
      </c>
      <c r="C42" s="84"/>
      <c r="D42" s="103" t="s">
        <v>16</v>
      </c>
      <c r="E42" s="103" t="s">
        <v>17</v>
      </c>
      <c r="F42" s="103" t="s">
        <v>412</v>
      </c>
      <c r="G42" s="104">
        <v>1</v>
      </c>
      <c r="H42" s="105"/>
      <c r="I42" s="200">
        <v>0</v>
      </c>
      <c r="J42" s="59"/>
      <c r="K42" s="200">
        <v>47</v>
      </c>
      <c r="M42" s="194" t="e">
        <f t="shared" si="3"/>
        <v>#REF!</v>
      </c>
      <c r="O42" s="194">
        <f t="shared" si="2"/>
        <v>32</v>
      </c>
    </row>
    <row r="43" spans="2:15" ht="13">
      <c r="B43" s="83" t="s">
        <v>55</v>
      </c>
      <c r="C43" s="84"/>
      <c r="D43" s="103" t="s">
        <v>16</v>
      </c>
      <c r="E43" s="103" t="s">
        <v>17</v>
      </c>
      <c r="F43" s="103" t="s">
        <v>412</v>
      </c>
      <c r="G43" s="104">
        <v>1</v>
      </c>
      <c r="H43" s="105"/>
      <c r="I43" s="200">
        <v>0</v>
      </c>
      <c r="J43" s="59"/>
      <c r="K43" s="200">
        <v>47</v>
      </c>
      <c r="M43" s="194" t="e">
        <f t="shared" si="3"/>
        <v>#REF!</v>
      </c>
      <c r="O43" s="194">
        <f t="shared" si="2"/>
        <v>33</v>
      </c>
    </row>
    <row r="44" spans="2:15" ht="13">
      <c r="B44" s="83" t="s">
        <v>56</v>
      </c>
      <c r="C44" s="84"/>
      <c r="D44" s="103" t="s">
        <v>16</v>
      </c>
      <c r="E44" s="103" t="s">
        <v>17</v>
      </c>
      <c r="F44" s="103" t="s">
        <v>412</v>
      </c>
      <c r="G44" s="104">
        <v>1</v>
      </c>
      <c r="H44" s="105"/>
      <c r="I44" s="200">
        <v>0</v>
      </c>
      <c r="J44" s="59"/>
      <c r="K44" s="200">
        <v>47</v>
      </c>
      <c r="M44" s="194" t="e">
        <f t="shared" si="3"/>
        <v>#REF!</v>
      </c>
      <c r="O44" s="194">
        <f t="shared" si="2"/>
        <v>34</v>
      </c>
    </row>
    <row r="45" spans="2:15" ht="13">
      <c r="B45" s="83" t="s">
        <v>57</v>
      </c>
      <c r="C45" s="84"/>
      <c r="D45" s="103" t="s">
        <v>16</v>
      </c>
      <c r="E45" s="103" t="s">
        <v>17</v>
      </c>
      <c r="F45" s="103" t="s">
        <v>412</v>
      </c>
      <c r="G45" s="104">
        <v>1</v>
      </c>
      <c r="H45" s="105"/>
      <c r="I45" s="200">
        <v>0</v>
      </c>
      <c r="J45" s="59"/>
      <c r="K45" s="200">
        <v>47</v>
      </c>
      <c r="M45" s="194" t="e">
        <f t="shared" si="3"/>
        <v>#REF!</v>
      </c>
      <c r="O45" s="194">
        <f t="shared" si="2"/>
        <v>35</v>
      </c>
    </row>
    <row r="46" spans="2:15" ht="13">
      <c r="B46" s="83" t="s">
        <v>58</v>
      </c>
      <c r="C46" s="84"/>
      <c r="D46" s="103" t="s">
        <v>16</v>
      </c>
      <c r="E46" s="103" t="s">
        <v>17</v>
      </c>
      <c r="F46" s="103" t="s">
        <v>412</v>
      </c>
      <c r="G46" s="104">
        <v>1</v>
      </c>
      <c r="H46" s="105"/>
      <c r="I46" s="200">
        <v>0</v>
      </c>
      <c r="J46" s="59"/>
      <c r="K46" s="200">
        <v>47</v>
      </c>
      <c r="M46" s="194" t="e">
        <f t="shared" si="3"/>
        <v>#REF!</v>
      </c>
      <c r="O46" s="194">
        <f t="shared" si="2"/>
        <v>36</v>
      </c>
    </row>
    <row r="47" spans="2:15" ht="13">
      <c r="B47" s="83" t="s">
        <v>59</v>
      </c>
      <c r="C47" s="84"/>
      <c r="D47" s="103" t="s">
        <v>16</v>
      </c>
      <c r="E47" s="103" t="s">
        <v>17</v>
      </c>
      <c r="F47" s="103" t="s">
        <v>412</v>
      </c>
      <c r="G47" s="104">
        <v>1</v>
      </c>
      <c r="H47" s="105"/>
      <c r="I47" s="200">
        <v>0</v>
      </c>
      <c r="J47" s="59"/>
      <c r="K47" s="200">
        <v>47</v>
      </c>
      <c r="M47" s="194" t="e">
        <f t="shared" si="3"/>
        <v>#REF!</v>
      </c>
      <c r="O47" s="194">
        <f t="shared" si="2"/>
        <v>37</v>
      </c>
    </row>
    <row r="48" spans="2:15" ht="13">
      <c r="B48" s="83" t="s">
        <v>60</v>
      </c>
      <c r="C48" s="84"/>
      <c r="D48" s="103" t="s">
        <v>16</v>
      </c>
      <c r="E48" s="103" t="s">
        <v>17</v>
      </c>
      <c r="F48" s="103" t="s">
        <v>412</v>
      </c>
      <c r="G48" s="104">
        <v>1</v>
      </c>
      <c r="H48" s="105"/>
      <c r="I48" s="200">
        <v>0</v>
      </c>
      <c r="J48" s="59"/>
      <c r="K48" s="200">
        <v>44</v>
      </c>
      <c r="M48" s="194" t="e">
        <f t="shared" si="3"/>
        <v>#REF!</v>
      </c>
      <c r="O48" s="194">
        <f t="shared" si="2"/>
        <v>38</v>
      </c>
    </row>
    <row r="49" spans="2:15" ht="13">
      <c r="B49" s="83" t="s">
        <v>61</v>
      </c>
      <c r="C49" s="84"/>
      <c r="D49" s="103" t="s">
        <v>16</v>
      </c>
      <c r="E49" s="103" t="s">
        <v>17</v>
      </c>
      <c r="F49" s="103" t="s">
        <v>273</v>
      </c>
      <c r="G49" s="104">
        <v>1</v>
      </c>
      <c r="H49" s="105"/>
      <c r="I49" s="200">
        <v>28</v>
      </c>
      <c r="J49" s="59"/>
      <c r="K49" s="200">
        <v>28</v>
      </c>
      <c r="M49" s="194" t="e">
        <f t="shared" si="3"/>
        <v>#REF!</v>
      </c>
      <c r="O49" s="194">
        <f t="shared" si="2"/>
        <v>39</v>
      </c>
    </row>
    <row r="50" spans="2:15" ht="13">
      <c r="B50" s="201" t="s">
        <v>62</v>
      </c>
      <c r="C50" s="84"/>
      <c r="D50" s="103"/>
      <c r="E50" s="103"/>
      <c r="F50" s="103"/>
      <c r="G50" s="225"/>
      <c r="H50" s="226"/>
      <c r="I50" s="203">
        <f>SUM(I10:I49)</f>
        <v>6581</v>
      </c>
      <c r="J50" s="204"/>
      <c r="K50" s="203">
        <f>SUM(K10:K49)</f>
        <v>7524.25</v>
      </c>
      <c r="M50" s="194" t="e">
        <f>+M49+1</f>
        <v>#REF!</v>
      </c>
    </row>
    <row r="51" spans="2:15" ht="13">
      <c r="B51" s="90" t="s">
        <v>63</v>
      </c>
      <c r="C51" s="90"/>
      <c r="D51" s="76"/>
      <c r="E51" s="76"/>
      <c r="F51" s="77"/>
      <c r="G51" s="76"/>
      <c r="H51" s="76"/>
      <c r="I51" s="199"/>
      <c r="J51" s="76"/>
      <c r="K51" s="199"/>
    </row>
    <row r="52" spans="2:15" ht="13">
      <c r="B52" s="83" t="s">
        <v>66</v>
      </c>
      <c r="C52" s="84"/>
      <c r="D52" s="103" t="s">
        <v>122</v>
      </c>
      <c r="E52" s="103" t="s">
        <v>65</v>
      </c>
      <c r="F52" s="103" t="s">
        <v>298</v>
      </c>
      <c r="G52" s="104">
        <v>1</v>
      </c>
      <c r="H52" s="105"/>
      <c r="I52" s="200">
        <f>830+13+260</f>
        <v>1103</v>
      </c>
      <c r="J52" s="59"/>
      <c r="K52" s="200">
        <f>1001+13+190</f>
        <v>1204</v>
      </c>
      <c r="O52" s="194">
        <f>+O49+1</f>
        <v>40</v>
      </c>
    </row>
    <row r="53" spans="2:15" ht="13">
      <c r="B53" s="83" t="s">
        <v>457</v>
      </c>
      <c r="C53" s="84"/>
      <c r="D53" s="103" t="s">
        <v>122</v>
      </c>
      <c r="E53" s="103" t="s">
        <v>65</v>
      </c>
      <c r="F53" s="103" t="s">
        <v>273</v>
      </c>
      <c r="G53" s="104">
        <v>1</v>
      </c>
      <c r="H53" s="105"/>
      <c r="I53" s="200">
        <v>1009</v>
      </c>
      <c r="J53" s="59"/>
      <c r="K53" s="200">
        <v>1000</v>
      </c>
      <c r="O53" s="194">
        <f>O52+1</f>
        <v>41</v>
      </c>
    </row>
    <row r="54" spans="2:15" ht="13">
      <c r="B54" s="83" t="s">
        <v>67</v>
      </c>
      <c r="C54" s="84"/>
      <c r="D54" s="103" t="s">
        <v>122</v>
      </c>
      <c r="E54" s="103" t="s">
        <v>65</v>
      </c>
      <c r="F54" s="103" t="s">
        <v>298</v>
      </c>
      <c r="G54" s="104">
        <v>1</v>
      </c>
      <c r="H54" s="105"/>
      <c r="I54" s="200">
        <v>782</v>
      </c>
      <c r="J54" s="59"/>
      <c r="K54" s="200">
        <v>842</v>
      </c>
      <c r="M54" s="194" t="e">
        <f>+M29+1</f>
        <v>#REF!</v>
      </c>
      <c r="O54" s="194">
        <f>+O53+1</f>
        <v>42</v>
      </c>
    </row>
    <row r="55" spans="2:15" ht="13">
      <c r="B55" s="83" t="s">
        <v>71</v>
      </c>
      <c r="C55" s="84"/>
      <c r="D55" s="103" t="s">
        <v>122</v>
      </c>
      <c r="E55" s="103" t="s">
        <v>65</v>
      </c>
      <c r="F55" s="103" t="s">
        <v>298</v>
      </c>
      <c r="G55" s="104">
        <v>1</v>
      </c>
      <c r="H55" s="105"/>
      <c r="I55" s="200">
        <f>463+260</f>
        <v>723</v>
      </c>
      <c r="J55" s="59"/>
      <c r="K55" s="200">
        <f>608+200</f>
        <v>808</v>
      </c>
      <c r="M55" s="194" t="e">
        <f>+M59+1</f>
        <v>#REF!</v>
      </c>
      <c r="O55" s="194">
        <f>+O54+1</f>
        <v>43</v>
      </c>
    </row>
    <row r="56" spans="2:15" ht="15.5">
      <c r="B56" s="83" t="s">
        <v>448</v>
      </c>
      <c r="C56" s="84"/>
      <c r="D56" s="103" t="s">
        <v>122</v>
      </c>
      <c r="E56" s="103" t="s">
        <v>65</v>
      </c>
      <c r="F56" s="103" t="s">
        <v>411</v>
      </c>
      <c r="G56" s="104">
        <v>1</v>
      </c>
      <c r="H56" s="105"/>
      <c r="I56" s="200">
        <v>763</v>
      </c>
      <c r="J56" s="59"/>
      <c r="K56" s="200">
        <v>781</v>
      </c>
      <c r="M56" s="194" t="e">
        <f>+M54+1</f>
        <v>#REF!</v>
      </c>
      <c r="O56" s="194">
        <f>+O55+1</f>
        <v>44</v>
      </c>
    </row>
    <row r="57" spans="2:15" ht="13">
      <c r="B57" s="83" t="s">
        <v>381</v>
      </c>
      <c r="C57" s="84"/>
      <c r="D57" s="103" t="s">
        <v>122</v>
      </c>
      <c r="E57" s="103" t="s">
        <v>65</v>
      </c>
      <c r="F57" s="103" t="s">
        <v>273</v>
      </c>
      <c r="G57" s="104">
        <v>1</v>
      </c>
      <c r="H57" s="105"/>
      <c r="I57" s="200">
        <v>740</v>
      </c>
      <c r="J57" s="59"/>
      <c r="K57" s="200">
        <v>762</v>
      </c>
      <c r="O57" s="194">
        <f t="shared" ref="O57:O65" si="4">+O56+1</f>
        <v>45</v>
      </c>
    </row>
    <row r="58" spans="2:15" ht="13">
      <c r="B58" s="83" t="s">
        <v>64</v>
      </c>
      <c r="C58" s="84"/>
      <c r="D58" s="103" t="s">
        <v>122</v>
      </c>
      <c r="E58" s="103" t="s">
        <v>65</v>
      </c>
      <c r="F58" s="103" t="s">
        <v>273</v>
      </c>
      <c r="G58" s="104">
        <v>0.75</v>
      </c>
      <c r="H58" s="105"/>
      <c r="I58" s="200">
        <v>779</v>
      </c>
      <c r="J58" s="59"/>
      <c r="K58" s="200">
        <v>746</v>
      </c>
      <c r="M58" s="194" t="e">
        <f>+M56+1</f>
        <v>#REF!</v>
      </c>
      <c r="O58" s="194">
        <f t="shared" si="4"/>
        <v>46</v>
      </c>
    </row>
    <row r="59" spans="2:15" ht="13">
      <c r="B59" s="83" t="s">
        <v>69</v>
      </c>
      <c r="C59" s="84"/>
      <c r="D59" s="103" t="s">
        <v>122</v>
      </c>
      <c r="E59" s="103" t="s">
        <v>65</v>
      </c>
      <c r="F59" s="103" t="s">
        <v>273</v>
      </c>
      <c r="G59" s="104">
        <v>1</v>
      </c>
      <c r="H59" s="105"/>
      <c r="I59" s="200">
        <f>662+10+10</f>
        <v>682</v>
      </c>
      <c r="J59" s="59"/>
      <c r="K59" s="200">
        <f>692+10+10</f>
        <v>712</v>
      </c>
      <c r="M59" s="194" t="e">
        <f t="shared" ref="M59:M66" si="5">+M58+1</f>
        <v>#REF!</v>
      </c>
      <c r="O59" s="194">
        <f t="shared" si="4"/>
        <v>47</v>
      </c>
    </row>
    <row r="60" spans="2:15" ht="13">
      <c r="B60" s="83" t="s">
        <v>70</v>
      </c>
      <c r="C60" s="84"/>
      <c r="D60" s="103" t="s">
        <v>122</v>
      </c>
      <c r="E60" s="103" t="s">
        <v>65</v>
      </c>
      <c r="F60" s="103" t="s">
        <v>273</v>
      </c>
      <c r="G60" s="104">
        <v>1</v>
      </c>
      <c r="H60" s="105"/>
      <c r="I60" s="200">
        <f>520+3</f>
        <v>523</v>
      </c>
      <c r="J60" s="59"/>
      <c r="K60" s="200">
        <f>606+3</f>
        <v>609</v>
      </c>
      <c r="M60" s="194" t="e">
        <f>+M55+1</f>
        <v>#REF!</v>
      </c>
      <c r="O60" s="194">
        <f t="shared" si="4"/>
        <v>48</v>
      </c>
    </row>
    <row r="61" spans="2:15" ht="13">
      <c r="B61" s="83" t="s">
        <v>72</v>
      </c>
      <c r="C61" s="84"/>
      <c r="D61" s="103" t="s">
        <v>122</v>
      </c>
      <c r="E61" s="103" t="s">
        <v>65</v>
      </c>
      <c r="F61" s="103" t="s">
        <v>298</v>
      </c>
      <c r="G61" s="104">
        <v>1</v>
      </c>
      <c r="H61" s="105"/>
      <c r="I61" s="200">
        <v>426</v>
      </c>
      <c r="J61" s="59"/>
      <c r="K61" s="200">
        <v>500</v>
      </c>
      <c r="M61" s="194" t="e">
        <f t="shared" si="5"/>
        <v>#REF!</v>
      </c>
      <c r="O61" s="194">
        <f t="shared" si="4"/>
        <v>49</v>
      </c>
    </row>
    <row r="62" spans="2:15" ht="13">
      <c r="B62" s="83" t="s">
        <v>73</v>
      </c>
      <c r="C62" s="84"/>
      <c r="D62" s="103" t="s">
        <v>122</v>
      </c>
      <c r="E62" s="103" t="s">
        <v>65</v>
      </c>
      <c r="F62" s="103" t="s">
        <v>298</v>
      </c>
      <c r="G62" s="104">
        <v>1</v>
      </c>
      <c r="H62" s="105"/>
      <c r="I62" s="200">
        <v>400</v>
      </c>
      <c r="J62" s="59"/>
      <c r="K62" s="200">
        <v>453</v>
      </c>
      <c r="M62" s="194" t="e">
        <f t="shared" si="5"/>
        <v>#REF!</v>
      </c>
      <c r="O62" s="194">
        <f t="shared" si="4"/>
        <v>50</v>
      </c>
    </row>
    <row r="63" spans="2:15" ht="13">
      <c r="B63" s="83" t="s">
        <v>74</v>
      </c>
      <c r="C63" s="84"/>
      <c r="D63" s="103" t="s">
        <v>122</v>
      </c>
      <c r="E63" s="103" t="s">
        <v>65</v>
      </c>
      <c r="F63" s="103" t="s">
        <v>298</v>
      </c>
      <c r="G63" s="104">
        <v>1</v>
      </c>
      <c r="H63" s="105"/>
      <c r="I63" s="200">
        <v>344</v>
      </c>
      <c r="J63" s="59"/>
      <c r="K63" s="200">
        <v>400</v>
      </c>
      <c r="M63" s="194" t="e">
        <f t="shared" si="5"/>
        <v>#REF!</v>
      </c>
      <c r="O63" s="194">
        <f t="shared" si="4"/>
        <v>51</v>
      </c>
    </row>
    <row r="64" spans="2:15" ht="13">
      <c r="B64" s="83" t="s">
        <v>75</v>
      </c>
      <c r="C64" s="84"/>
      <c r="D64" s="103" t="s">
        <v>122</v>
      </c>
      <c r="E64" s="103" t="s">
        <v>65</v>
      </c>
      <c r="F64" s="103" t="s">
        <v>273</v>
      </c>
      <c r="G64" s="227">
        <v>0.78500000000000003</v>
      </c>
      <c r="H64" s="105"/>
      <c r="I64" s="200">
        <v>392</v>
      </c>
      <c r="J64" s="59"/>
      <c r="K64" s="200">
        <v>374</v>
      </c>
      <c r="M64" s="194" t="e">
        <f t="shared" si="5"/>
        <v>#REF!</v>
      </c>
      <c r="O64" s="194">
        <f t="shared" si="4"/>
        <v>52</v>
      </c>
    </row>
    <row r="65" spans="2:15" ht="15.5">
      <c r="B65" s="83" t="s">
        <v>449</v>
      </c>
      <c r="C65" s="228"/>
      <c r="D65" s="103" t="s">
        <v>122</v>
      </c>
      <c r="E65" s="103" t="s">
        <v>65</v>
      </c>
      <c r="F65" s="103" t="s">
        <v>298</v>
      </c>
      <c r="G65" s="104">
        <v>1</v>
      </c>
      <c r="H65" s="105"/>
      <c r="I65" s="198">
        <v>210</v>
      </c>
      <c r="J65" s="59"/>
      <c r="K65" s="198">
        <v>236</v>
      </c>
      <c r="M65" s="194" t="e">
        <f t="shared" si="5"/>
        <v>#REF!</v>
      </c>
      <c r="O65" s="194">
        <f t="shared" si="4"/>
        <v>53</v>
      </c>
    </row>
    <row r="66" spans="2:15" ht="13">
      <c r="B66" s="201" t="s">
        <v>62</v>
      </c>
      <c r="C66" s="84"/>
      <c r="D66" s="76"/>
      <c r="E66" s="76"/>
      <c r="F66" s="77"/>
      <c r="G66" s="202"/>
      <c r="H66" s="202"/>
      <c r="I66" s="203">
        <f>SUM(I52:I65)</f>
        <v>8876</v>
      </c>
      <c r="J66" s="204"/>
      <c r="K66" s="203">
        <f>SUM(K52:K65)</f>
        <v>9427</v>
      </c>
      <c r="M66" s="194" t="e">
        <f t="shared" si="5"/>
        <v>#REF!</v>
      </c>
    </row>
    <row r="67" spans="2:15" ht="13">
      <c r="B67" s="90" t="s">
        <v>471</v>
      </c>
      <c r="C67" s="90"/>
      <c r="D67" s="76"/>
      <c r="E67" s="76"/>
      <c r="F67" s="77"/>
      <c r="G67" s="76"/>
      <c r="H67" s="76"/>
      <c r="I67" s="199"/>
      <c r="J67" s="76"/>
      <c r="K67" s="199"/>
    </row>
    <row r="68" spans="2:15" ht="13">
      <c r="B68" s="83" t="s">
        <v>176</v>
      </c>
      <c r="C68" s="84"/>
      <c r="D68" s="103" t="s">
        <v>114</v>
      </c>
      <c r="E68" s="103" t="s">
        <v>254</v>
      </c>
      <c r="F68" s="103" t="s">
        <v>273</v>
      </c>
      <c r="G68" s="104">
        <v>1</v>
      </c>
      <c r="H68" s="105"/>
      <c r="I68" s="200">
        <v>1037</v>
      </c>
      <c r="J68" s="59"/>
      <c r="K68" s="200">
        <v>1130</v>
      </c>
      <c r="O68" s="194">
        <f>+O65+1</f>
        <v>54</v>
      </c>
    </row>
    <row r="69" spans="2:15" ht="13">
      <c r="B69" s="83" t="s">
        <v>183</v>
      </c>
      <c r="C69" s="84"/>
      <c r="D69" s="103" t="s">
        <v>114</v>
      </c>
      <c r="E69" s="103" t="s">
        <v>255</v>
      </c>
      <c r="F69" s="103" t="s">
        <v>273</v>
      </c>
      <c r="G69" s="104">
        <v>1</v>
      </c>
      <c r="H69" s="105"/>
      <c r="I69" s="193">
        <f>1030+6</f>
        <v>1036</v>
      </c>
      <c r="J69" s="59"/>
      <c r="K69" s="193">
        <v>1130</v>
      </c>
      <c r="M69" s="194" t="e">
        <f>+#REF!+1</f>
        <v>#REF!</v>
      </c>
      <c r="O69" s="194">
        <f>+O68+1</f>
        <v>55</v>
      </c>
    </row>
    <row r="70" spans="2:15" ht="13">
      <c r="B70" s="83" t="s">
        <v>80</v>
      </c>
      <c r="C70" s="84"/>
      <c r="D70" s="103" t="s">
        <v>78</v>
      </c>
      <c r="E70" s="103" t="s">
        <v>81</v>
      </c>
      <c r="F70" s="103" t="s">
        <v>298</v>
      </c>
      <c r="G70" s="104">
        <v>1</v>
      </c>
      <c r="H70" s="105"/>
      <c r="I70" s="200">
        <v>720</v>
      </c>
      <c r="J70" s="59"/>
      <c r="K70" s="200">
        <v>807</v>
      </c>
      <c r="M70" s="194" t="e">
        <f>+M66+1</f>
        <v>#REF!</v>
      </c>
      <c r="O70" s="194">
        <f>+O69+1</f>
        <v>56</v>
      </c>
    </row>
    <row r="71" spans="2:15" ht="13">
      <c r="B71" s="83" t="s">
        <v>187</v>
      </c>
      <c r="C71" s="84"/>
      <c r="D71" s="103" t="s">
        <v>114</v>
      </c>
      <c r="E71" s="103" t="s">
        <v>255</v>
      </c>
      <c r="F71" s="103" t="s">
        <v>413</v>
      </c>
      <c r="G71" s="104">
        <v>1</v>
      </c>
      <c r="H71" s="105"/>
      <c r="I71" s="200">
        <v>0</v>
      </c>
      <c r="J71" s="59"/>
      <c r="K71" s="200">
        <v>725</v>
      </c>
      <c r="M71" s="194" t="e">
        <f>+M69+1</f>
        <v>#REF!</v>
      </c>
      <c r="O71" s="194">
        <f>+O70+1</f>
        <v>57</v>
      </c>
    </row>
    <row r="72" spans="2:15" ht="13">
      <c r="B72" s="83" t="s">
        <v>94</v>
      </c>
      <c r="C72" s="84"/>
      <c r="D72" s="103" t="s">
        <v>95</v>
      </c>
      <c r="E72" s="103" t="s">
        <v>87</v>
      </c>
      <c r="F72" s="103" t="s">
        <v>273</v>
      </c>
      <c r="G72" s="104">
        <v>1</v>
      </c>
      <c r="H72" s="105"/>
      <c r="I72" s="200">
        <v>537</v>
      </c>
      <c r="J72" s="59"/>
      <c r="K72" s="200">
        <v>599</v>
      </c>
      <c r="M72" s="194" t="e">
        <f>+#REF!+1</f>
        <v>#REF!</v>
      </c>
      <c r="O72" s="194">
        <f>+O71+1</f>
        <v>58</v>
      </c>
    </row>
    <row r="73" spans="2:15" ht="13">
      <c r="B73" s="83" t="s">
        <v>277</v>
      </c>
      <c r="C73" s="84"/>
      <c r="D73" s="103" t="s">
        <v>114</v>
      </c>
      <c r="E73" s="103" t="s">
        <v>254</v>
      </c>
      <c r="F73" s="103" t="s">
        <v>273</v>
      </c>
      <c r="G73" s="104">
        <v>1</v>
      </c>
      <c r="H73" s="105"/>
      <c r="I73" s="193">
        <v>518.5</v>
      </c>
      <c r="J73" s="59"/>
      <c r="K73" s="193">
        <v>565</v>
      </c>
      <c r="M73" s="194" t="e">
        <f>+#REF!+1</f>
        <v>#REF!</v>
      </c>
      <c r="O73" s="194">
        <f>+O72+1</f>
        <v>59</v>
      </c>
    </row>
    <row r="74" spans="2:15" ht="13">
      <c r="B74" s="83" t="s">
        <v>104</v>
      </c>
      <c r="C74" s="84"/>
      <c r="D74" s="103" t="s">
        <v>120</v>
      </c>
      <c r="E74" s="103" t="s">
        <v>105</v>
      </c>
      <c r="F74" s="103" t="s">
        <v>273</v>
      </c>
      <c r="G74" s="104">
        <v>1</v>
      </c>
      <c r="H74" s="105"/>
      <c r="I74" s="193">
        <f>543+9</f>
        <v>552</v>
      </c>
      <c r="J74" s="59"/>
      <c r="K74" s="193">
        <f>543+9</f>
        <v>552</v>
      </c>
      <c r="O74" s="194">
        <f t="shared" ref="O74:O100" si="6">+O73+1</f>
        <v>60</v>
      </c>
    </row>
    <row r="75" spans="2:15" ht="15.5">
      <c r="B75" s="83" t="s">
        <v>131</v>
      </c>
      <c r="C75" s="84"/>
      <c r="D75" s="103" t="s">
        <v>120</v>
      </c>
      <c r="E75" s="103" t="s">
        <v>112</v>
      </c>
      <c r="F75" s="103" t="s">
        <v>273</v>
      </c>
      <c r="G75" s="104">
        <v>0.5</v>
      </c>
      <c r="H75" s="105"/>
      <c r="I75" s="200">
        <v>422</v>
      </c>
      <c r="J75" s="59"/>
      <c r="K75" s="200">
        <v>519</v>
      </c>
      <c r="M75" s="194" t="e">
        <f>+M73+1</f>
        <v>#REF!</v>
      </c>
      <c r="O75" s="194">
        <f t="shared" si="6"/>
        <v>61</v>
      </c>
    </row>
    <row r="76" spans="2:15" ht="13">
      <c r="B76" s="83" t="s">
        <v>101</v>
      </c>
      <c r="C76" s="84"/>
      <c r="D76" s="103" t="s">
        <v>99</v>
      </c>
      <c r="E76" s="103" t="s">
        <v>100</v>
      </c>
      <c r="F76" s="103" t="s">
        <v>412</v>
      </c>
      <c r="G76" s="104">
        <v>1</v>
      </c>
      <c r="H76" s="105"/>
      <c r="I76" s="193">
        <v>0</v>
      </c>
      <c r="J76" s="59"/>
      <c r="K76" s="193">
        <v>503</v>
      </c>
      <c r="M76" s="194" t="e">
        <f t="shared" ref="M76" si="7">+M75+1</f>
        <v>#REF!</v>
      </c>
      <c r="O76" s="194">
        <f t="shared" si="6"/>
        <v>62</v>
      </c>
    </row>
    <row r="77" spans="2:15" ht="13">
      <c r="B77" s="83" t="s">
        <v>113</v>
      </c>
      <c r="C77" s="84"/>
      <c r="D77" s="103" t="s">
        <v>114</v>
      </c>
      <c r="E77" s="103" t="s">
        <v>115</v>
      </c>
      <c r="F77" s="103" t="s">
        <v>412</v>
      </c>
      <c r="G77" s="104">
        <v>1</v>
      </c>
      <c r="H77" s="105"/>
      <c r="I77" s="200">
        <v>0</v>
      </c>
      <c r="J77" s="59"/>
      <c r="K77" s="200">
        <v>503</v>
      </c>
      <c r="M77" s="194" t="e">
        <f>+#REF!+1</f>
        <v>#REF!</v>
      </c>
      <c r="O77" s="194">
        <f t="shared" si="6"/>
        <v>63</v>
      </c>
    </row>
    <row r="78" spans="2:15" ht="13">
      <c r="B78" s="83" t="s">
        <v>102</v>
      </c>
      <c r="C78" s="84"/>
      <c r="D78" s="103" t="s">
        <v>99</v>
      </c>
      <c r="E78" s="103" t="s">
        <v>103</v>
      </c>
      <c r="F78" s="103" t="s">
        <v>273</v>
      </c>
      <c r="G78" s="104">
        <v>1</v>
      </c>
      <c r="H78" s="105"/>
      <c r="I78" s="193">
        <v>280</v>
      </c>
      <c r="J78" s="59"/>
      <c r="K78" s="193">
        <v>375</v>
      </c>
      <c r="M78" s="194" t="e">
        <f t="shared" ref="M78" si="8">+M77+1</f>
        <v>#REF!</v>
      </c>
      <c r="O78" s="194">
        <f t="shared" si="6"/>
        <v>64</v>
      </c>
    </row>
    <row r="79" spans="2:15" ht="13">
      <c r="B79" s="83" t="s">
        <v>89</v>
      </c>
      <c r="C79" s="84"/>
      <c r="D79" s="103" t="s">
        <v>78</v>
      </c>
      <c r="E79" s="103" t="s">
        <v>90</v>
      </c>
      <c r="F79" s="103" t="s">
        <v>298</v>
      </c>
      <c r="G79" s="104">
        <v>1</v>
      </c>
      <c r="H79" s="105"/>
      <c r="I79" s="200">
        <v>184</v>
      </c>
      <c r="J79" s="59"/>
      <c r="K79" s="200">
        <v>215</v>
      </c>
      <c r="M79" s="194" t="e">
        <f>+#REF!+1</f>
        <v>#REF!</v>
      </c>
      <c r="O79" s="194">
        <f t="shared" si="6"/>
        <v>65</v>
      </c>
    </row>
    <row r="80" spans="2:15" ht="13">
      <c r="B80" s="83" t="s">
        <v>192</v>
      </c>
      <c r="C80" s="84"/>
      <c r="D80" s="103" t="s">
        <v>114</v>
      </c>
      <c r="E80" s="103" t="s">
        <v>256</v>
      </c>
      <c r="F80" s="103" t="s">
        <v>412</v>
      </c>
      <c r="G80" s="104">
        <v>1</v>
      </c>
      <c r="H80" s="105"/>
      <c r="I80" s="200">
        <v>0</v>
      </c>
      <c r="J80" s="59"/>
      <c r="K80" s="200">
        <v>191</v>
      </c>
      <c r="M80" s="194" t="e">
        <f>+#REF!+1</f>
        <v>#REF!</v>
      </c>
      <c r="O80" s="194">
        <f>+O79+1</f>
        <v>66</v>
      </c>
    </row>
    <row r="81" spans="2:15" ht="13">
      <c r="B81" s="83" t="s">
        <v>106</v>
      </c>
      <c r="C81" s="84"/>
      <c r="D81" s="103" t="s">
        <v>120</v>
      </c>
      <c r="E81" s="103" t="s">
        <v>107</v>
      </c>
      <c r="F81" s="103" t="s">
        <v>298</v>
      </c>
      <c r="G81" s="104">
        <v>1</v>
      </c>
      <c r="H81" s="105"/>
      <c r="I81" s="200">
        <v>110</v>
      </c>
      <c r="J81" s="59"/>
      <c r="K81" s="200">
        <v>121</v>
      </c>
      <c r="M81" s="194" t="e">
        <f>+#REF!+1</f>
        <v>#REF!</v>
      </c>
      <c r="O81" s="194">
        <f t="shared" si="6"/>
        <v>67</v>
      </c>
    </row>
    <row r="82" spans="2:15" ht="13">
      <c r="B82" s="83" t="s">
        <v>96</v>
      </c>
      <c r="C82" s="228"/>
      <c r="D82" s="103" t="s">
        <v>95</v>
      </c>
      <c r="E82" s="103" t="s">
        <v>87</v>
      </c>
      <c r="F82" s="103" t="s">
        <v>412</v>
      </c>
      <c r="G82" s="104">
        <v>1</v>
      </c>
      <c r="H82" s="105"/>
      <c r="I82" s="193">
        <v>0</v>
      </c>
      <c r="J82" s="59"/>
      <c r="K82" s="193">
        <v>117</v>
      </c>
      <c r="M82" s="194" t="e">
        <f>+#REF!+1</f>
        <v>#REF!</v>
      </c>
      <c r="O82" s="194">
        <f t="shared" si="6"/>
        <v>68</v>
      </c>
    </row>
    <row r="83" spans="2:15" ht="13">
      <c r="B83" s="83" t="s">
        <v>203</v>
      </c>
      <c r="C83" s="84"/>
      <c r="D83" s="103" t="s">
        <v>114</v>
      </c>
      <c r="E83" s="103" t="s">
        <v>256</v>
      </c>
      <c r="F83" s="103" t="s">
        <v>412</v>
      </c>
      <c r="G83" s="104">
        <v>1</v>
      </c>
      <c r="H83" s="105"/>
      <c r="I83" s="193">
        <v>0</v>
      </c>
      <c r="J83" s="59"/>
      <c r="K83" s="193">
        <v>92</v>
      </c>
      <c r="M83" s="194" t="e">
        <f>+M81+1</f>
        <v>#REF!</v>
      </c>
      <c r="O83" s="194">
        <f>+O82+1</f>
        <v>69</v>
      </c>
    </row>
    <row r="84" spans="2:15" ht="13">
      <c r="B84" s="83" t="s">
        <v>108</v>
      </c>
      <c r="C84" s="84"/>
      <c r="D84" s="103" t="s">
        <v>120</v>
      </c>
      <c r="E84" s="103" t="s">
        <v>107</v>
      </c>
      <c r="F84" s="103" t="s">
        <v>273</v>
      </c>
      <c r="G84" s="104">
        <v>1</v>
      </c>
      <c r="H84" s="105"/>
      <c r="I84" s="200">
        <v>60</v>
      </c>
      <c r="J84" s="59"/>
      <c r="K84" s="200">
        <v>80</v>
      </c>
      <c r="M84" s="194" t="e">
        <f t="shared" ref="M84:M101" si="9">+M83+1</f>
        <v>#REF!</v>
      </c>
      <c r="O84" s="194">
        <f t="shared" si="6"/>
        <v>70</v>
      </c>
    </row>
    <row r="85" spans="2:15" ht="15.5">
      <c r="B85" s="83" t="s">
        <v>464</v>
      </c>
      <c r="C85" s="84"/>
      <c r="D85" s="103" t="s">
        <v>114</v>
      </c>
      <c r="E85" s="103" t="s">
        <v>256</v>
      </c>
      <c r="F85" s="103" t="s">
        <v>412</v>
      </c>
      <c r="G85" s="104">
        <v>1</v>
      </c>
      <c r="H85" s="105"/>
      <c r="I85" s="193">
        <v>0</v>
      </c>
      <c r="J85" s="59"/>
      <c r="K85" s="193">
        <v>77</v>
      </c>
      <c r="M85" s="194" t="e">
        <f t="shared" si="9"/>
        <v>#REF!</v>
      </c>
      <c r="O85" s="194">
        <f t="shared" si="6"/>
        <v>71</v>
      </c>
    </row>
    <row r="86" spans="2:15" ht="13">
      <c r="B86" s="83" t="s">
        <v>211</v>
      </c>
      <c r="C86" s="84"/>
      <c r="D86" s="103" t="s">
        <v>114</v>
      </c>
      <c r="E86" s="103" t="s">
        <v>256</v>
      </c>
      <c r="F86" s="103" t="s">
        <v>412</v>
      </c>
      <c r="G86" s="104">
        <v>1</v>
      </c>
      <c r="H86" s="105"/>
      <c r="I86" s="200">
        <v>0</v>
      </c>
      <c r="J86" s="59"/>
      <c r="K86" s="200">
        <v>73</v>
      </c>
      <c r="M86" s="194" t="e">
        <f t="shared" si="9"/>
        <v>#REF!</v>
      </c>
      <c r="O86" s="194">
        <f t="shared" si="6"/>
        <v>72</v>
      </c>
    </row>
    <row r="87" spans="2:15" ht="15.5">
      <c r="B87" s="83" t="s">
        <v>465</v>
      </c>
      <c r="C87" s="84"/>
      <c r="D87" s="103" t="s">
        <v>114</v>
      </c>
      <c r="E87" s="103" t="s">
        <v>256</v>
      </c>
      <c r="F87" s="103" t="s">
        <v>412</v>
      </c>
      <c r="G87" s="104">
        <v>1</v>
      </c>
      <c r="H87" s="105"/>
      <c r="I87" s="193">
        <v>0</v>
      </c>
      <c r="J87" s="59"/>
      <c r="K87" s="193">
        <v>68</v>
      </c>
      <c r="M87" s="194" t="e">
        <f t="shared" si="9"/>
        <v>#REF!</v>
      </c>
      <c r="O87" s="194">
        <f t="shared" si="6"/>
        <v>73</v>
      </c>
    </row>
    <row r="88" spans="2:15" ht="13">
      <c r="B88" s="83" t="s">
        <v>220</v>
      </c>
      <c r="C88" s="84"/>
      <c r="D88" s="103" t="s">
        <v>114</v>
      </c>
      <c r="E88" s="103" t="s">
        <v>256</v>
      </c>
      <c r="F88" s="103" t="s">
        <v>412</v>
      </c>
      <c r="G88" s="104">
        <v>1</v>
      </c>
      <c r="H88" s="105"/>
      <c r="I88" s="200">
        <v>0</v>
      </c>
      <c r="J88" s="59"/>
      <c r="K88" s="200">
        <v>67</v>
      </c>
      <c r="M88" s="194" t="e">
        <f t="shared" si="9"/>
        <v>#REF!</v>
      </c>
      <c r="O88" s="194">
        <f t="shared" si="6"/>
        <v>74</v>
      </c>
    </row>
    <row r="89" spans="2:15" ht="15.5">
      <c r="B89" s="83" t="s">
        <v>466</v>
      </c>
      <c r="C89" s="84"/>
      <c r="D89" s="103" t="s">
        <v>114</v>
      </c>
      <c r="E89" s="103" t="s">
        <v>256</v>
      </c>
      <c r="F89" s="103" t="s">
        <v>412</v>
      </c>
      <c r="G89" s="104">
        <v>1</v>
      </c>
      <c r="H89" s="105"/>
      <c r="I89" s="193">
        <v>0</v>
      </c>
      <c r="J89" s="59"/>
      <c r="K89" s="193">
        <v>60</v>
      </c>
      <c r="M89" s="194" t="e">
        <f t="shared" si="9"/>
        <v>#REF!</v>
      </c>
      <c r="O89" s="194">
        <f t="shared" si="6"/>
        <v>75</v>
      </c>
    </row>
    <row r="90" spans="2:15" ht="13">
      <c r="B90" s="83" t="s">
        <v>109</v>
      </c>
      <c r="C90" s="84"/>
      <c r="D90" s="103" t="s">
        <v>120</v>
      </c>
      <c r="E90" s="103" t="s">
        <v>107</v>
      </c>
      <c r="F90" s="103" t="s">
        <v>273</v>
      </c>
      <c r="G90" s="104">
        <v>1</v>
      </c>
      <c r="H90" s="105"/>
      <c r="I90" s="200">
        <v>55</v>
      </c>
      <c r="J90" s="59"/>
      <c r="K90" s="200">
        <v>56</v>
      </c>
      <c r="M90" s="194" t="e">
        <f t="shared" si="9"/>
        <v>#REF!</v>
      </c>
      <c r="O90" s="194">
        <f t="shared" si="6"/>
        <v>76</v>
      </c>
    </row>
    <row r="91" spans="2:15" ht="13">
      <c r="B91" s="83" t="s">
        <v>224</v>
      </c>
      <c r="C91" s="84"/>
      <c r="D91" s="103" t="s">
        <v>114</v>
      </c>
      <c r="E91" s="103" t="s">
        <v>255</v>
      </c>
      <c r="F91" s="103" t="s">
        <v>412</v>
      </c>
      <c r="G91" s="104">
        <v>1</v>
      </c>
      <c r="H91" s="105"/>
      <c r="I91" s="193">
        <v>0</v>
      </c>
      <c r="J91" s="59"/>
      <c r="K91" s="193">
        <v>53</v>
      </c>
      <c r="M91" s="194" t="e">
        <f t="shared" si="9"/>
        <v>#REF!</v>
      </c>
      <c r="O91" s="194">
        <f t="shared" si="6"/>
        <v>77</v>
      </c>
    </row>
    <row r="92" spans="2:15" ht="13">
      <c r="B92" s="83" t="s">
        <v>110</v>
      </c>
      <c r="C92" s="84"/>
      <c r="D92" s="103" t="s">
        <v>120</v>
      </c>
      <c r="E92" s="103" t="s">
        <v>107</v>
      </c>
      <c r="F92" s="103" t="s">
        <v>412</v>
      </c>
      <c r="G92" s="104">
        <v>1</v>
      </c>
      <c r="H92" s="105"/>
      <c r="I92" s="200">
        <v>0</v>
      </c>
      <c r="J92" s="59"/>
      <c r="K92" s="200">
        <v>48</v>
      </c>
      <c r="M92" s="194" t="e">
        <f t="shared" si="9"/>
        <v>#REF!</v>
      </c>
      <c r="O92" s="194">
        <f t="shared" si="6"/>
        <v>78</v>
      </c>
    </row>
    <row r="93" spans="2:15" ht="13">
      <c r="B93" s="83" t="s">
        <v>111</v>
      </c>
      <c r="C93" s="84"/>
      <c r="D93" s="103" t="s">
        <v>120</v>
      </c>
      <c r="E93" s="103" t="s">
        <v>107</v>
      </c>
      <c r="F93" s="103" t="s">
        <v>298</v>
      </c>
      <c r="G93" s="104">
        <v>1</v>
      </c>
      <c r="H93" s="105"/>
      <c r="I93" s="193">
        <v>45</v>
      </c>
      <c r="J93" s="59"/>
      <c r="K93" s="193">
        <v>47</v>
      </c>
      <c r="M93" s="194" t="e">
        <f t="shared" si="9"/>
        <v>#REF!</v>
      </c>
      <c r="O93" s="194">
        <f t="shared" si="6"/>
        <v>79</v>
      </c>
    </row>
    <row r="94" spans="2:15" ht="13">
      <c r="B94" s="83" t="s">
        <v>226</v>
      </c>
      <c r="C94" s="84"/>
      <c r="D94" s="103" t="s">
        <v>114</v>
      </c>
      <c r="E94" s="103" t="s">
        <v>257</v>
      </c>
      <c r="F94" s="103" t="s">
        <v>412</v>
      </c>
      <c r="G94" s="104">
        <v>1</v>
      </c>
      <c r="H94" s="105"/>
      <c r="I94" s="200">
        <v>0</v>
      </c>
      <c r="J94" s="59"/>
      <c r="K94" s="200">
        <v>33</v>
      </c>
      <c r="M94" s="194" t="e">
        <f t="shared" si="9"/>
        <v>#REF!</v>
      </c>
      <c r="O94" s="194">
        <f t="shared" si="6"/>
        <v>80</v>
      </c>
    </row>
    <row r="95" spans="2:15" ht="15.5">
      <c r="B95" s="83" t="s">
        <v>467</v>
      </c>
      <c r="C95" s="84"/>
      <c r="D95" s="103" t="s">
        <v>120</v>
      </c>
      <c r="E95" s="103" t="s">
        <v>112</v>
      </c>
      <c r="F95" s="103" t="s">
        <v>298</v>
      </c>
      <c r="G95" s="104">
        <v>0.5</v>
      </c>
      <c r="H95" s="105"/>
      <c r="I95" s="193">
        <v>25</v>
      </c>
      <c r="J95" s="59"/>
      <c r="K95" s="193">
        <v>25</v>
      </c>
      <c r="M95" s="194" t="e">
        <f t="shared" si="9"/>
        <v>#REF!</v>
      </c>
      <c r="O95" s="194">
        <f t="shared" si="6"/>
        <v>81</v>
      </c>
    </row>
    <row r="96" spans="2:15" ht="13">
      <c r="B96" s="83" t="s">
        <v>229</v>
      </c>
      <c r="C96" s="84"/>
      <c r="D96" s="103" t="s">
        <v>114</v>
      </c>
      <c r="E96" s="103" t="s">
        <v>255</v>
      </c>
      <c r="F96" s="103" t="s">
        <v>412</v>
      </c>
      <c r="G96" s="104">
        <v>1</v>
      </c>
      <c r="H96" s="105"/>
      <c r="I96" s="200">
        <v>0</v>
      </c>
      <c r="J96" s="59"/>
      <c r="K96" s="200">
        <v>23</v>
      </c>
      <c r="M96" s="194" t="e">
        <f t="shared" si="9"/>
        <v>#REF!</v>
      </c>
      <c r="O96" s="194">
        <f t="shared" si="6"/>
        <v>82</v>
      </c>
    </row>
    <row r="97" spans="1:16" ht="13">
      <c r="B97" s="83" t="s">
        <v>232</v>
      </c>
      <c r="C97" s="84"/>
      <c r="D97" s="103" t="s">
        <v>114</v>
      </c>
      <c r="E97" s="103" t="s">
        <v>255</v>
      </c>
      <c r="F97" s="103" t="s">
        <v>412</v>
      </c>
      <c r="G97" s="104">
        <v>1</v>
      </c>
      <c r="H97" s="105"/>
      <c r="I97" s="193">
        <v>0</v>
      </c>
      <c r="J97" s="59"/>
      <c r="K97" s="193">
        <v>20</v>
      </c>
      <c r="M97" s="194" t="e">
        <f t="shared" si="9"/>
        <v>#REF!</v>
      </c>
      <c r="O97" s="194">
        <f t="shared" si="6"/>
        <v>83</v>
      </c>
    </row>
    <row r="98" spans="1:16" ht="13">
      <c r="B98" s="83" t="s">
        <v>234</v>
      </c>
      <c r="C98" s="84"/>
      <c r="D98" s="103" t="s">
        <v>114</v>
      </c>
      <c r="E98" s="103" t="s">
        <v>257</v>
      </c>
      <c r="F98" s="103" t="s">
        <v>412</v>
      </c>
      <c r="G98" s="104">
        <v>1</v>
      </c>
      <c r="H98" s="105"/>
      <c r="I98" s="200">
        <v>0</v>
      </c>
      <c r="J98" s="59"/>
      <c r="K98" s="200">
        <v>12</v>
      </c>
      <c r="M98" s="194" t="e">
        <f t="shared" si="9"/>
        <v>#REF!</v>
      </c>
      <c r="O98" s="194">
        <f t="shared" si="6"/>
        <v>84</v>
      </c>
    </row>
    <row r="99" spans="1:16" ht="13">
      <c r="B99" s="83" t="s">
        <v>237</v>
      </c>
      <c r="C99" s="84"/>
      <c r="D99" s="103" t="s">
        <v>114</v>
      </c>
      <c r="E99" s="103" t="s">
        <v>258</v>
      </c>
      <c r="F99" s="103" t="s">
        <v>412</v>
      </c>
      <c r="G99" s="104">
        <v>1</v>
      </c>
      <c r="H99" s="105"/>
      <c r="I99" s="193">
        <v>0</v>
      </c>
      <c r="J99" s="59"/>
      <c r="K99" s="193">
        <v>10</v>
      </c>
      <c r="M99" s="194" t="e">
        <f t="shared" si="9"/>
        <v>#REF!</v>
      </c>
      <c r="O99" s="194">
        <f t="shared" si="6"/>
        <v>85</v>
      </c>
    </row>
    <row r="100" spans="1:16" ht="13">
      <c r="B100" s="83" t="s">
        <v>240</v>
      </c>
      <c r="C100" s="84"/>
      <c r="D100" s="103" t="s">
        <v>114</v>
      </c>
      <c r="E100" s="103" t="s">
        <v>256</v>
      </c>
      <c r="F100" s="103" t="s">
        <v>243</v>
      </c>
      <c r="G100" s="104">
        <v>1</v>
      </c>
      <c r="H100" s="105"/>
      <c r="I100" s="198">
        <v>0</v>
      </c>
      <c r="J100" s="59"/>
      <c r="K100" s="198">
        <v>4</v>
      </c>
      <c r="M100" s="194" t="e">
        <f t="shared" si="9"/>
        <v>#REF!</v>
      </c>
      <c r="O100" s="194">
        <f t="shared" si="6"/>
        <v>86</v>
      </c>
      <c r="P100" s="194" t="s">
        <v>275</v>
      </c>
    </row>
    <row r="101" spans="1:16" ht="13">
      <c r="B101" s="201" t="s">
        <v>62</v>
      </c>
      <c r="C101" s="84"/>
      <c r="D101" s="103"/>
      <c r="E101" s="103"/>
      <c r="F101" s="103"/>
      <c r="G101" s="104"/>
      <c r="H101" s="105"/>
      <c r="I101" s="200">
        <f>SUM(I68:I100)</f>
        <v>5581.5</v>
      </c>
      <c r="J101" s="59"/>
      <c r="K101" s="200">
        <f>SUM(K68:K100)</f>
        <v>8900</v>
      </c>
      <c r="M101" s="194" t="e">
        <f t="shared" si="9"/>
        <v>#REF!</v>
      </c>
      <c r="N101" s="194" t="s">
        <v>138</v>
      </c>
    </row>
    <row r="102" spans="1:16" ht="13.5" thickBot="1">
      <c r="B102" s="241" t="s">
        <v>377</v>
      </c>
      <c r="C102" s="240">
        <f>O100</f>
        <v>86</v>
      </c>
      <c r="I102" s="230">
        <f>+I50+I66+I101</f>
        <v>21038.5</v>
      </c>
      <c r="J102" s="231"/>
      <c r="K102" s="230">
        <f>+K50+K66+K101</f>
        <v>25851.25</v>
      </c>
    </row>
    <row r="103" spans="1:16" ht="13.5" thickTop="1">
      <c r="B103" s="229"/>
      <c r="I103" s="237"/>
      <c r="J103" s="231"/>
      <c r="K103" s="237"/>
    </row>
    <row r="104" spans="1:16" ht="13">
      <c r="B104" s="263" t="s">
        <v>368</v>
      </c>
      <c r="I104" s="237"/>
      <c r="J104" s="231"/>
      <c r="K104" s="237"/>
    </row>
    <row r="105" spans="1:16" ht="13.5">
      <c r="B105" s="264" t="s">
        <v>490</v>
      </c>
      <c r="I105" s="237"/>
      <c r="J105" s="231"/>
      <c r="K105" s="237"/>
    </row>
    <row r="106" spans="1:16" ht="13">
      <c r="B106" s="83" t="s">
        <v>493</v>
      </c>
      <c r="D106" s="103" t="s">
        <v>114</v>
      </c>
      <c r="E106" s="103" t="s">
        <v>254</v>
      </c>
      <c r="F106" s="103" t="s">
        <v>273</v>
      </c>
      <c r="G106" s="104">
        <v>1</v>
      </c>
      <c r="I106" s="193">
        <v>668</v>
      </c>
      <c r="J106" s="204"/>
      <c r="K106" s="193">
        <v>760</v>
      </c>
    </row>
    <row r="107" spans="1:16" s="73" customFormat="1" ht="13.5">
      <c r="B107" s="238" t="s">
        <v>326</v>
      </c>
      <c r="C107" s="90"/>
      <c r="D107" s="76"/>
      <c r="E107" s="76"/>
      <c r="F107" s="77"/>
      <c r="G107" s="76"/>
      <c r="H107" s="76"/>
      <c r="I107" s="199"/>
      <c r="J107" s="76"/>
      <c r="K107" s="199"/>
    </row>
    <row r="108" spans="1:16" ht="13">
      <c r="B108" s="83" t="s">
        <v>352</v>
      </c>
      <c r="C108" s="84"/>
      <c r="D108" s="103" t="s">
        <v>114</v>
      </c>
      <c r="E108" s="103" t="s">
        <v>255</v>
      </c>
      <c r="F108" s="103" t="s">
        <v>273</v>
      </c>
      <c r="G108" s="104">
        <v>1</v>
      </c>
      <c r="I108" s="200">
        <v>273</v>
      </c>
      <c r="J108" s="231"/>
      <c r="K108" s="200">
        <v>309</v>
      </c>
    </row>
    <row r="109" spans="1:16" ht="13.5" thickBot="1">
      <c r="B109" s="229" t="s">
        <v>369</v>
      </c>
      <c r="I109" s="232">
        <f>SUM(I102:I108)</f>
        <v>21979.5</v>
      </c>
      <c r="J109" s="231"/>
      <c r="K109" s="232">
        <f>SUM(K102:K108)</f>
        <v>26920.25</v>
      </c>
      <c r="M109" s="194" t="e">
        <f>+#REF!+1</f>
        <v>#REF!</v>
      </c>
    </row>
    <row r="110" spans="1:16" ht="13.5" thickTop="1">
      <c r="B110" s="76"/>
      <c r="C110" s="76"/>
      <c r="D110" s="76"/>
      <c r="E110" s="76"/>
      <c r="F110" s="77"/>
      <c r="G110" s="76"/>
      <c r="H110" s="76"/>
      <c r="I110" s="233"/>
      <c r="J110" s="234"/>
      <c r="K110" s="233"/>
    </row>
    <row r="111" spans="1:16" ht="13">
      <c r="B111" s="76"/>
      <c r="C111" s="76"/>
      <c r="D111" s="76"/>
      <c r="E111" s="76"/>
      <c r="F111" s="77"/>
      <c r="G111" s="76"/>
      <c r="H111" s="76"/>
      <c r="I111" s="235"/>
      <c r="J111" s="105"/>
      <c r="K111" s="235"/>
    </row>
    <row r="112" spans="1:16" ht="42.75" customHeight="1">
      <c r="A112" s="236">
        <v>-1</v>
      </c>
      <c r="B112" s="364" t="s">
        <v>286</v>
      </c>
      <c r="C112" s="364"/>
      <c r="D112" s="364"/>
      <c r="E112" s="364"/>
      <c r="F112" s="364"/>
      <c r="G112" s="364"/>
      <c r="H112" s="364"/>
      <c r="I112" s="364"/>
      <c r="J112" s="364"/>
      <c r="K112" s="364"/>
    </row>
    <row r="113" spans="1:11" ht="44.25" customHeight="1">
      <c r="A113" s="236">
        <v>-2</v>
      </c>
      <c r="B113" s="364" t="s">
        <v>285</v>
      </c>
      <c r="C113" s="364"/>
      <c r="D113" s="364"/>
      <c r="E113" s="364"/>
      <c r="F113" s="364"/>
      <c r="G113" s="364"/>
      <c r="H113" s="364"/>
      <c r="I113" s="364"/>
      <c r="J113" s="364"/>
      <c r="K113" s="364"/>
    </row>
    <row r="114" spans="1:11" ht="29.25" customHeight="1">
      <c r="A114" s="236">
        <v>-3</v>
      </c>
      <c r="B114" s="364" t="s">
        <v>118</v>
      </c>
      <c r="C114" s="364"/>
      <c r="D114" s="364"/>
      <c r="E114" s="364"/>
      <c r="F114" s="364"/>
      <c r="G114" s="364"/>
      <c r="H114" s="364"/>
      <c r="I114" s="364"/>
      <c r="J114" s="364"/>
      <c r="K114" s="364"/>
    </row>
    <row r="115" spans="1:11" ht="29.25" customHeight="1">
      <c r="A115" s="236">
        <v>-4</v>
      </c>
      <c r="B115" s="364" t="s">
        <v>454</v>
      </c>
      <c r="C115" s="364"/>
      <c r="D115" s="364"/>
      <c r="E115" s="364"/>
      <c r="F115" s="364"/>
      <c r="G115" s="364"/>
      <c r="H115" s="364"/>
      <c r="I115" s="364"/>
      <c r="J115" s="364"/>
      <c r="K115" s="364"/>
    </row>
    <row r="116" spans="1:11" ht="19.5" customHeight="1">
      <c r="A116" s="236">
        <v>-5</v>
      </c>
      <c r="B116" s="364" t="s">
        <v>455</v>
      </c>
      <c r="C116" s="364"/>
      <c r="D116" s="364"/>
      <c r="E116" s="364"/>
      <c r="F116" s="364"/>
      <c r="G116" s="364"/>
      <c r="H116" s="364"/>
      <c r="I116" s="364"/>
      <c r="J116" s="364"/>
      <c r="K116" s="364"/>
    </row>
    <row r="117" spans="1:11" ht="19.5" customHeight="1">
      <c r="A117" s="236">
        <v>-6</v>
      </c>
      <c r="B117" s="364" t="s">
        <v>133</v>
      </c>
      <c r="C117" s="364"/>
      <c r="D117" s="364"/>
      <c r="E117" s="364"/>
      <c r="F117" s="364"/>
      <c r="G117" s="364"/>
      <c r="H117" s="364"/>
      <c r="I117" s="364"/>
      <c r="J117" s="364"/>
      <c r="K117" s="364"/>
    </row>
    <row r="118" spans="1:11" ht="19.5" customHeight="1">
      <c r="A118" s="236">
        <v>-7</v>
      </c>
      <c r="B118" s="364" t="s">
        <v>410</v>
      </c>
      <c r="C118" s="364"/>
      <c r="D118" s="364"/>
      <c r="E118" s="364"/>
      <c r="F118" s="364"/>
      <c r="G118" s="364"/>
      <c r="H118" s="364"/>
      <c r="I118" s="364"/>
      <c r="J118" s="364"/>
      <c r="K118" s="364"/>
    </row>
    <row r="119" spans="1:11" ht="19.5" customHeight="1">
      <c r="A119" s="236">
        <v>-8</v>
      </c>
      <c r="B119" s="364" t="s">
        <v>366</v>
      </c>
      <c r="C119" s="364"/>
      <c r="D119" s="364"/>
      <c r="E119" s="364"/>
      <c r="F119" s="364"/>
      <c r="G119" s="364"/>
      <c r="H119" s="364"/>
      <c r="I119" s="364"/>
      <c r="J119" s="364"/>
      <c r="K119" s="364"/>
    </row>
    <row r="120" spans="1:11" ht="38.25" customHeight="1">
      <c r="A120" s="236">
        <v>-9</v>
      </c>
      <c r="B120" s="367" t="s">
        <v>343</v>
      </c>
      <c r="C120" s="367"/>
      <c r="D120" s="367"/>
      <c r="E120" s="367"/>
      <c r="F120" s="367"/>
      <c r="G120" s="367"/>
      <c r="H120" s="367"/>
      <c r="I120" s="367"/>
      <c r="J120" s="367"/>
      <c r="K120" s="367"/>
    </row>
    <row r="121" spans="1:11" ht="26.25" customHeight="1">
      <c r="A121" s="236"/>
      <c r="B121" s="364"/>
      <c r="C121" s="364"/>
      <c r="D121" s="364"/>
      <c r="E121" s="364"/>
      <c r="F121" s="364"/>
      <c r="G121" s="364"/>
      <c r="H121" s="364"/>
      <c r="I121" s="364"/>
      <c r="J121" s="364"/>
      <c r="K121" s="364"/>
    </row>
  </sheetData>
  <autoFilter ref="A7:P102" xr:uid="{00000000-0009-0000-0000-000078000000}"/>
  <mergeCells count="10">
    <mergeCell ref="B118:K118"/>
    <mergeCell ref="B119:K119"/>
    <mergeCell ref="B120:K120"/>
    <mergeCell ref="B121:K121"/>
    <mergeCell ref="B112:K112"/>
    <mergeCell ref="B113:K113"/>
    <mergeCell ref="B114:K114"/>
    <mergeCell ref="B115:K115"/>
    <mergeCell ref="B116:K116"/>
    <mergeCell ref="B117:K117"/>
  </mergeCells>
  <conditionalFormatting sqref="B8:K109">
    <cfRule type="expression" dxfId="13" priority="1">
      <formula>MOD(ROW(),2)=0</formula>
    </cfRule>
  </conditionalFormatting>
  <pageMargins left="0.7" right="0.7" top="0.75" bottom="0.75" header="0.3" footer="0.3"/>
  <pageSetup paperSize="3" scale="66"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39">
    <pageSetUpPr fitToPage="1"/>
  </sheetPr>
  <dimension ref="A1:L36"/>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26.81640625" style="147" customWidth="1"/>
    <col min="13" max="16384" width="8.81640625" style="147"/>
  </cols>
  <sheetData>
    <row r="1" spans="1:12">
      <c r="A1" s="147"/>
      <c r="B1" s="148"/>
    </row>
    <row r="2" spans="1:12">
      <c r="A2" s="150" t="s">
        <v>141</v>
      </c>
      <c r="C2" s="150"/>
    </row>
    <row r="3" spans="1:12">
      <c r="A3" s="147"/>
      <c r="F3" s="262" t="s">
        <v>476</v>
      </c>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488</v>
      </c>
      <c r="C6" s="155"/>
      <c r="D6" s="156">
        <v>7524</v>
      </c>
      <c r="E6" s="156">
        <v>9427</v>
      </c>
      <c r="F6" s="156">
        <v>8900</v>
      </c>
      <c r="G6" s="156">
        <v>0</v>
      </c>
      <c r="H6" s="158"/>
      <c r="I6" s="156">
        <f>SUM(D6:H6)</f>
        <v>25851</v>
      </c>
      <c r="K6" s="159">
        <f>I6-'CPN Portfolio 7.03.2014 '!K102</f>
        <v>-0.25</v>
      </c>
    </row>
    <row r="7" spans="1:12">
      <c r="A7" s="147"/>
      <c r="B7" s="242"/>
      <c r="C7" s="161"/>
      <c r="D7" s="213"/>
      <c r="E7" s="162"/>
      <c r="F7" s="162"/>
      <c r="G7" s="162"/>
      <c r="H7" s="163"/>
      <c r="I7" s="163">
        <f>SUM(D7:H7)</f>
        <v>0</v>
      </c>
    </row>
    <row r="8" spans="1:12">
      <c r="A8" s="147"/>
      <c r="B8" s="155" t="s">
        <v>492</v>
      </c>
      <c r="C8" s="161"/>
      <c r="D8" s="214">
        <f t="shared" ref="D8:I8" si="0">SUM(D6:D7)</f>
        <v>7524</v>
      </c>
      <c r="E8" s="214">
        <f t="shared" si="0"/>
        <v>9427</v>
      </c>
      <c r="F8" s="214">
        <f t="shared" si="0"/>
        <v>8900</v>
      </c>
      <c r="G8" s="214">
        <f t="shared" si="0"/>
        <v>0</v>
      </c>
      <c r="H8" s="170">
        <f t="shared" si="0"/>
        <v>0</v>
      </c>
      <c r="I8" s="214">
        <f t="shared" si="0"/>
        <v>25851</v>
      </c>
      <c r="K8" s="159">
        <f>I8-'CPN Portfolio 7.03.2014 rev  '!K102</f>
        <v>-0.25</v>
      </c>
    </row>
    <row r="9" spans="1:12">
      <c r="A9" s="147"/>
      <c r="B9" s="155"/>
      <c r="C9" s="161"/>
      <c r="D9" s="167"/>
      <c r="E9" s="167"/>
      <c r="F9" s="167"/>
      <c r="G9" s="167"/>
      <c r="H9" s="168"/>
      <c r="I9" s="169"/>
    </row>
    <row r="10" spans="1:12">
      <c r="A10" s="147"/>
      <c r="B10" s="155" t="s">
        <v>491</v>
      </c>
      <c r="C10" s="161"/>
      <c r="D10" s="167"/>
      <c r="E10" s="167"/>
      <c r="F10" s="167"/>
      <c r="G10" s="167"/>
      <c r="H10" s="168"/>
      <c r="I10" s="169"/>
    </row>
    <row r="11" spans="1:12">
      <c r="A11" s="147"/>
      <c r="B11" s="239" t="s">
        <v>360</v>
      </c>
      <c r="C11" s="161"/>
      <c r="D11" s="167"/>
      <c r="E11" s="167"/>
      <c r="F11" s="167"/>
      <c r="G11" s="167"/>
      <c r="H11" s="168"/>
      <c r="I11" s="169"/>
    </row>
    <row r="12" spans="1:12">
      <c r="A12" s="147"/>
      <c r="B12" s="160" t="s">
        <v>494</v>
      </c>
      <c r="C12" s="161"/>
      <c r="D12" s="266"/>
      <c r="E12" s="266"/>
      <c r="F12" s="266">
        <v>760</v>
      </c>
      <c r="G12" s="266"/>
      <c r="H12" s="168"/>
      <c r="I12" s="169">
        <f t="shared" ref="I12:I14" si="1">SUM(D12:F12)</f>
        <v>760</v>
      </c>
    </row>
    <row r="13" spans="1:12">
      <c r="A13" s="147"/>
      <c r="B13" s="239" t="s">
        <v>361</v>
      </c>
      <c r="C13" s="161"/>
      <c r="D13" s="167"/>
      <c r="E13" s="167"/>
      <c r="F13" s="167"/>
      <c r="G13" s="167"/>
      <c r="H13" s="168"/>
      <c r="I13" s="169"/>
    </row>
    <row r="14" spans="1:12">
      <c r="A14" s="147"/>
      <c r="B14" s="160" t="s">
        <v>352</v>
      </c>
      <c r="C14" s="161"/>
      <c r="D14" s="170"/>
      <c r="E14" s="170"/>
      <c r="F14" s="170">
        <f>'CPN Portfolio Q2''12'!K113</f>
        <v>309</v>
      </c>
      <c r="G14" s="170"/>
      <c r="H14" s="168"/>
      <c r="I14" s="169">
        <f t="shared" si="1"/>
        <v>309</v>
      </c>
    </row>
    <row r="15" spans="1:12" ht="14.5" thickBot="1">
      <c r="A15" s="147"/>
      <c r="B15" s="160" t="s">
        <v>269</v>
      </c>
      <c r="C15" s="161"/>
      <c r="D15" s="171">
        <f t="shared" ref="D15:E15" si="2">SUM(D12:D14)</f>
        <v>0</v>
      </c>
      <c r="E15" s="171">
        <f t="shared" si="2"/>
        <v>0</v>
      </c>
      <c r="F15" s="171">
        <f>SUM(F12:F14)</f>
        <v>1069</v>
      </c>
      <c r="G15" s="171">
        <f>SUM(G12:G14)</f>
        <v>0</v>
      </c>
      <c r="H15" s="168"/>
      <c r="I15" s="171">
        <f>SUM(I12:I14)</f>
        <v>1069</v>
      </c>
      <c r="K15" s="159"/>
    </row>
    <row r="16" spans="1:12" ht="14.5" thickTop="1">
      <c r="A16" s="147"/>
      <c r="B16" s="160"/>
      <c r="C16" s="161"/>
      <c r="D16" s="173"/>
      <c r="E16" s="173"/>
      <c r="F16" s="174"/>
      <c r="G16" s="173"/>
      <c r="H16" s="175"/>
      <c r="I16" s="176"/>
    </row>
    <row r="17" spans="1:11" ht="14.5" thickBot="1">
      <c r="A17" s="147"/>
      <c r="B17" s="148" t="s">
        <v>303</v>
      </c>
      <c r="C17" s="161"/>
      <c r="D17" s="179">
        <f>+D8+D15</f>
        <v>7524</v>
      </c>
      <c r="E17" s="179">
        <f>+E8+E15</f>
        <v>9427</v>
      </c>
      <c r="F17" s="179">
        <f>+F8+F15</f>
        <v>9969</v>
      </c>
      <c r="G17" s="179">
        <f>+G8+G15</f>
        <v>0</v>
      </c>
      <c r="H17" s="175"/>
      <c r="I17" s="179">
        <f>+I8+I15</f>
        <v>26920</v>
      </c>
      <c r="K17" s="159">
        <f>I17-'CPN Portfolio 7.03.2014 rev  '!K109</f>
        <v>-0.25</v>
      </c>
    </row>
    <row r="18" spans="1:11">
      <c r="A18" s="147"/>
    </row>
    <row r="19" spans="1:11">
      <c r="A19" s="147"/>
      <c r="I19" s="244" t="s">
        <v>409</v>
      </c>
      <c r="K19" s="265"/>
    </row>
    <row r="20" spans="1:11">
      <c r="B20" s="243" t="s">
        <v>387</v>
      </c>
      <c r="C20"/>
      <c r="D20" t="s">
        <v>388</v>
      </c>
      <c r="I20" s="147">
        <v>10</v>
      </c>
    </row>
    <row r="21" spans="1:11">
      <c r="B21" s="243" t="s">
        <v>389</v>
      </c>
      <c r="C21"/>
      <c r="D21" t="s">
        <v>390</v>
      </c>
      <c r="I21" s="147">
        <v>44</v>
      </c>
      <c r="K21" s="159"/>
    </row>
    <row r="22" spans="1:11">
      <c r="B22" s="243" t="s">
        <v>391</v>
      </c>
      <c r="C22"/>
      <c r="D22" t="s">
        <v>392</v>
      </c>
      <c r="I22" s="147">
        <f>14+28</f>
        <v>42</v>
      </c>
    </row>
    <row r="23" spans="1:11">
      <c r="B23" s="243" t="s">
        <v>393</v>
      </c>
      <c r="C23"/>
      <c r="D23" t="s">
        <v>394</v>
      </c>
      <c r="I23" s="147">
        <v>12</v>
      </c>
    </row>
    <row r="24" spans="1:11">
      <c r="B24" s="243" t="s">
        <v>395</v>
      </c>
      <c r="C24"/>
      <c r="D24" t="s">
        <v>396</v>
      </c>
      <c r="I24" s="147">
        <f>6+9</f>
        <v>15</v>
      </c>
    </row>
    <row r="25" spans="1:11">
      <c r="B25" s="243" t="s">
        <v>397</v>
      </c>
      <c r="C25"/>
      <c r="D25" t="s">
        <v>404</v>
      </c>
      <c r="I25" s="147">
        <v>12</v>
      </c>
    </row>
    <row r="26" spans="1:11">
      <c r="B26" s="243" t="s">
        <v>406</v>
      </c>
      <c r="C26"/>
      <c r="D26" t="s">
        <v>407</v>
      </c>
      <c r="I26" s="147">
        <v>15</v>
      </c>
    </row>
    <row r="27" spans="1:11">
      <c r="B27" s="243" t="s">
        <v>398</v>
      </c>
      <c r="C27"/>
      <c r="D27" t="s">
        <v>399</v>
      </c>
      <c r="I27" s="147">
        <v>19</v>
      </c>
    </row>
    <row r="28" spans="1:11">
      <c r="B28" s="243" t="s">
        <v>400</v>
      </c>
      <c r="C28"/>
      <c r="D28" t="s">
        <v>401</v>
      </c>
      <c r="I28" s="147">
        <v>20</v>
      </c>
    </row>
    <row r="29" spans="1:11">
      <c r="B29" s="243" t="s">
        <v>434</v>
      </c>
      <c r="C29"/>
      <c r="D29" t="s">
        <v>435</v>
      </c>
      <c r="I29" s="147">
        <v>10</v>
      </c>
    </row>
    <row r="30" spans="1:11">
      <c r="B30" s="243" t="s">
        <v>434</v>
      </c>
      <c r="C30"/>
      <c r="D30" s="73" t="s">
        <v>484</v>
      </c>
      <c r="I30" s="147">
        <v>10</v>
      </c>
    </row>
    <row r="31" spans="1:11" ht="14.5" thickBot="1">
      <c r="B31" s="243"/>
      <c r="C31"/>
      <c r="D31"/>
      <c r="I31" s="245">
        <f>SUM(I20:I30)</f>
        <v>209</v>
      </c>
    </row>
    <row r="32" spans="1:11" ht="14.5" thickTop="1">
      <c r="B32" s="243" t="s">
        <v>402</v>
      </c>
      <c r="C32"/>
      <c r="D32" t="s">
        <v>485</v>
      </c>
    </row>
    <row r="33" spans="2:5">
      <c r="B33" s="243" t="s">
        <v>403</v>
      </c>
      <c r="C33"/>
      <c r="D33" t="s">
        <v>405</v>
      </c>
    </row>
    <row r="35" spans="2:5">
      <c r="B35" s="243" t="s">
        <v>429</v>
      </c>
      <c r="D35" s="147" t="s">
        <v>430</v>
      </c>
    </row>
    <row r="36" spans="2:5">
      <c r="B36" s="243" t="s">
        <v>402</v>
      </c>
      <c r="D36" t="s">
        <v>437</v>
      </c>
      <c r="E36"/>
    </row>
  </sheetData>
  <pageMargins left="0.7" right="0.7" top="0.75" bottom="0.75" header="0.3" footer="0.3"/>
  <pageSetup scale="77"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40">
    <pageSetUpPr fitToPage="1"/>
  </sheetPr>
  <dimension ref="A1:P118"/>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487</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5.5">
      <c r="B24" s="83" t="s">
        <v>447</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35</v>
      </c>
      <c r="C27" s="84"/>
      <c r="D27" s="103" t="s">
        <v>16</v>
      </c>
      <c r="E27" s="103" t="s">
        <v>17</v>
      </c>
      <c r="F27" s="103" t="s">
        <v>273</v>
      </c>
      <c r="G27" s="104">
        <v>1</v>
      </c>
      <c r="H27" s="105"/>
      <c r="I27" s="193">
        <f>750+20</f>
        <v>770</v>
      </c>
      <c r="J27" s="59"/>
      <c r="K27" s="193">
        <f>729+20</f>
        <v>749</v>
      </c>
      <c r="M27" s="194">
        <f>+M26+1</f>
        <v>17</v>
      </c>
      <c r="O27" s="194">
        <f t="shared" ref="O27:O49"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+M50+1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9"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116</v>
      </c>
      <c r="C34" s="84"/>
      <c r="D34" s="103" t="s">
        <v>16</v>
      </c>
      <c r="E34" s="103" t="s">
        <v>17</v>
      </c>
      <c r="F34" s="103" t="s">
        <v>273</v>
      </c>
      <c r="G34" s="104">
        <v>0.75</v>
      </c>
      <c r="H34" s="105"/>
      <c r="I34" s="193">
        <v>429</v>
      </c>
      <c r="J34" s="59"/>
      <c r="K34" s="193">
        <v>464.25</v>
      </c>
      <c r="O34" s="194">
        <f t="shared" si="2"/>
        <v>24</v>
      </c>
    </row>
    <row r="35" spans="2:15" ht="13">
      <c r="B35" s="83" t="s">
        <v>47</v>
      </c>
      <c r="C35" s="208"/>
      <c r="D35" s="103" t="s">
        <v>16</v>
      </c>
      <c r="E35" s="103" t="s">
        <v>17</v>
      </c>
      <c r="F35" s="103" t="s">
        <v>273</v>
      </c>
      <c r="G35" s="104">
        <v>1</v>
      </c>
      <c r="H35" s="105"/>
      <c r="I35" s="200">
        <v>243</v>
      </c>
      <c r="J35" s="59"/>
      <c r="K35" s="200">
        <v>309</v>
      </c>
      <c r="M35" s="194">
        <f>M19+1</f>
        <v>11</v>
      </c>
      <c r="O35" s="194">
        <f t="shared" si="2"/>
        <v>25</v>
      </c>
    </row>
    <row r="36" spans="2:15" ht="13">
      <c r="B36" s="83" t="s">
        <v>48</v>
      </c>
      <c r="C36" s="84"/>
      <c r="D36" s="103" t="s">
        <v>16</v>
      </c>
      <c r="E36" s="103" t="s">
        <v>17</v>
      </c>
      <c r="F36" s="103" t="s">
        <v>412</v>
      </c>
      <c r="G36" s="104">
        <v>1</v>
      </c>
      <c r="H36" s="105"/>
      <c r="I36" s="200">
        <v>0</v>
      </c>
      <c r="J36" s="59"/>
      <c r="K36" s="200">
        <v>141</v>
      </c>
      <c r="M36" s="194" t="e">
        <f>+#REF!+1</f>
        <v>#REF!</v>
      </c>
      <c r="O36" s="194">
        <f t="shared" si="2"/>
        <v>26</v>
      </c>
    </row>
    <row r="37" spans="2:15" ht="13">
      <c r="B37" s="83" t="s">
        <v>49</v>
      </c>
      <c r="C37" s="84"/>
      <c r="D37" s="103" t="s">
        <v>16</v>
      </c>
      <c r="E37" s="103" t="s">
        <v>17</v>
      </c>
      <c r="F37" s="103" t="s">
        <v>298</v>
      </c>
      <c r="G37" s="104">
        <v>1</v>
      </c>
      <c r="H37" s="105"/>
      <c r="I37" s="200">
        <v>109</v>
      </c>
      <c r="J37" s="59"/>
      <c r="K37" s="200">
        <v>130</v>
      </c>
      <c r="M37" s="194" t="e">
        <f>+M36+1</f>
        <v>#REF!</v>
      </c>
      <c r="O37" s="194">
        <f t="shared" si="2"/>
        <v>27</v>
      </c>
    </row>
    <row r="38" spans="2:15" ht="13">
      <c r="B38" s="83" t="s">
        <v>50</v>
      </c>
      <c r="C38" s="84"/>
      <c r="D38" s="103" t="s">
        <v>16</v>
      </c>
      <c r="E38" s="103" t="s">
        <v>17</v>
      </c>
      <c r="F38" s="103" t="s">
        <v>298</v>
      </c>
      <c r="G38" s="104">
        <v>1</v>
      </c>
      <c r="H38" s="105"/>
      <c r="I38" s="200">
        <v>120</v>
      </c>
      <c r="J38" s="59"/>
      <c r="K38" s="200">
        <v>120</v>
      </c>
      <c r="M38" s="194" t="e">
        <f t="shared" si="3"/>
        <v>#REF!</v>
      </c>
      <c r="O38" s="194">
        <f t="shared" si="2"/>
        <v>28</v>
      </c>
    </row>
    <row r="39" spans="2:15" ht="13">
      <c r="B39" s="83" t="s">
        <v>51</v>
      </c>
      <c r="C39" s="84"/>
      <c r="D39" s="103" t="s">
        <v>16</v>
      </c>
      <c r="E39" s="103" t="s">
        <v>17</v>
      </c>
      <c r="F39" s="103" t="s">
        <v>273</v>
      </c>
      <c r="G39" s="104">
        <v>1</v>
      </c>
      <c r="H39" s="105"/>
      <c r="I39" s="200">
        <v>50</v>
      </c>
      <c r="J39" s="59"/>
      <c r="K39" s="200">
        <v>50</v>
      </c>
      <c r="M39" s="194" t="e">
        <f t="shared" si="3"/>
        <v>#REF!</v>
      </c>
      <c r="O39" s="194">
        <f t="shared" si="2"/>
        <v>29</v>
      </c>
    </row>
    <row r="40" spans="2:15" ht="13">
      <c r="B40" s="83" t="s">
        <v>52</v>
      </c>
      <c r="C40" s="84"/>
      <c r="D40" s="103" t="s">
        <v>16</v>
      </c>
      <c r="E40" s="103" t="s">
        <v>17</v>
      </c>
      <c r="F40" s="103" t="s">
        <v>298</v>
      </c>
      <c r="G40" s="104">
        <v>1</v>
      </c>
      <c r="H40" s="105"/>
      <c r="I40" s="200">
        <v>49</v>
      </c>
      <c r="J40" s="59"/>
      <c r="K40" s="200">
        <v>49</v>
      </c>
      <c r="M40" s="194" t="e">
        <f t="shared" si="3"/>
        <v>#REF!</v>
      </c>
      <c r="O40" s="194">
        <f t="shared" si="2"/>
        <v>30</v>
      </c>
    </row>
    <row r="41" spans="2:15" ht="13">
      <c r="B41" s="83" t="s">
        <v>53</v>
      </c>
      <c r="C41" s="84"/>
      <c r="D41" s="103" t="s">
        <v>16</v>
      </c>
      <c r="E41" s="103" t="s">
        <v>17</v>
      </c>
      <c r="F41" s="103" t="s">
        <v>412</v>
      </c>
      <c r="G41" s="104">
        <v>1</v>
      </c>
      <c r="H41" s="105"/>
      <c r="I41" s="200">
        <v>0</v>
      </c>
      <c r="J41" s="59"/>
      <c r="K41" s="200">
        <v>48</v>
      </c>
      <c r="M41" s="194" t="e">
        <f t="shared" si="3"/>
        <v>#REF!</v>
      </c>
      <c r="O41" s="194">
        <f t="shared" si="2"/>
        <v>31</v>
      </c>
    </row>
    <row r="42" spans="2:15" ht="13">
      <c r="B42" s="83" t="s">
        <v>54</v>
      </c>
      <c r="C42" s="84"/>
      <c r="D42" s="103" t="s">
        <v>16</v>
      </c>
      <c r="E42" s="103" t="s">
        <v>17</v>
      </c>
      <c r="F42" s="103" t="s">
        <v>412</v>
      </c>
      <c r="G42" s="104">
        <v>1</v>
      </c>
      <c r="H42" s="105"/>
      <c r="I42" s="200">
        <v>0</v>
      </c>
      <c r="J42" s="59"/>
      <c r="K42" s="200">
        <v>47</v>
      </c>
      <c r="M42" s="194" t="e">
        <f t="shared" si="3"/>
        <v>#REF!</v>
      </c>
      <c r="O42" s="194">
        <f t="shared" si="2"/>
        <v>32</v>
      </c>
    </row>
    <row r="43" spans="2:15" ht="13">
      <c r="B43" s="83" t="s">
        <v>55</v>
      </c>
      <c r="C43" s="84"/>
      <c r="D43" s="103" t="s">
        <v>16</v>
      </c>
      <c r="E43" s="103" t="s">
        <v>17</v>
      </c>
      <c r="F43" s="103" t="s">
        <v>412</v>
      </c>
      <c r="G43" s="104">
        <v>1</v>
      </c>
      <c r="H43" s="105"/>
      <c r="I43" s="200">
        <v>0</v>
      </c>
      <c r="J43" s="59"/>
      <c r="K43" s="200">
        <v>47</v>
      </c>
      <c r="M43" s="194" t="e">
        <f t="shared" si="3"/>
        <v>#REF!</v>
      </c>
      <c r="O43" s="194">
        <f t="shared" si="2"/>
        <v>33</v>
      </c>
    </row>
    <row r="44" spans="2:15" ht="13">
      <c r="B44" s="83" t="s">
        <v>56</v>
      </c>
      <c r="C44" s="84"/>
      <c r="D44" s="103" t="s">
        <v>16</v>
      </c>
      <c r="E44" s="103" t="s">
        <v>17</v>
      </c>
      <c r="F44" s="103" t="s">
        <v>412</v>
      </c>
      <c r="G44" s="104">
        <v>1</v>
      </c>
      <c r="H44" s="105"/>
      <c r="I44" s="200">
        <v>0</v>
      </c>
      <c r="J44" s="59"/>
      <c r="K44" s="200">
        <v>47</v>
      </c>
      <c r="M44" s="194" t="e">
        <f t="shared" si="3"/>
        <v>#REF!</v>
      </c>
      <c r="O44" s="194">
        <f t="shared" si="2"/>
        <v>34</v>
      </c>
    </row>
    <row r="45" spans="2:15" ht="13">
      <c r="B45" s="83" t="s">
        <v>57</v>
      </c>
      <c r="C45" s="84"/>
      <c r="D45" s="103" t="s">
        <v>16</v>
      </c>
      <c r="E45" s="103" t="s">
        <v>17</v>
      </c>
      <c r="F45" s="103" t="s">
        <v>412</v>
      </c>
      <c r="G45" s="104">
        <v>1</v>
      </c>
      <c r="H45" s="105"/>
      <c r="I45" s="200">
        <v>0</v>
      </c>
      <c r="J45" s="59"/>
      <c r="K45" s="200">
        <v>47</v>
      </c>
      <c r="M45" s="194" t="e">
        <f t="shared" si="3"/>
        <v>#REF!</v>
      </c>
      <c r="O45" s="194">
        <f t="shared" si="2"/>
        <v>35</v>
      </c>
    </row>
    <row r="46" spans="2:15" ht="13">
      <c r="B46" s="83" t="s">
        <v>58</v>
      </c>
      <c r="C46" s="84"/>
      <c r="D46" s="103" t="s">
        <v>16</v>
      </c>
      <c r="E46" s="103" t="s">
        <v>17</v>
      </c>
      <c r="F46" s="103" t="s">
        <v>412</v>
      </c>
      <c r="G46" s="104">
        <v>1</v>
      </c>
      <c r="H46" s="105"/>
      <c r="I46" s="200">
        <v>0</v>
      </c>
      <c r="J46" s="59"/>
      <c r="K46" s="200">
        <v>47</v>
      </c>
      <c r="M46" s="194" t="e">
        <f t="shared" si="3"/>
        <v>#REF!</v>
      </c>
      <c r="O46" s="194">
        <f t="shared" si="2"/>
        <v>36</v>
      </c>
    </row>
    <row r="47" spans="2:15" ht="13">
      <c r="B47" s="83" t="s">
        <v>59</v>
      </c>
      <c r="C47" s="84"/>
      <c r="D47" s="103" t="s">
        <v>16</v>
      </c>
      <c r="E47" s="103" t="s">
        <v>17</v>
      </c>
      <c r="F47" s="103" t="s">
        <v>412</v>
      </c>
      <c r="G47" s="104">
        <v>1</v>
      </c>
      <c r="H47" s="105"/>
      <c r="I47" s="200">
        <v>0</v>
      </c>
      <c r="J47" s="59"/>
      <c r="K47" s="200">
        <v>47</v>
      </c>
      <c r="M47" s="194" t="e">
        <f t="shared" si="3"/>
        <v>#REF!</v>
      </c>
      <c r="O47" s="194">
        <f t="shared" si="2"/>
        <v>37</v>
      </c>
    </row>
    <row r="48" spans="2:15" ht="13">
      <c r="B48" s="83" t="s">
        <v>60</v>
      </c>
      <c r="C48" s="84"/>
      <c r="D48" s="103" t="s">
        <v>16</v>
      </c>
      <c r="E48" s="103" t="s">
        <v>17</v>
      </c>
      <c r="F48" s="103" t="s">
        <v>412</v>
      </c>
      <c r="G48" s="104">
        <v>1</v>
      </c>
      <c r="H48" s="105"/>
      <c r="I48" s="200">
        <v>0</v>
      </c>
      <c r="J48" s="59"/>
      <c r="K48" s="200">
        <v>44</v>
      </c>
      <c r="M48" s="194" t="e">
        <f t="shared" si="3"/>
        <v>#REF!</v>
      </c>
      <c r="O48" s="194">
        <f t="shared" si="2"/>
        <v>38</v>
      </c>
    </row>
    <row r="49" spans="2:15" ht="13">
      <c r="B49" s="83" t="s">
        <v>61</v>
      </c>
      <c r="C49" s="84"/>
      <c r="D49" s="103" t="s">
        <v>16</v>
      </c>
      <c r="E49" s="103" t="s">
        <v>17</v>
      </c>
      <c r="F49" s="103" t="s">
        <v>273</v>
      </c>
      <c r="G49" s="104">
        <v>1</v>
      </c>
      <c r="H49" s="105"/>
      <c r="I49" s="200">
        <v>28</v>
      </c>
      <c r="J49" s="59"/>
      <c r="K49" s="200">
        <v>28</v>
      </c>
      <c r="M49" s="194" t="e">
        <f t="shared" si="3"/>
        <v>#REF!</v>
      </c>
      <c r="O49" s="194">
        <f t="shared" si="2"/>
        <v>39</v>
      </c>
    </row>
    <row r="50" spans="2:15" ht="13">
      <c r="B50" s="201" t="s">
        <v>62</v>
      </c>
      <c r="C50" s="84"/>
      <c r="D50" s="103"/>
      <c r="E50" s="103"/>
      <c r="F50" s="103"/>
      <c r="G50" s="225"/>
      <c r="H50" s="226"/>
      <c r="I50" s="203">
        <f>SUM(I10:I49)</f>
        <v>6581</v>
      </c>
      <c r="J50" s="204"/>
      <c r="K50" s="203">
        <f>SUM(K10:K49)</f>
        <v>7524.25</v>
      </c>
      <c r="M50" s="194" t="e">
        <f>+M49+1</f>
        <v>#REF!</v>
      </c>
    </row>
    <row r="51" spans="2:15" ht="13">
      <c r="B51" s="90" t="s">
        <v>63</v>
      </c>
      <c r="C51" s="90"/>
      <c r="D51" s="76"/>
      <c r="E51" s="76"/>
      <c r="F51" s="77"/>
      <c r="G51" s="76"/>
      <c r="H51" s="76"/>
      <c r="I51" s="199"/>
      <c r="J51" s="76"/>
      <c r="K51" s="199"/>
    </row>
    <row r="52" spans="2:15" ht="13">
      <c r="B52" s="83" t="s">
        <v>66</v>
      </c>
      <c r="C52" s="84"/>
      <c r="D52" s="103" t="s">
        <v>122</v>
      </c>
      <c r="E52" s="103" t="s">
        <v>65</v>
      </c>
      <c r="F52" s="103" t="s">
        <v>298</v>
      </c>
      <c r="G52" s="104">
        <v>1</v>
      </c>
      <c r="H52" s="105"/>
      <c r="I52" s="200">
        <f>830+13+260</f>
        <v>1103</v>
      </c>
      <c r="J52" s="59"/>
      <c r="K52" s="200">
        <f>1001+13+190</f>
        <v>1204</v>
      </c>
      <c r="O52" s="194">
        <f>+O49+1</f>
        <v>40</v>
      </c>
    </row>
    <row r="53" spans="2:15" ht="13">
      <c r="B53" s="83" t="s">
        <v>457</v>
      </c>
      <c r="C53" s="84"/>
      <c r="D53" s="103" t="s">
        <v>122</v>
      </c>
      <c r="E53" s="103" t="s">
        <v>65</v>
      </c>
      <c r="F53" s="103" t="s">
        <v>273</v>
      </c>
      <c r="G53" s="104">
        <v>1</v>
      </c>
      <c r="H53" s="105"/>
      <c r="I53" s="200">
        <v>1009</v>
      </c>
      <c r="J53" s="59"/>
      <c r="K53" s="200">
        <v>1000</v>
      </c>
      <c r="O53" s="194">
        <f>O52+1</f>
        <v>41</v>
      </c>
    </row>
    <row r="54" spans="2:15" ht="13">
      <c r="B54" s="83" t="s">
        <v>67</v>
      </c>
      <c r="C54" s="84"/>
      <c r="D54" s="103" t="s">
        <v>122</v>
      </c>
      <c r="E54" s="103" t="s">
        <v>65</v>
      </c>
      <c r="F54" s="103" t="s">
        <v>298</v>
      </c>
      <c r="G54" s="104">
        <v>1</v>
      </c>
      <c r="H54" s="105"/>
      <c r="I54" s="200">
        <v>782</v>
      </c>
      <c r="J54" s="59"/>
      <c r="K54" s="200">
        <v>842</v>
      </c>
      <c r="M54" s="194" t="e">
        <f>+M29+1</f>
        <v>#REF!</v>
      </c>
      <c r="O54" s="194">
        <f>+O53+1</f>
        <v>42</v>
      </c>
    </row>
    <row r="55" spans="2:15" ht="13">
      <c r="B55" s="83" t="s">
        <v>71</v>
      </c>
      <c r="C55" s="84"/>
      <c r="D55" s="103" t="s">
        <v>122</v>
      </c>
      <c r="E55" s="103" t="s">
        <v>65</v>
      </c>
      <c r="F55" s="103" t="s">
        <v>298</v>
      </c>
      <c r="G55" s="104">
        <v>1</v>
      </c>
      <c r="H55" s="105"/>
      <c r="I55" s="200">
        <f>463+260</f>
        <v>723</v>
      </c>
      <c r="J55" s="59"/>
      <c r="K55" s="200">
        <f>608+200</f>
        <v>808</v>
      </c>
      <c r="M55" s="194" t="e">
        <f>+M59+1</f>
        <v>#REF!</v>
      </c>
      <c r="O55" s="194">
        <f>+O54+1</f>
        <v>43</v>
      </c>
    </row>
    <row r="56" spans="2:15" ht="15.5">
      <c r="B56" s="83" t="s">
        <v>448</v>
      </c>
      <c r="C56" s="84"/>
      <c r="D56" s="103" t="s">
        <v>122</v>
      </c>
      <c r="E56" s="103" t="s">
        <v>65</v>
      </c>
      <c r="F56" s="103" t="s">
        <v>411</v>
      </c>
      <c r="G56" s="104">
        <v>1</v>
      </c>
      <c r="H56" s="105"/>
      <c r="I56" s="200">
        <v>763</v>
      </c>
      <c r="J56" s="59"/>
      <c r="K56" s="200">
        <v>781</v>
      </c>
      <c r="M56" s="194" t="e">
        <f>+M54+1</f>
        <v>#REF!</v>
      </c>
      <c r="O56" s="194">
        <f>+O55+1</f>
        <v>44</v>
      </c>
    </row>
    <row r="57" spans="2:15" ht="13">
      <c r="B57" s="83" t="s">
        <v>381</v>
      </c>
      <c r="C57" s="84"/>
      <c r="D57" s="103" t="s">
        <v>122</v>
      </c>
      <c r="E57" s="103" t="s">
        <v>65</v>
      </c>
      <c r="F57" s="103" t="s">
        <v>273</v>
      </c>
      <c r="G57" s="104">
        <v>1</v>
      </c>
      <c r="H57" s="105"/>
      <c r="I57" s="200">
        <v>740</v>
      </c>
      <c r="J57" s="59"/>
      <c r="K57" s="200">
        <v>762</v>
      </c>
      <c r="O57" s="194">
        <f t="shared" ref="O57:O65" si="4">+O56+1</f>
        <v>45</v>
      </c>
    </row>
    <row r="58" spans="2:15" ht="13">
      <c r="B58" s="83" t="s">
        <v>64</v>
      </c>
      <c r="C58" s="84"/>
      <c r="D58" s="103" t="s">
        <v>122</v>
      </c>
      <c r="E58" s="103" t="s">
        <v>65</v>
      </c>
      <c r="F58" s="103" t="s">
        <v>273</v>
      </c>
      <c r="G58" s="104">
        <v>0.75</v>
      </c>
      <c r="H58" s="105"/>
      <c r="I58" s="200">
        <v>779</v>
      </c>
      <c r="J58" s="59"/>
      <c r="K58" s="200">
        <v>746</v>
      </c>
      <c r="M58" s="194" t="e">
        <f>+M56+1</f>
        <v>#REF!</v>
      </c>
      <c r="O58" s="194">
        <f t="shared" si="4"/>
        <v>46</v>
      </c>
    </row>
    <row r="59" spans="2:15" ht="13">
      <c r="B59" s="83" t="s">
        <v>69</v>
      </c>
      <c r="C59" s="84"/>
      <c r="D59" s="103" t="s">
        <v>122</v>
      </c>
      <c r="E59" s="103" t="s">
        <v>65</v>
      </c>
      <c r="F59" s="103" t="s">
        <v>273</v>
      </c>
      <c r="G59" s="104">
        <v>1</v>
      </c>
      <c r="H59" s="105"/>
      <c r="I59" s="200">
        <f>662+10+10</f>
        <v>682</v>
      </c>
      <c r="J59" s="59"/>
      <c r="K59" s="200">
        <f>692+10+10</f>
        <v>712</v>
      </c>
      <c r="M59" s="194" t="e">
        <f t="shared" ref="M59:M66" si="5">+M58+1</f>
        <v>#REF!</v>
      </c>
      <c r="O59" s="194">
        <f t="shared" si="4"/>
        <v>47</v>
      </c>
    </row>
    <row r="60" spans="2:15" ht="13">
      <c r="B60" s="83" t="s">
        <v>70</v>
      </c>
      <c r="C60" s="84"/>
      <c r="D60" s="103" t="s">
        <v>122</v>
      </c>
      <c r="E60" s="103" t="s">
        <v>65</v>
      </c>
      <c r="F60" s="103" t="s">
        <v>273</v>
      </c>
      <c r="G60" s="104">
        <v>1</v>
      </c>
      <c r="H60" s="105"/>
      <c r="I60" s="200">
        <f>520+3</f>
        <v>523</v>
      </c>
      <c r="J60" s="59"/>
      <c r="K60" s="200">
        <f>606+3</f>
        <v>609</v>
      </c>
      <c r="M60" s="194" t="e">
        <f>+M55+1</f>
        <v>#REF!</v>
      </c>
      <c r="O60" s="194">
        <f t="shared" si="4"/>
        <v>48</v>
      </c>
    </row>
    <row r="61" spans="2:15" ht="13">
      <c r="B61" s="83" t="s">
        <v>72</v>
      </c>
      <c r="C61" s="84"/>
      <c r="D61" s="103" t="s">
        <v>122</v>
      </c>
      <c r="E61" s="103" t="s">
        <v>65</v>
      </c>
      <c r="F61" s="103" t="s">
        <v>298</v>
      </c>
      <c r="G61" s="104">
        <v>1</v>
      </c>
      <c r="H61" s="105"/>
      <c r="I61" s="200">
        <v>426</v>
      </c>
      <c r="J61" s="59"/>
      <c r="K61" s="200">
        <v>500</v>
      </c>
      <c r="M61" s="194" t="e">
        <f t="shared" si="5"/>
        <v>#REF!</v>
      </c>
      <c r="O61" s="194">
        <f t="shared" si="4"/>
        <v>49</v>
      </c>
    </row>
    <row r="62" spans="2:15" ht="13">
      <c r="B62" s="83" t="s">
        <v>73</v>
      </c>
      <c r="C62" s="84"/>
      <c r="D62" s="103" t="s">
        <v>122</v>
      </c>
      <c r="E62" s="103" t="s">
        <v>65</v>
      </c>
      <c r="F62" s="103" t="s">
        <v>298</v>
      </c>
      <c r="G62" s="104">
        <v>1</v>
      </c>
      <c r="H62" s="105"/>
      <c r="I62" s="200">
        <v>400</v>
      </c>
      <c r="J62" s="59"/>
      <c r="K62" s="200">
        <v>453</v>
      </c>
      <c r="M62" s="194" t="e">
        <f t="shared" si="5"/>
        <v>#REF!</v>
      </c>
      <c r="O62" s="194">
        <f t="shared" si="4"/>
        <v>50</v>
      </c>
    </row>
    <row r="63" spans="2:15" ht="13">
      <c r="B63" s="83" t="s">
        <v>74</v>
      </c>
      <c r="C63" s="84"/>
      <c r="D63" s="103" t="s">
        <v>122</v>
      </c>
      <c r="E63" s="103" t="s">
        <v>65</v>
      </c>
      <c r="F63" s="103" t="s">
        <v>298</v>
      </c>
      <c r="G63" s="104">
        <v>1</v>
      </c>
      <c r="H63" s="105"/>
      <c r="I63" s="200">
        <v>344</v>
      </c>
      <c r="J63" s="59"/>
      <c r="K63" s="200">
        <v>400</v>
      </c>
      <c r="M63" s="194" t="e">
        <f t="shared" si="5"/>
        <v>#REF!</v>
      </c>
      <c r="O63" s="194">
        <f t="shared" si="4"/>
        <v>51</v>
      </c>
    </row>
    <row r="64" spans="2:15" ht="13">
      <c r="B64" s="83" t="s">
        <v>75</v>
      </c>
      <c r="C64" s="84"/>
      <c r="D64" s="103" t="s">
        <v>122</v>
      </c>
      <c r="E64" s="103" t="s">
        <v>65</v>
      </c>
      <c r="F64" s="103" t="s">
        <v>273</v>
      </c>
      <c r="G64" s="227">
        <v>0.78500000000000003</v>
      </c>
      <c r="H64" s="105"/>
      <c r="I64" s="200">
        <v>392</v>
      </c>
      <c r="J64" s="59"/>
      <c r="K64" s="200">
        <v>374</v>
      </c>
      <c r="M64" s="194" t="e">
        <f t="shared" si="5"/>
        <v>#REF!</v>
      </c>
      <c r="O64" s="194">
        <f t="shared" si="4"/>
        <v>52</v>
      </c>
    </row>
    <row r="65" spans="2:15" ht="15.5">
      <c r="B65" s="83" t="s">
        <v>449</v>
      </c>
      <c r="C65" s="228"/>
      <c r="D65" s="103" t="s">
        <v>122</v>
      </c>
      <c r="E65" s="103" t="s">
        <v>65</v>
      </c>
      <c r="F65" s="103" t="s">
        <v>298</v>
      </c>
      <c r="G65" s="104">
        <v>1</v>
      </c>
      <c r="H65" s="105"/>
      <c r="I65" s="198">
        <v>210</v>
      </c>
      <c r="J65" s="59"/>
      <c r="K65" s="198">
        <v>236</v>
      </c>
      <c r="M65" s="194" t="e">
        <f t="shared" si="5"/>
        <v>#REF!</v>
      </c>
      <c r="O65" s="194">
        <f t="shared" si="4"/>
        <v>53</v>
      </c>
    </row>
    <row r="66" spans="2:15" ht="13">
      <c r="B66" s="201" t="s">
        <v>62</v>
      </c>
      <c r="C66" s="84"/>
      <c r="D66" s="76"/>
      <c r="E66" s="76"/>
      <c r="F66" s="77"/>
      <c r="G66" s="202"/>
      <c r="H66" s="202"/>
      <c r="I66" s="203">
        <f>SUM(I52:I65)</f>
        <v>8876</v>
      </c>
      <c r="J66" s="204"/>
      <c r="K66" s="203">
        <f>SUM(K52:K65)</f>
        <v>9427</v>
      </c>
      <c r="M66" s="194" t="e">
        <f t="shared" si="5"/>
        <v>#REF!</v>
      </c>
    </row>
    <row r="67" spans="2:15" ht="13">
      <c r="B67" s="90" t="s">
        <v>471</v>
      </c>
      <c r="C67" s="90"/>
      <c r="D67" s="76"/>
      <c r="E67" s="76"/>
      <c r="F67" s="77"/>
      <c r="G67" s="76"/>
      <c r="H67" s="76"/>
      <c r="I67" s="199"/>
      <c r="J67" s="76"/>
      <c r="K67" s="199"/>
    </row>
    <row r="68" spans="2:15" ht="13">
      <c r="B68" s="83" t="s">
        <v>176</v>
      </c>
      <c r="C68" s="84"/>
      <c r="D68" s="103" t="s">
        <v>114</v>
      </c>
      <c r="E68" s="103" t="s">
        <v>254</v>
      </c>
      <c r="F68" s="103" t="s">
        <v>273</v>
      </c>
      <c r="G68" s="104">
        <v>1</v>
      </c>
      <c r="H68" s="105"/>
      <c r="I68" s="200">
        <v>1037</v>
      </c>
      <c r="J68" s="59"/>
      <c r="K68" s="200">
        <v>1130</v>
      </c>
      <c r="O68" s="194">
        <f>+O65+1</f>
        <v>54</v>
      </c>
    </row>
    <row r="69" spans="2:15" ht="13">
      <c r="B69" s="83" t="s">
        <v>183</v>
      </c>
      <c r="C69" s="84"/>
      <c r="D69" s="103" t="s">
        <v>114</v>
      </c>
      <c r="E69" s="103" t="s">
        <v>255</v>
      </c>
      <c r="F69" s="103" t="s">
        <v>273</v>
      </c>
      <c r="G69" s="104">
        <v>1</v>
      </c>
      <c r="H69" s="105"/>
      <c r="I69" s="193">
        <f>1030+6</f>
        <v>1036</v>
      </c>
      <c r="J69" s="59"/>
      <c r="K69" s="193">
        <v>1130</v>
      </c>
      <c r="M69" s="194" t="e">
        <f>+#REF!+1</f>
        <v>#REF!</v>
      </c>
      <c r="O69" s="194">
        <f>+O68+1</f>
        <v>55</v>
      </c>
    </row>
    <row r="70" spans="2:15" ht="13">
      <c r="B70" s="83" t="s">
        <v>80</v>
      </c>
      <c r="C70" s="84"/>
      <c r="D70" s="103" t="s">
        <v>78</v>
      </c>
      <c r="E70" s="103" t="s">
        <v>81</v>
      </c>
      <c r="F70" s="103" t="s">
        <v>298</v>
      </c>
      <c r="G70" s="104">
        <v>1</v>
      </c>
      <c r="H70" s="105"/>
      <c r="I70" s="200">
        <v>720</v>
      </c>
      <c r="J70" s="59"/>
      <c r="K70" s="200">
        <v>807</v>
      </c>
      <c r="M70" s="194" t="e">
        <f>+M66+1</f>
        <v>#REF!</v>
      </c>
      <c r="O70" s="194">
        <f>+O69+1</f>
        <v>56</v>
      </c>
    </row>
    <row r="71" spans="2:15" ht="13">
      <c r="B71" s="83" t="s">
        <v>187</v>
      </c>
      <c r="C71" s="84"/>
      <c r="D71" s="103" t="s">
        <v>114</v>
      </c>
      <c r="E71" s="103" t="s">
        <v>255</v>
      </c>
      <c r="F71" s="103" t="s">
        <v>413</v>
      </c>
      <c r="G71" s="104">
        <v>1</v>
      </c>
      <c r="H71" s="105"/>
      <c r="I71" s="200">
        <v>0</v>
      </c>
      <c r="J71" s="59"/>
      <c r="K71" s="200">
        <v>725</v>
      </c>
      <c r="M71" s="194" t="e">
        <f>+M69+1</f>
        <v>#REF!</v>
      </c>
      <c r="O71" s="194">
        <f>+O70+1</f>
        <v>57</v>
      </c>
    </row>
    <row r="72" spans="2:15" ht="13">
      <c r="B72" s="83" t="s">
        <v>94</v>
      </c>
      <c r="C72" s="84"/>
      <c r="D72" s="103" t="s">
        <v>95</v>
      </c>
      <c r="E72" s="103" t="s">
        <v>87</v>
      </c>
      <c r="F72" s="103" t="s">
        <v>273</v>
      </c>
      <c r="G72" s="104">
        <v>1</v>
      </c>
      <c r="H72" s="105"/>
      <c r="I72" s="200">
        <v>537</v>
      </c>
      <c r="J72" s="59"/>
      <c r="K72" s="200">
        <v>599</v>
      </c>
      <c r="M72" s="194" t="e">
        <f>+#REF!+1</f>
        <v>#REF!</v>
      </c>
      <c r="O72" s="194">
        <f>+O71+1</f>
        <v>58</v>
      </c>
    </row>
    <row r="73" spans="2:15" ht="13">
      <c r="B73" s="83" t="s">
        <v>277</v>
      </c>
      <c r="C73" s="84"/>
      <c r="D73" s="103" t="s">
        <v>114</v>
      </c>
      <c r="E73" s="103" t="s">
        <v>254</v>
      </c>
      <c r="F73" s="103" t="s">
        <v>273</v>
      </c>
      <c r="G73" s="104">
        <v>1</v>
      </c>
      <c r="H73" s="105"/>
      <c r="I73" s="193">
        <v>518.5</v>
      </c>
      <c r="J73" s="59"/>
      <c r="K73" s="193">
        <v>565</v>
      </c>
      <c r="M73" s="194" t="e">
        <f>+#REF!+1</f>
        <v>#REF!</v>
      </c>
      <c r="O73" s="194">
        <f>+O72+1</f>
        <v>59</v>
      </c>
    </row>
    <row r="74" spans="2:15" ht="13">
      <c r="B74" s="83" t="s">
        <v>104</v>
      </c>
      <c r="C74" s="84"/>
      <c r="D74" s="103" t="s">
        <v>120</v>
      </c>
      <c r="E74" s="103" t="s">
        <v>105</v>
      </c>
      <c r="F74" s="103" t="s">
        <v>273</v>
      </c>
      <c r="G74" s="104">
        <v>1</v>
      </c>
      <c r="H74" s="105"/>
      <c r="I74" s="193">
        <f>543+9</f>
        <v>552</v>
      </c>
      <c r="J74" s="59"/>
      <c r="K74" s="193">
        <f>543+9</f>
        <v>552</v>
      </c>
      <c r="O74" s="194">
        <f t="shared" ref="O74:O100" si="6">+O73+1</f>
        <v>60</v>
      </c>
    </row>
    <row r="75" spans="2:15" ht="15.5">
      <c r="B75" s="83" t="s">
        <v>131</v>
      </c>
      <c r="C75" s="84"/>
      <c r="D75" s="103" t="s">
        <v>120</v>
      </c>
      <c r="E75" s="103" t="s">
        <v>112</v>
      </c>
      <c r="F75" s="103" t="s">
        <v>273</v>
      </c>
      <c r="G75" s="104">
        <v>0.5</v>
      </c>
      <c r="H75" s="105"/>
      <c r="I75" s="200">
        <v>422</v>
      </c>
      <c r="J75" s="59"/>
      <c r="K75" s="200">
        <v>519</v>
      </c>
      <c r="M75" s="194" t="e">
        <f>+M73+1</f>
        <v>#REF!</v>
      </c>
      <c r="O75" s="194">
        <f t="shared" si="6"/>
        <v>61</v>
      </c>
    </row>
    <row r="76" spans="2:15" ht="13">
      <c r="B76" s="83" t="s">
        <v>101</v>
      </c>
      <c r="C76" s="84"/>
      <c r="D76" s="103" t="s">
        <v>99</v>
      </c>
      <c r="E76" s="103" t="s">
        <v>100</v>
      </c>
      <c r="F76" s="103" t="s">
        <v>412</v>
      </c>
      <c r="G76" s="104">
        <v>1</v>
      </c>
      <c r="H76" s="105"/>
      <c r="I76" s="193">
        <v>0</v>
      </c>
      <c r="J76" s="59"/>
      <c r="K76" s="193">
        <v>503</v>
      </c>
      <c r="M76" s="194" t="e">
        <f t="shared" ref="M76" si="7">+M75+1</f>
        <v>#REF!</v>
      </c>
      <c r="O76" s="194">
        <f t="shared" si="6"/>
        <v>62</v>
      </c>
    </row>
    <row r="77" spans="2:15" ht="13">
      <c r="B77" s="83" t="s">
        <v>113</v>
      </c>
      <c r="C77" s="84"/>
      <c r="D77" s="103" t="s">
        <v>114</v>
      </c>
      <c r="E77" s="103" t="s">
        <v>115</v>
      </c>
      <c r="F77" s="103" t="s">
        <v>412</v>
      </c>
      <c r="G77" s="104">
        <v>1</v>
      </c>
      <c r="H77" s="105"/>
      <c r="I77" s="200">
        <v>0</v>
      </c>
      <c r="J77" s="59"/>
      <c r="K77" s="200">
        <v>503</v>
      </c>
      <c r="M77" s="194" t="e">
        <f>+#REF!+1</f>
        <v>#REF!</v>
      </c>
      <c r="O77" s="194">
        <f t="shared" si="6"/>
        <v>63</v>
      </c>
    </row>
    <row r="78" spans="2:15" ht="13">
      <c r="B78" s="83" t="s">
        <v>102</v>
      </c>
      <c r="C78" s="84"/>
      <c r="D78" s="103" t="s">
        <v>99</v>
      </c>
      <c r="E78" s="103" t="s">
        <v>103</v>
      </c>
      <c r="F78" s="103" t="s">
        <v>273</v>
      </c>
      <c r="G78" s="104">
        <v>1</v>
      </c>
      <c r="H78" s="105"/>
      <c r="I78" s="193">
        <v>280</v>
      </c>
      <c r="J78" s="59"/>
      <c r="K78" s="193">
        <v>375</v>
      </c>
      <c r="M78" s="194" t="e">
        <f t="shared" ref="M78" si="8">+M77+1</f>
        <v>#REF!</v>
      </c>
      <c r="O78" s="194">
        <f t="shared" si="6"/>
        <v>64</v>
      </c>
    </row>
    <row r="79" spans="2:15" ht="13">
      <c r="B79" s="83" t="s">
        <v>89</v>
      </c>
      <c r="C79" s="84"/>
      <c r="D79" s="103" t="s">
        <v>78</v>
      </c>
      <c r="E79" s="103" t="s">
        <v>90</v>
      </c>
      <c r="F79" s="103" t="s">
        <v>298</v>
      </c>
      <c r="G79" s="104">
        <v>1</v>
      </c>
      <c r="H79" s="105"/>
      <c r="I79" s="200">
        <v>184</v>
      </c>
      <c r="J79" s="59"/>
      <c r="K79" s="200">
        <v>215</v>
      </c>
      <c r="M79" s="194" t="e">
        <f>+#REF!+1</f>
        <v>#REF!</v>
      </c>
      <c r="O79" s="194">
        <f t="shared" si="6"/>
        <v>65</v>
      </c>
    </row>
    <row r="80" spans="2:15" ht="13">
      <c r="B80" s="83" t="s">
        <v>192</v>
      </c>
      <c r="C80" s="84"/>
      <c r="D80" s="103" t="s">
        <v>114</v>
      </c>
      <c r="E80" s="103" t="s">
        <v>256</v>
      </c>
      <c r="F80" s="103" t="s">
        <v>412</v>
      </c>
      <c r="G80" s="104">
        <v>1</v>
      </c>
      <c r="H80" s="105"/>
      <c r="I80" s="200">
        <v>0</v>
      </c>
      <c r="J80" s="59"/>
      <c r="K80" s="200">
        <v>191</v>
      </c>
      <c r="M80" s="194" t="e">
        <f>+#REF!+1</f>
        <v>#REF!</v>
      </c>
      <c r="O80" s="194">
        <f>+O79+1</f>
        <v>66</v>
      </c>
    </row>
    <row r="81" spans="2:15" ht="13">
      <c r="B81" s="83" t="s">
        <v>106</v>
      </c>
      <c r="C81" s="84"/>
      <c r="D81" s="103" t="s">
        <v>120</v>
      </c>
      <c r="E81" s="103" t="s">
        <v>107</v>
      </c>
      <c r="F81" s="103" t="s">
        <v>298</v>
      </c>
      <c r="G81" s="104">
        <v>1</v>
      </c>
      <c r="H81" s="105"/>
      <c r="I81" s="200">
        <v>110</v>
      </c>
      <c r="J81" s="59"/>
      <c r="K81" s="200">
        <v>121</v>
      </c>
      <c r="M81" s="194" t="e">
        <f>+#REF!+1</f>
        <v>#REF!</v>
      </c>
      <c r="O81" s="194">
        <f t="shared" si="6"/>
        <v>67</v>
      </c>
    </row>
    <row r="82" spans="2:15" ht="13">
      <c r="B82" s="83" t="s">
        <v>96</v>
      </c>
      <c r="C82" s="228"/>
      <c r="D82" s="103" t="s">
        <v>95</v>
      </c>
      <c r="E82" s="103" t="s">
        <v>87</v>
      </c>
      <c r="F82" s="103" t="s">
        <v>412</v>
      </c>
      <c r="G82" s="104">
        <v>1</v>
      </c>
      <c r="H82" s="105"/>
      <c r="I82" s="193">
        <v>0</v>
      </c>
      <c r="J82" s="59"/>
      <c r="K82" s="193">
        <v>117</v>
      </c>
      <c r="M82" s="194" t="e">
        <f>+#REF!+1</f>
        <v>#REF!</v>
      </c>
      <c r="O82" s="194">
        <f t="shared" si="6"/>
        <v>68</v>
      </c>
    </row>
    <row r="83" spans="2:15" ht="13">
      <c r="B83" s="83" t="s">
        <v>203</v>
      </c>
      <c r="C83" s="84"/>
      <c r="D83" s="103" t="s">
        <v>114</v>
      </c>
      <c r="E83" s="103" t="s">
        <v>256</v>
      </c>
      <c r="F83" s="103" t="s">
        <v>412</v>
      </c>
      <c r="G83" s="104">
        <v>1</v>
      </c>
      <c r="H83" s="105"/>
      <c r="I83" s="193">
        <v>0</v>
      </c>
      <c r="J83" s="59"/>
      <c r="K83" s="193">
        <v>92</v>
      </c>
      <c r="M83" s="194" t="e">
        <f>+M81+1</f>
        <v>#REF!</v>
      </c>
      <c r="O83" s="194">
        <f>+O82+1</f>
        <v>69</v>
      </c>
    </row>
    <row r="84" spans="2:15" ht="13">
      <c r="B84" s="83" t="s">
        <v>108</v>
      </c>
      <c r="C84" s="84"/>
      <c r="D84" s="103" t="s">
        <v>120</v>
      </c>
      <c r="E84" s="103" t="s">
        <v>107</v>
      </c>
      <c r="F84" s="103" t="s">
        <v>273</v>
      </c>
      <c r="G84" s="104">
        <v>1</v>
      </c>
      <c r="H84" s="105"/>
      <c r="I84" s="200">
        <v>60</v>
      </c>
      <c r="J84" s="59"/>
      <c r="K84" s="200">
        <v>80</v>
      </c>
      <c r="M84" s="194" t="e">
        <f t="shared" ref="M84:M101" si="9">+M83+1</f>
        <v>#REF!</v>
      </c>
      <c r="O84" s="194">
        <f t="shared" si="6"/>
        <v>70</v>
      </c>
    </row>
    <row r="85" spans="2:15" ht="15.5">
      <c r="B85" s="83" t="s">
        <v>464</v>
      </c>
      <c r="C85" s="84"/>
      <c r="D85" s="103" t="s">
        <v>114</v>
      </c>
      <c r="E85" s="103" t="s">
        <v>256</v>
      </c>
      <c r="F85" s="103" t="s">
        <v>412</v>
      </c>
      <c r="G85" s="104">
        <v>1</v>
      </c>
      <c r="H85" s="105"/>
      <c r="I85" s="193">
        <v>0</v>
      </c>
      <c r="J85" s="59"/>
      <c r="K85" s="193">
        <v>77</v>
      </c>
      <c r="M85" s="194" t="e">
        <f t="shared" si="9"/>
        <v>#REF!</v>
      </c>
      <c r="O85" s="194">
        <f t="shared" si="6"/>
        <v>71</v>
      </c>
    </row>
    <row r="86" spans="2:15" ht="13">
      <c r="B86" s="83" t="s">
        <v>211</v>
      </c>
      <c r="C86" s="84"/>
      <c r="D86" s="103" t="s">
        <v>114</v>
      </c>
      <c r="E86" s="103" t="s">
        <v>256</v>
      </c>
      <c r="F86" s="103" t="s">
        <v>412</v>
      </c>
      <c r="G86" s="104">
        <v>1</v>
      </c>
      <c r="H86" s="105"/>
      <c r="I86" s="200">
        <v>0</v>
      </c>
      <c r="J86" s="59"/>
      <c r="K86" s="200">
        <v>73</v>
      </c>
      <c r="M86" s="194" t="e">
        <f t="shared" si="9"/>
        <v>#REF!</v>
      </c>
      <c r="O86" s="194">
        <f t="shared" si="6"/>
        <v>72</v>
      </c>
    </row>
    <row r="87" spans="2:15" ht="15.5">
      <c r="B87" s="83" t="s">
        <v>465</v>
      </c>
      <c r="C87" s="84"/>
      <c r="D87" s="103" t="s">
        <v>114</v>
      </c>
      <c r="E87" s="103" t="s">
        <v>256</v>
      </c>
      <c r="F87" s="103" t="s">
        <v>412</v>
      </c>
      <c r="G87" s="104">
        <v>1</v>
      </c>
      <c r="H87" s="105"/>
      <c r="I87" s="193">
        <v>0</v>
      </c>
      <c r="J87" s="59"/>
      <c r="K87" s="193">
        <v>68</v>
      </c>
      <c r="M87" s="194" t="e">
        <f t="shared" si="9"/>
        <v>#REF!</v>
      </c>
      <c r="O87" s="194">
        <f t="shared" si="6"/>
        <v>73</v>
      </c>
    </row>
    <row r="88" spans="2:15" ht="13">
      <c r="B88" s="83" t="s">
        <v>220</v>
      </c>
      <c r="C88" s="84"/>
      <c r="D88" s="103" t="s">
        <v>114</v>
      </c>
      <c r="E88" s="103" t="s">
        <v>256</v>
      </c>
      <c r="F88" s="103" t="s">
        <v>412</v>
      </c>
      <c r="G88" s="104">
        <v>1</v>
      </c>
      <c r="H88" s="105"/>
      <c r="I88" s="200">
        <v>0</v>
      </c>
      <c r="J88" s="59"/>
      <c r="K88" s="200">
        <v>67</v>
      </c>
      <c r="M88" s="194" t="e">
        <f t="shared" si="9"/>
        <v>#REF!</v>
      </c>
      <c r="O88" s="194">
        <f t="shared" si="6"/>
        <v>74</v>
      </c>
    </row>
    <row r="89" spans="2:15" ht="15.5">
      <c r="B89" s="83" t="s">
        <v>466</v>
      </c>
      <c r="C89" s="84"/>
      <c r="D89" s="103" t="s">
        <v>114</v>
      </c>
      <c r="E89" s="103" t="s">
        <v>256</v>
      </c>
      <c r="F89" s="103" t="s">
        <v>412</v>
      </c>
      <c r="G89" s="104">
        <v>1</v>
      </c>
      <c r="H89" s="105"/>
      <c r="I89" s="193">
        <v>0</v>
      </c>
      <c r="J89" s="59"/>
      <c r="K89" s="193">
        <v>60</v>
      </c>
      <c r="M89" s="194" t="e">
        <f t="shared" si="9"/>
        <v>#REF!</v>
      </c>
      <c r="O89" s="194">
        <f t="shared" si="6"/>
        <v>75</v>
      </c>
    </row>
    <row r="90" spans="2:15" ht="13">
      <c r="B90" s="83" t="s">
        <v>109</v>
      </c>
      <c r="C90" s="84"/>
      <c r="D90" s="103" t="s">
        <v>120</v>
      </c>
      <c r="E90" s="103" t="s">
        <v>107</v>
      </c>
      <c r="F90" s="103" t="s">
        <v>273</v>
      </c>
      <c r="G90" s="104">
        <v>1</v>
      </c>
      <c r="H90" s="105"/>
      <c r="I90" s="200">
        <v>55</v>
      </c>
      <c r="J90" s="59"/>
      <c r="K90" s="200">
        <v>56</v>
      </c>
      <c r="M90" s="194" t="e">
        <f t="shared" si="9"/>
        <v>#REF!</v>
      </c>
      <c r="O90" s="194">
        <f t="shared" si="6"/>
        <v>76</v>
      </c>
    </row>
    <row r="91" spans="2:15" ht="13">
      <c r="B91" s="83" t="s">
        <v>224</v>
      </c>
      <c r="C91" s="84"/>
      <c r="D91" s="103" t="s">
        <v>114</v>
      </c>
      <c r="E91" s="103" t="s">
        <v>255</v>
      </c>
      <c r="F91" s="103" t="s">
        <v>412</v>
      </c>
      <c r="G91" s="104">
        <v>1</v>
      </c>
      <c r="H91" s="105"/>
      <c r="I91" s="193">
        <v>0</v>
      </c>
      <c r="J91" s="59"/>
      <c r="K91" s="193">
        <v>53</v>
      </c>
      <c r="M91" s="194" t="e">
        <f t="shared" si="9"/>
        <v>#REF!</v>
      </c>
      <c r="O91" s="194">
        <f t="shared" si="6"/>
        <v>77</v>
      </c>
    </row>
    <row r="92" spans="2:15" ht="13">
      <c r="B92" s="83" t="s">
        <v>110</v>
      </c>
      <c r="C92" s="84"/>
      <c r="D92" s="103" t="s">
        <v>120</v>
      </c>
      <c r="E92" s="103" t="s">
        <v>107</v>
      </c>
      <c r="F92" s="103" t="s">
        <v>412</v>
      </c>
      <c r="G92" s="104">
        <v>1</v>
      </c>
      <c r="H92" s="105"/>
      <c r="I92" s="200">
        <v>0</v>
      </c>
      <c r="J92" s="59"/>
      <c r="K92" s="200">
        <v>48</v>
      </c>
      <c r="M92" s="194" t="e">
        <f t="shared" si="9"/>
        <v>#REF!</v>
      </c>
      <c r="O92" s="194">
        <f t="shared" si="6"/>
        <v>78</v>
      </c>
    </row>
    <row r="93" spans="2:15" ht="13">
      <c r="B93" s="83" t="s">
        <v>111</v>
      </c>
      <c r="C93" s="84"/>
      <c r="D93" s="103" t="s">
        <v>120</v>
      </c>
      <c r="E93" s="103" t="s">
        <v>107</v>
      </c>
      <c r="F93" s="103" t="s">
        <v>298</v>
      </c>
      <c r="G93" s="104">
        <v>1</v>
      </c>
      <c r="H93" s="105"/>
      <c r="I93" s="193">
        <v>45</v>
      </c>
      <c r="J93" s="59"/>
      <c r="K93" s="193">
        <v>47</v>
      </c>
      <c r="M93" s="194" t="e">
        <f t="shared" si="9"/>
        <v>#REF!</v>
      </c>
      <c r="O93" s="194">
        <f t="shared" si="6"/>
        <v>79</v>
      </c>
    </row>
    <row r="94" spans="2:15" ht="13">
      <c r="B94" s="83" t="s">
        <v>226</v>
      </c>
      <c r="C94" s="84"/>
      <c r="D94" s="103" t="s">
        <v>114</v>
      </c>
      <c r="E94" s="103" t="s">
        <v>257</v>
      </c>
      <c r="F94" s="103" t="s">
        <v>412</v>
      </c>
      <c r="G94" s="104">
        <v>1</v>
      </c>
      <c r="H94" s="105"/>
      <c r="I94" s="200">
        <v>0</v>
      </c>
      <c r="J94" s="59"/>
      <c r="K94" s="200">
        <v>33</v>
      </c>
      <c r="M94" s="194" t="e">
        <f t="shared" si="9"/>
        <v>#REF!</v>
      </c>
      <c r="O94" s="194">
        <f t="shared" si="6"/>
        <v>80</v>
      </c>
    </row>
    <row r="95" spans="2:15" ht="15.5">
      <c r="B95" s="83" t="s">
        <v>467</v>
      </c>
      <c r="C95" s="84"/>
      <c r="D95" s="103" t="s">
        <v>120</v>
      </c>
      <c r="E95" s="103" t="s">
        <v>112</v>
      </c>
      <c r="F95" s="103" t="s">
        <v>298</v>
      </c>
      <c r="G95" s="104">
        <v>0.5</v>
      </c>
      <c r="H95" s="105"/>
      <c r="I95" s="193">
        <v>25</v>
      </c>
      <c r="J95" s="59"/>
      <c r="K95" s="193">
        <v>25</v>
      </c>
      <c r="M95" s="194" t="e">
        <f t="shared" si="9"/>
        <v>#REF!</v>
      </c>
      <c r="O95" s="194">
        <f t="shared" si="6"/>
        <v>81</v>
      </c>
    </row>
    <row r="96" spans="2:15" ht="13">
      <c r="B96" s="83" t="s">
        <v>229</v>
      </c>
      <c r="C96" s="84"/>
      <c r="D96" s="103" t="s">
        <v>114</v>
      </c>
      <c r="E96" s="103" t="s">
        <v>255</v>
      </c>
      <c r="F96" s="103" t="s">
        <v>412</v>
      </c>
      <c r="G96" s="104">
        <v>1</v>
      </c>
      <c r="H96" s="105"/>
      <c r="I96" s="200">
        <v>0</v>
      </c>
      <c r="J96" s="59"/>
      <c r="K96" s="200">
        <v>23</v>
      </c>
      <c r="M96" s="194" t="e">
        <f t="shared" si="9"/>
        <v>#REF!</v>
      </c>
      <c r="O96" s="194">
        <f t="shared" si="6"/>
        <v>82</v>
      </c>
    </row>
    <row r="97" spans="1:16" ht="13">
      <c r="B97" s="83" t="s">
        <v>232</v>
      </c>
      <c r="C97" s="84"/>
      <c r="D97" s="103" t="s">
        <v>114</v>
      </c>
      <c r="E97" s="103" t="s">
        <v>255</v>
      </c>
      <c r="F97" s="103" t="s">
        <v>412</v>
      </c>
      <c r="G97" s="104">
        <v>1</v>
      </c>
      <c r="H97" s="105"/>
      <c r="I97" s="193">
        <v>0</v>
      </c>
      <c r="J97" s="59"/>
      <c r="K97" s="193">
        <v>20</v>
      </c>
      <c r="M97" s="194" t="e">
        <f t="shared" si="9"/>
        <v>#REF!</v>
      </c>
      <c r="O97" s="194">
        <f t="shared" si="6"/>
        <v>83</v>
      </c>
    </row>
    <row r="98" spans="1:16" ht="13">
      <c r="B98" s="83" t="s">
        <v>234</v>
      </c>
      <c r="C98" s="84"/>
      <c r="D98" s="103" t="s">
        <v>114</v>
      </c>
      <c r="E98" s="103" t="s">
        <v>257</v>
      </c>
      <c r="F98" s="103" t="s">
        <v>412</v>
      </c>
      <c r="G98" s="104">
        <v>1</v>
      </c>
      <c r="H98" s="105"/>
      <c r="I98" s="200">
        <v>0</v>
      </c>
      <c r="J98" s="59"/>
      <c r="K98" s="200">
        <v>12</v>
      </c>
      <c r="M98" s="194" t="e">
        <f t="shared" si="9"/>
        <v>#REF!</v>
      </c>
      <c r="O98" s="194">
        <f t="shared" si="6"/>
        <v>84</v>
      </c>
    </row>
    <row r="99" spans="1:16" ht="13">
      <c r="B99" s="83" t="s">
        <v>237</v>
      </c>
      <c r="C99" s="84"/>
      <c r="D99" s="103" t="s">
        <v>114</v>
      </c>
      <c r="E99" s="103" t="s">
        <v>258</v>
      </c>
      <c r="F99" s="103" t="s">
        <v>412</v>
      </c>
      <c r="G99" s="104">
        <v>1</v>
      </c>
      <c r="H99" s="105"/>
      <c r="I99" s="193">
        <v>0</v>
      </c>
      <c r="J99" s="59"/>
      <c r="K99" s="193">
        <v>10</v>
      </c>
      <c r="M99" s="194" t="e">
        <f t="shared" si="9"/>
        <v>#REF!</v>
      </c>
      <c r="O99" s="194">
        <f t="shared" si="6"/>
        <v>85</v>
      </c>
    </row>
    <row r="100" spans="1:16" ht="13">
      <c r="B100" s="83" t="s">
        <v>240</v>
      </c>
      <c r="C100" s="84"/>
      <c r="D100" s="103" t="s">
        <v>114</v>
      </c>
      <c r="E100" s="103" t="s">
        <v>256</v>
      </c>
      <c r="F100" s="103" t="s">
        <v>243</v>
      </c>
      <c r="G100" s="104">
        <v>1</v>
      </c>
      <c r="H100" s="105"/>
      <c r="I100" s="198">
        <v>0</v>
      </c>
      <c r="J100" s="59"/>
      <c r="K100" s="198">
        <v>4</v>
      </c>
      <c r="M100" s="194" t="e">
        <f t="shared" si="9"/>
        <v>#REF!</v>
      </c>
      <c r="O100" s="194">
        <f t="shared" si="6"/>
        <v>86</v>
      </c>
      <c r="P100" s="194" t="s">
        <v>275</v>
      </c>
    </row>
    <row r="101" spans="1:16" ht="13">
      <c r="B101" s="201" t="s">
        <v>62</v>
      </c>
      <c r="C101" s="84"/>
      <c r="D101" s="103"/>
      <c r="E101" s="103"/>
      <c r="F101" s="103"/>
      <c r="G101" s="104"/>
      <c r="H101" s="105"/>
      <c r="I101" s="200">
        <f>SUM(I68:I100)</f>
        <v>5581.5</v>
      </c>
      <c r="J101" s="59"/>
      <c r="K101" s="200">
        <f>SUM(K68:K100)</f>
        <v>8900</v>
      </c>
      <c r="M101" s="194" t="e">
        <f t="shared" si="9"/>
        <v>#REF!</v>
      </c>
      <c r="N101" s="194" t="s">
        <v>138</v>
      </c>
    </row>
    <row r="102" spans="1:16" ht="13.5" thickBot="1">
      <c r="B102" s="241" t="s">
        <v>377</v>
      </c>
      <c r="C102" s="240">
        <f>O100</f>
        <v>86</v>
      </c>
      <c r="I102" s="230">
        <f>+I50+I66+I101</f>
        <v>21038.5</v>
      </c>
      <c r="J102" s="231"/>
      <c r="K102" s="230">
        <f>+K50+K66+K101</f>
        <v>25851.25</v>
      </c>
    </row>
    <row r="103" spans="1:16" ht="13.5" thickTop="1">
      <c r="B103" s="229"/>
      <c r="I103" s="237"/>
      <c r="J103" s="231"/>
      <c r="K103" s="237"/>
    </row>
    <row r="104" spans="1:16" s="73" customFormat="1" ht="13">
      <c r="B104" s="90" t="s">
        <v>326</v>
      </c>
      <c r="C104" s="90"/>
      <c r="D104" s="76"/>
      <c r="E104" s="76"/>
      <c r="F104" s="77"/>
      <c r="G104" s="76"/>
      <c r="H104" s="76"/>
      <c r="I104" s="199"/>
      <c r="J104" s="76"/>
      <c r="K104" s="199"/>
    </row>
    <row r="105" spans="1:16" ht="13">
      <c r="B105" s="83" t="s">
        <v>352</v>
      </c>
      <c r="C105" s="84"/>
      <c r="D105" s="103" t="s">
        <v>114</v>
      </c>
      <c r="E105" s="103" t="s">
        <v>255</v>
      </c>
      <c r="F105" s="103" t="s">
        <v>273</v>
      </c>
      <c r="G105" s="104">
        <v>1</v>
      </c>
      <c r="I105" s="200">
        <v>273</v>
      </c>
      <c r="J105" s="231"/>
      <c r="K105" s="200">
        <v>309</v>
      </c>
    </row>
    <row r="106" spans="1:16" ht="13.5" thickBot="1">
      <c r="B106" s="229" t="s">
        <v>421</v>
      </c>
      <c r="I106" s="232">
        <f>SUM(I102:I105)</f>
        <v>21311.5</v>
      </c>
      <c r="J106" s="231"/>
      <c r="K106" s="232">
        <f>SUM(K102:K105)</f>
        <v>26160.25</v>
      </c>
      <c r="M106" s="194" t="e">
        <f>+#REF!+1</f>
        <v>#REF!</v>
      </c>
    </row>
    <row r="107" spans="1:16" ht="13.5" thickTop="1">
      <c r="B107" s="76"/>
      <c r="C107" s="76"/>
      <c r="D107" s="76"/>
      <c r="E107" s="76"/>
      <c r="F107" s="77"/>
      <c r="G107" s="76"/>
      <c r="H107" s="76"/>
      <c r="I107" s="233"/>
      <c r="J107" s="234"/>
      <c r="K107" s="233"/>
    </row>
    <row r="108" spans="1:16" ht="13">
      <c r="B108" s="76"/>
      <c r="C108" s="76"/>
      <c r="D108" s="76"/>
      <c r="E108" s="76"/>
      <c r="F108" s="77"/>
      <c r="G108" s="76"/>
      <c r="H108" s="76"/>
      <c r="I108" s="235"/>
      <c r="J108" s="105"/>
      <c r="K108" s="235"/>
    </row>
    <row r="109" spans="1:16" ht="42.75" customHeight="1">
      <c r="A109" s="236">
        <v>-1</v>
      </c>
      <c r="B109" s="364" t="s">
        <v>286</v>
      </c>
      <c r="C109" s="364"/>
      <c r="D109" s="364"/>
      <c r="E109" s="364"/>
      <c r="F109" s="364"/>
      <c r="G109" s="364"/>
      <c r="H109" s="364"/>
      <c r="I109" s="364"/>
      <c r="J109" s="364"/>
      <c r="K109" s="364"/>
    </row>
    <row r="110" spans="1:16" ht="44.25" customHeight="1">
      <c r="A110" s="236">
        <v>-2</v>
      </c>
      <c r="B110" s="364" t="s">
        <v>285</v>
      </c>
      <c r="C110" s="364"/>
      <c r="D110" s="364"/>
      <c r="E110" s="364"/>
      <c r="F110" s="364"/>
      <c r="G110" s="364"/>
      <c r="H110" s="364"/>
      <c r="I110" s="364"/>
      <c r="J110" s="364"/>
      <c r="K110" s="364"/>
    </row>
    <row r="111" spans="1:16" ht="29.25" customHeight="1">
      <c r="A111" s="236">
        <v>-3</v>
      </c>
      <c r="B111" s="364" t="s">
        <v>118</v>
      </c>
      <c r="C111" s="364"/>
      <c r="D111" s="364"/>
      <c r="E111" s="364"/>
      <c r="F111" s="364"/>
      <c r="G111" s="364"/>
      <c r="H111" s="364"/>
      <c r="I111" s="364"/>
      <c r="J111" s="364"/>
      <c r="K111" s="364"/>
    </row>
    <row r="112" spans="1:16" ht="29.25" customHeight="1">
      <c r="A112" s="236">
        <v>-4</v>
      </c>
      <c r="B112" s="364" t="s">
        <v>454</v>
      </c>
      <c r="C112" s="364"/>
      <c r="D112" s="364"/>
      <c r="E112" s="364"/>
      <c r="F112" s="364"/>
      <c r="G112" s="364"/>
      <c r="H112" s="364"/>
      <c r="I112" s="364"/>
      <c r="J112" s="364"/>
      <c r="K112" s="364"/>
    </row>
    <row r="113" spans="1:11" ht="19.5" customHeight="1">
      <c r="A113" s="236">
        <v>-5</v>
      </c>
      <c r="B113" s="364" t="s">
        <v>455</v>
      </c>
      <c r="C113" s="364"/>
      <c r="D113" s="364"/>
      <c r="E113" s="364"/>
      <c r="F113" s="364"/>
      <c r="G113" s="364"/>
      <c r="H113" s="364"/>
      <c r="I113" s="364"/>
      <c r="J113" s="364"/>
      <c r="K113" s="364"/>
    </row>
    <row r="114" spans="1:11" ht="19.5" customHeight="1">
      <c r="A114" s="236">
        <v>-6</v>
      </c>
      <c r="B114" s="364" t="s">
        <v>133</v>
      </c>
      <c r="C114" s="364"/>
      <c r="D114" s="364"/>
      <c r="E114" s="364"/>
      <c r="F114" s="364"/>
      <c r="G114" s="364"/>
      <c r="H114" s="364"/>
      <c r="I114" s="364"/>
      <c r="J114" s="364"/>
      <c r="K114" s="364"/>
    </row>
    <row r="115" spans="1:11" ht="19.5" customHeight="1">
      <c r="A115" s="236">
        <v>-7</v>
      </c>
      <c r="B115" s="364" t="s">
        <v>410</v>
      </c>
      <c r="C115" s="364"/>
      <c r="D115" s="364"/>
      <c r="E115" s="364"/>
      <c r="F115" s="364"/>
      <c r="G115" s="364"/>
      <c r="H115" s="364"/>
      <c r="I115" s="364"/>
      <c r="J115" s="364"/>
      <c r="K115" s="364"/>
    </row>
    <row r="116" spans="1:11" ht="19.5" customHeight="1">
      <c r="A116" s="236">
        <v>-8</v>
      </c>
      <c r="B116" s="364" t="s">
        <v>366</v>
      </c>
      <c r="C116" s="364"/>
      <c r="D116" s="364"/>
      <c r="E116" s="364"/>
      <c r="F116" s="364"/>
      <c r="G116" s="364"/>
      <c r="H116" s="364"/>
      <c r="I116" s="364"/>
      <c r="J116" s="364"/>
      <c r="K116" s="364"/>
    </row>
    <row r="117" spans="1:11" ht="38.25" customHeight="1">
      <c r="A117" s="236">
        <v>-9</v>
      </c>
      <c r="B117" s="367" t="s">
        <v>343</v>
      </c>
      <c r="C117" s="367"/>
      <c r="D117" s="367"/>
      <c r="E117" s="367"/>
      <c r="F117" s="367"/>
      <c r="G117" s="367"/>
      <c r="H117" s="367"/>
      <c r="I117" s="367"/>
      <c r="J117" s="367"/>
      <c r="K117" s="367"/>
    </row>
    <row r="118" spans="1:11" ht="26.25" customHeight="1">
      <c r="A118" s="236"/>
      <c r="B118" s="364"/>
      <c r="C118" s="364"/>
      <c r="D118" s="364"/>
      <c r="E118" s="364"/>
      <c r="F118" s="364"/>
      <c r="G118" s="364"/>
      <c r="H118" s="364"/>
      <c r="I118" s="364"/>
      <c r="J118" s="364"/>
      <c r="K118" s="364"/>
    </row>
  </sheetData>
  <autoFilter ref="A7:P102" xr:uid="{00000000-0009-0000-0000-00007A000000}"/>
  <mergeCells count="10">
    <mergeCell ref="B115:K115"/>
    <mergeCell ref="B116:K116"/>
    <mergeCell ref="B117:K117"/>
    <mergeCell ref="B118:K118"/>
    <mergeCell ref="B109:K109"/>
    <mergeCell ref="B110:K110"/>
    <mergeCell ref="B111:K111"/>
    <mergeCell ref="B112:K112"/>
    <mergeCell ref="B113:K113"/>
    <mergeCell ref="B114:K114"/>
  </mergeCells>
  <conditionalFormatting sqref="B8:K106">
    <cfRule type="expression" dxfId="12" priority="1">
      <formula>MOD(ROW(),2)=0</formula>
    </cfRule>
  </conditionalFormatting>
  <pageMargins left="0.7" right="0.7" top="0.75" bottom="0.75" header="0.3" footer="0.3"/>
  <pageSetup paperSize="3" scale="68" orientation="portrait"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41">
    <pageSetUpPr fitToPage="1"/>
  </sheetPr>
  <dimension ref="A1:L46"/>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26.81640625" style="147" customWidth="1"/>
    <col min="13" max="16384" width="8.81640625" style="147"/>
  </cols>
  <sheetData>
    <row r="1" spans="1:12">
      <c r="A1" s="147"/>
      <c r="B1" s="148"/>
    </row>
    <row r="2" spans="1:12">
      <c r="A2" s="150" t="s">
        <v>141</v>
      </c>
      <c r="C2" s="150"/>
    </row>
    <row r="3" spans="1:12">
      <c r="A3" s="147"/>
      <c r="F3" s="262" t="s">
        <v>476</v>
      </c>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469</v>
      </c>
      <c r="C6" s="155"/>
      <c r="D6" s="156">
        <v>7524</v>
      </c>
      <c r="E6" s="156">
        <v>9024</v>
      </c>
      <c r="F6" s="156">
        <v>7162</v>
      </c>
      <c r="G6" s="156">
        <v>5236</v>
      </c>
      <c r="H6" s="158"/>
      <c r="I6" s="156">
        <f>SUM(D6:H6)</f>
        <v>28946</v>
      </c>
      <c r="K6" s="159">
        <f>I6-'CPN Portfolio 6.01.2014 '!K110</f>
        <v>-0.25</v>
      </c>
    </row>
    <row r="7" spans="1:12">
      <c r="A7" s="147"/>
      <c r="B7" s="242"/>
      <c r="C7" s="161"/>
      <c r="D7" s="213"/>
      <c r="E7" s="162"/>
      <c r="F7" s="162"/>
      <c r="G7" s="162"/>
      <c r="H7" s="163"/>
      <c r="I7" s="163">
        <f>SUM(D7:H7)</f>
        <v>0</v>
      </c>
    </row>
    <row r="8" spans="1:12">
      <c r="A8" s="147"/>
      <c r="B8" s="242" t="s">
        <v>474</v>
      </c>
      <c r="C8" s="161"/>
      <c r="D8" s="213"/>
      <c r="E8" s="162">
        <v>10</v>
      </c>
      <c r="F8" s="162"/>
      <c r="G8" s="162"/>
      <c r="H8" s="163"/>
      <c r="I8" s="163">
        <f t="shared" ref="I8:I19" si="0">SUM(D8:H8)</f>
        <v>10</v>
      </c>
    </row>
    <row r="9" spans="1:12">
      <c r="A9" s="147"/>
      <c r="B9" s="242" t="s">
        <v>475</v>
      </c>
      <c r="C9" s="161"/>
      <c r="D9" s="213"/>
      <c r="E9" s="162">
        <v>0</v>
      </c>
      <c r="F9" s="162"/>
      <c r="G9" s="162"/>
      <c r="H9" s="163"/>
      <c r="I9" s="163">
        <f t="shared" si="0"/>
        <v>0</v>
      </c>
    </row>
    <row r="10" spans="1:12">
      <c r="A10" s="147"/>
      <c r="B10" s="242" t="s">
        <v>486</v>
      </c>
      <c r="C10" s="161"/>
      <c r="D10" s="213"/>
      <c r="E10" s="162">
        <v>3</v>
      </c>
      <c r="F10" s="162"/>
      <c r="G10" s="162"/>
      <c r="H10" s="163"/>
      <c r="I10" s="163">
        <f t="shared" si="0"/>
        <v>3</v>
      </c>
    </row>
    <row r="11" spans="1:12">
      <c r="A11" s="147"/>
      <c r="B11" s="160" t="s">
        <v>472</v>
      </c>
      <c r="C11" s="161"/>
      <c r="D11" s="213"/>
      <c r="E11" s="162">
        <v>200</v>
      </c>
      <c r="F11" s="162"/>
      <c r="G11" s="162"/>
      <c r="H11" s="163"/>
      <c r="I11" s="163">
        <f t="shared" si="0"/>
        <v>200</v>
      </c>
    </row>
    <row r="12" spans="1:12">
      <c r="A12" s="147"/>
      <c r="B12" s="160" t="s">
        <v>473</v>
      </c>
      <c r="C12" s="161"/>
      <c r="D12" s="213"/>
      <c r="E12" s="162">
        <v>190</v>
      </c>
      <c r="F12" s="162"/>
      <c r="G12" s="162"/>
      <c r="H12" s="163"/>
      <c r="I12" s="163">
        <f t="shared" si="0"/>
        <v>190</v>
      </c>
    </row>
    <row r="13" spans="1:12">
      <c r="A13" s="147"/>
      <c r="B13" s="147" t="s">
        <v>477</v>
      </c>
      <c r="C13" s="161"/>
      <c r="D13" s="213"/>
      <c r="E13" s="162"/>
      <c r="F13" s="162"/>
      <c r="G13" s="162">
        <v>-1134</v>
      </c>
      <c r="H13" s="163"/>
      <c r="I13" s="163">
        <f t="shared" si="0"/>
        <v>-1134</v>
      </c>
    </row>
    <row r="14" spans="1:12">
      <c r="A14" s="147"/>
      <c r="B14" s="147" t="s">
        <v>478</v>
      </c>
      <c r="C14" s="161"/>
      <c r="D14" s="213"/>
      <c r="E14" s="162"/>
      <c r="F14" s="162"/>
      <c r="G14" s="162">
        <v>-501</v>
      </c>
      <c r="H14" s="163"/>
      <c r="I14" s="163">
        <f t="shared" si="0"/>
        <v>-501</v>
      </c>
    </row>
    <row r="15" spans="1:12">
      <c r="A15" s="147"/>
      <c r="B15" s="147" t="s">
        <v>479</v>
      </c>
      <c r="C15" s="161"/>
      <c r="D15" s="213"/>
      <c r="E15" s="162"/>
      <c r="F15" s="162"/>
      <c r="G15" s="162">
        <v>-795</v>
      </c>
      <c r="H15" s="163"/>
      <c r="I15" s="163">
        <f t="shared" si="0"/>
        <v>-795</v>
      </c>
    </row>
    <row r="16" spans="1:12">
      <c r="A16" s="147"/>
      <c r="B16" s="147" t="s">
        <v>480</v>
      </c>
      <c r="C16" s="161"/>
      <c r="D16" s="213"/>
      <c r="E16" s="162"/>
      <c r="F16" s="162"/>
      <c r="G16" s="162">
        <v>-237</v>
      </c>
      <c r="H16" s="163"/>
      <c r="I16" s="163">
        <f t="shared" si="0"/>
        <v>-237</v>
      </c>
    </row>
    <row r="17" spans="1:12">
      <c r="A17" s="147"/>
      <c r="B17" s="147" t="s">
        <v>481</v>
      </c>
      <c r="C17" s="161"/>
      <c r="D17" s="213"/>
      <c r="E17" s="162"/>
      <c r="F17" s="162"/>
      <c r="G17" s="162">
        <v>-225</v>
      </c>
      <c r="H17" s="163"/>
      <c r="I17" s="163">
        <f t="shared" si="0"/>
        <v>-225</v>
      </c>
    </row>
    <row r="18" spans="1:12">
      <c r="A18" s="147"/>
      <c r="B18" s="147" t="s">
        <v>482</v>
      </c>
      <c r="C18" s="161"/>
      <c r="D18" s="213"/>
      <c r="E18" s="162"/>
      <c r="F18" s="162"/>
      <c r="G18" s="162">
        <v>-606</v>
      </c>
      <c r="H18" s="163"/>
      <c r="I18" s="163">
        <f t="shared" si="0"/>
        <v>-606</v>
      </c>
    </row>
    <row r="19" spans="1:12">
      <c r="A19" s="147"/>
      <c r="B19" s="160" t="s">
        <v>483</v>
      </c>
      <c r="C19" s="161"/>
      <c r="D19" s="213"/>
      <c r="E19" s="162"/>
      <c r="F19" s="162">
        <f>-G19</f>
        <v>1738</v>
      </c>
      <c r="G19" s="162">
        <v>-1738</v>
      </c>
      <c r="H19" s="163"/>
      <c r="I19" s="163">
        <f t="shared" si="0"/>
        <v>0</v>
      </c>
    </row>
    <row r="20" spans="1:12">
      <c r="A20" s="147"/>
      <c r="B20" s="160"/>
      <c r="C20" s="161"/>
      <c r="D20" s="213"/>
      <c r="E20" s="162"/>
      <c r="F20" s="162"/>
      <c r="G20" s="162"/>
      <c r="H20" s="163"/>
      <c r="I20" s="163"/>
    </row>
    <row r="21" spans="1:12">
      <c r="A21" s="147"/>
      <c r="B21" s="155" t="s">
        <v>488</v>
      </c>
      <c r="C21" s="161"/>
      <c r="D21" s="214">
        <f>SUM(D6:D20)</f>
        <v>7524</v>
      </c>
      <c r="E21" s="214">
        <f>SUM(E6:E20)</f>
        <v>9427</v>
      </c>
      <c r="F21" s="214">
        <f>SUM(F6:F20)</f>
        <v>8900</v>
      </c>
      <c r="G21" s="214">
        <f>SUM(G6:G20)</f>
        <v>0</v>
      </c>
      <c r="H21" s="170">
        <f>SUM(H6:H7)</f>
        <v>0</v>
      </c>
      <c r="I21" s="214">
        <f>SUM(I6:I20)</f>
        <v>25851</v>
      </c>
      <c r="K21" s="159">
        <f>I21-'CPN Portfolio 7.03.2014 '!K102</f>
        <v>-0.25</v>
      </c>
    </row>
    <row r="22" spans="1:12">
      <c r="A22" s="147"/>
      <c r="B22" s="155"/>
      <c r="C22" s="161"/>
      <c r="D22" s="167"/>
      <c r="E22" s="167"/>
      <c r="F22" s="167"/>
      <c r="G22" s="167"/>
      <c r="H22" s="168"/>
      <c r="I22" s="169"/>
    </row>
    <row r="23" spans="1:12">
      <c r="A23" s="147"/>
      <c r="B23" s="155" t="s">
        <v>424</v>
      </c>
      <c r="C23" s="161"/>
      <c r="D23" s="167"/>
      <c r="E23" s="167"/>
      <c r="F23" s="167"/>
      <c r="G23" s="167"/>
      <c r="H23" s="168"/>
      <c r="I23" s="169"/>
    </row>
    <row r="24" spans="1:12">
      <c r="A24" s="147"/>
      <c r="B24" s="160" t="s">
        <v>352</v>
      </c>
      <c r="C24" s="161"/>
      <c r="D24" s="170"/>
      <c r="E24" s="170"/>
      <c r="F24" s="170">
        <f>'CPN Portfolio Q2''12'!K113</f>
        <v>309</v>
      </c>
      <c r="G24" s="170"/>
      <c r="H24" s="168"/>
      <c r="I24" s="169">
        <f t="shared" ref="I24" si="1">SUM(D24:F24)</f>
        <v>309</v>
      </c>
    </row>
    <row r="25" spans="1:12" ht="14.5" thickBot="1">
      <c r="A25" s="147"/>
      <c r="B25" s="160" t="s">
        <v>425</v>
      </c>
      <c r="C25" s="161"/>
      <c r="D25" s="171">
        <f>SUM(D24:D24)</f>
        <v>0</v>
      </c>
      <c r="E25" s="171">
        <f>SUM(E24:E24)</f>
        <v>0</v>
      </c>
      <c r="F25" s="171">
        <f>SUM(F24:F24)</f>
        <v>309</v>
      </c>
      <c r="G25" s="171">
        <f>SUM(G24:G24)</f>
        <v>0</v>
      </c>
      <c r="H25" s="168"/>
      <c r="I25" s="171">
        <f>SUM(I24:I24)</f>
        <v>309</v>
      </c>
      <c r="K25" s="159"/>
    </row>
    <row r="26" spans="1:12" ht="14.5" thickTop="1">
      <c r="A26" s="147"/>
      <c r="B26" s="160"/>
      <c r="C26" s="161"/>
      <c r="D26" s="173"/>
      <c r="E26" s="173"/>
      <c r="F26" s="174"/>
      <c r="G26" s="173"/>
      <c r="H26" s="175"/>
      <c r="I26" s="176"/>
    </row>
    <row r="27" spans="1:12" ht="14.5" thickBot="1">
      <c r="A27" s="147"/>
      <c r="B27" s="148" t="s">
        <v>303</v>
      </c>
      <c r="C27" s="161"/>
      <c r="D27" s="179">
        <f>+D21+D25</f>
        <v>7524</v>
      </c>
      <c r="E27" s="179">
        <f>+E21+E25</f>
        <v>9427</v>
      </c>
      <c r="F27" s="179">
        <f>+F21+F25</f>
        <v>9209</v>
      </c>
      <c r="G27" s="179">
        <f>+G21+G25</f>
        <v>0</v>
      </c>
      <c r="H27" s="175"/>
      <c r="I27" s="179">
        <f>+I21+I25</f>
        <v>26160</v>
      </c>
      <c r="K27" s="159">
        <f>I27-'CPN Portfolio 7.03.2014 '!K106</f>
        <v>-0.25</v>
      </c>
    </row>
    <row r="28" spans="1:12">
      <c r="A28" s="147"/>
    </row>
    <row r="29" spans="1:12">
      <c r="A29" s="147"/>
      <c r="I29" s="244" t="s">
        <v>409</v>
      </c>
      <c r="K29" s="212">
        <f>'CPN Portfolio 6.01.2014 '!K116-'CPN Portfolio 7.03.2014 '!K106</f>
        <v>3485</v>
      </c>
      <c r="L29" s="147" t="s">
        <v>489</v>
      </c>
    </row>
    <row r="30" spans="1:12">
      <c r="B30" s="243" t="s">
        <v>387</v>
      </c>
      <c r="C30"/>
      <c r="D30" t="s">
        <v>388</v>
      </c>
      <c r="I30" s="147">
        <v>10</v>
      </c>
    </row>
    <row r="31" spans="1:12">
      <c r="B31" s="243" t="s">
        <v>389</v>
      </c>
      <c r="C31"/>
      <c r="D31" t="s">
        <v>390</v>
      </c>
      <c r="I31" s="147">
        <v>44</v>
      </c>
      <c r="K31" s="159"/>
    </row>
    <row r="32" spans="1:12">
      <c r="B32" s="243" t="s">
        <v>391</v>
      </c>
      <c r="C32"/>
      <c r="D32" t="s">
        <v>392</v>
      </c>
      <c r="I32" s="147">
        <f>14+28</f>
        <v>42</v>
      </c>
    </row>
    <row r="33" spans="2:9">
      <c r="B33" s="243" t="s">
        <v>393</v>
      </c>
      <c r="C33"/>
      <c r="D33" t="s">
        <v>394</v>
      </c>
      <c r="I33" s="147">
        <v>12</v>
      </c>
    </row>
    <row r="34" spans="2:9">
      <c r="B34" s="243" t="s">
        <v>395</v>
      </c>
      <c r="C34"/>
      <c r="D34" t="s">
        <v>396</v>
      </c>
      <c r="I34" s="147">
        <f>6+9</f>
        <v>15</v>
      </c>
    </row>
    <row r="35" spans="2:9">
      <c r="B35" s="243" t="s">
        <v>397</v>
      </c>
      <c r="C35"/>
      <c r="D35" t="s">
        <v>404</v>
      </c>
      <c r="I35" s="147">
        <v>12</v>
      </c>
    </row>
    <row r="36" spans="2:9">
      <c r="B36" s="243" t="s">
        <v>406</v>
      </c>
      <c r="C36"/>
      <c r="D36" t="s">
        <v>407</v>
      </c>
      <c r="I36" s="147">
        <v>15</v>
      </c>
    </row>
    <row r="37" spans="2:9">
      <c r="B37" s="243" t="s">
        <v>398</v>
      </c>
      <c r="C37"/>
      <c r="D37" t="s">
        <v>399</v>
      </c>
      <c r="I37" s="147">
        <v>19</v>
      </c>
    </row>
    <row r="38" spans="2:9">
      <c r="B38" s="243" t="s">
        <v>400</v>
      </c>
      <c r="C38"/>
      <c r="D38" t="s">
        <v>401</v>
      </c>
      <c r="I38" s="147">
        <v>20</v>
      </c>
    </row>
    <row r="39" spans="2:9">
      <c r="B39" s="243" t="s">
        <v>434</v>
      </c>
      <c r="C39"/>
      <c r="D39" t="s">
        <v>435</v>
      </c>
      <c r="I39" s="147">
        <v>10</v>
      </c>
    </row>
    <row r="40" spans="2:9">
      <c r="B40" s="243" t="s">
        <v>434</v>
      </c>
      <c r="C40"/>
      <c r="D40" s="73" t="s">
        <v>484</v>
      </c>
      <c r="I40" s="147">
        <v>10</v>
      </c>
    </row>
    <row r="41" spans="2:9" ht="14.5" thickBot="1">
      <c r="B41" s="243"/>
      <c r="C41"/>
      <c r="D41"/>
      <c r="I41" s="245">
        <f>SUM(I30:I40)</f>
        <v>209</v>
      </c>
    </row>
    <row r="42" spans="2:9" ht="14.5" thickTop="1">
      <c r="B42" s="243" t="s">
        <v>402</v>
      </c>
      <c r="C42"/>
      <c r="D42" t="s">
        <v>485</v>
      </c>
    </row>
    <row r="43" spans="2:9">
      <c r="B43" s="243" t="s">
        <v>403</v>
      </c>
      <c r="C43"/>
      <c r="D43" t="s">
        <v>405</v>
      </c>
    </row>
    <row r="45" spans="2:9">
      <c r="B45" s="243" t="s">
        <v>429</v>
      </c>
      <c r="D45" s="147" t="s">
        <v>430</v>
      </c>
    </row>
    <row r="46" spans="2:9">
      <c r="B46" s="243" t="s">
        <v>402</v>
      </c>
      <c r="D46" t="s">
        <v>437</v>
      </c>
      <c r="E46"/>
    </row>
  </sheetData>
  <pageMargins left="0.7" right="0.7" top="0.75" bottom="0.75" header="0.3" footer="0.3"/>
  <pageSetup scale="77" orientation="landscape" r:id="rId1"/>
  <legacy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42">
    <pageSetUpPr fitToPage="1"/>
  </sheetPr>
  <dimension ref="A1:P128"/>
  <sheetViews>
    <sheetView workbookViewId="0"/>
  </sheetViews>
  <sheetFormatPr defaultColWidth="8.81640625" defaultRowHeight="12.5" outlineLevelCol="1"/>
  <cols>
    <col min="1" max="1" width="8.1796875" style="73" customWidth="1"/>
    <col min="2" max="2" width="37.1796875" style="73" customWidth="1"/>
    <col min="3" max="3" width="4.81640625" style="73" customWidth="1"/>
    <col min="4" max="4" width="14" style="73" customWidth="1"/>
    <col min="5" max="5" width="10.54296875" style="73" bestFit="1" customWidth="1"/>
    <col min="6" max="6" width="19.1796875" style="74" bestFit="1" customWidth="1"/>
    <col min="7" max="7" width="10" style="73" bestFit="1" customWidth="1"/>
    <col min="8" max="8" width="1.1796875" style="73" customWidth="1"/>
    <col min="9" max="9" width="12.81640625" style="248" customWidth="1"/>
    <col min="10" max="10" width="2" style="73" customWidth="1"/>
    <col min="11" max="11" width="12.81640625" style="248" customWidth="1"/>
    <col min="12" max="12" width="2.81640625" style="73" customWidth="1"/>
    <col min="13" max="13" width="8.81640625" style="73" hidden="1" customWidth="1" outlineLevel="1"/>
    <col min="14" max="14" width="21.54296875" style="73" hidden="1" customWidth="1" outlineLevel="1"/>
    <col min="15" max="15" width="8.81640625" style="73" customWidth="1" collapsed="1"/>
    <col min="16" max="16384" width="8.81640625" style="73"/>
  </cols>
  <sheetData>
    <row r="1" spans="1:15" ht="20">
      <c r="B1" s="72"/>
    </row>
    <row r="2" spans="1:15" ht="17.5">
      <c r="A2" s="217" t="s">
        <v>463</v>
      </c>
      <c r="C2" s="75"/>
    </row>
    <row r="3" spans="1:15" ht="13">
      <c r="B3" s="76"/>
      <c r="C3" s="76"/>
      <c r="D3" s="76"/>
      <c r="E3" s="76"/>
      <c r="F3" s="77"/>
      <c r="G3" s="76"/>
      <c r="H3" s="76"/>
      <c r="I3" s="249"/>
      <c r="J3" s="76"/>
      <c r="K3" s="249"/>
    </row>
    <row r="4" spans="1:15" ht="13">
      <c r="C4" s="78"/>
      <c r="H4" s="105"/>
      <c r="I4" s="250" t="s">
        <v>5</v>
      </c>
      <c r="J4" s="79"/>
      <c r="K4" s="250" t="s">
        <v>5</v>
      </c>
    </row>
    <row r="5" spans="1:15" ht="13">
      <c r="B5" s="79"/>
      <c r="C5" s="79"/>
      <c r="E5" s="79" t="s">
        <v>2</v>
      </c>
      <c r="F5" s="79"/>
      <c r="G5" s="79" t="s">
        <v>4</v>
      </c>
      <c r="H5" s="105"/>
      <c r="I5" s="251" t="s">
        <v>9</v>
      </c>
      <c r="J5" s="79"/>
      <c r="K5" s="251" t="s">
        <v>121</v>
      </c>
    </row>
    <row r="6" spans="1:15" ht="13">
      <c r="B6" s="79"/>
      <c r="C6" s="79"/>
      <c r="D6" s="79" t="s">
        <v>1</v>
      </c>
      <c r="E6" s="79" t="s">
        <v>7</v>
      </c>
      <c r="F6" s="79"/>
      <c r="G6" s="79" t="s">
        <v>9</v>
      </c>
      <c r="H6" s="105"/>
      <c r="I6" s="251" t="s">
        <v>12</v>
      </c>
      <c r="J6" s="79"/>
      <c r="K6" s="251" t="s">
        <v>8</v>
      </c>
    </row>
    <row r="7" spans="1:15" ht="15.5" thickBot="1">
      <c r="B7" s="219" t="s">
        <v>0</v>
      </c>
      <c r="C7" s="80"/>
      <c r="D7" s="80" t="s">
        <v>6</v>
      </c>
      <c r="E7" s="80" t="s">
        <v>10</v>
      </c>
      <c r="F7" s="80" t="s">
        <v>3</v>
      </c>
      <c r="G7" s="80" t="s">
        <v>11</v>
      </c>
      <c r="H7" s="220"/>
      <c r="I7" s="252" t="s">
        <v>126</v>
      </c>
      <c r="J7" s="79"/>
      <c r="K7" s="252" t="s">
        <v>127</v>
      </c>
      <c r="O7" s="222" t="s">
        <v>276</v>
      </c>
    </row>
    <row r="8" spans="1:15" ht="13">
      <c r="B8" s="90" t="s">
        <v>13</v>
      </c>
      <c r="C8" s="90"/>
      <c r="D8" s="76"/>
      <c r="E8" s="76"/>
      <c r="F8" s="77"/>
      <c r="G8" s="76"/>
      <c r="H8" s="76"/>
      <c r="I8" s="249"/>
      <c r="J8" s="76"/>
      <c r="K8" s="249"/>
      <c r="M8" s="73" t="s">
        <v>137</v>
      </c>
    </row>
    <row r="9" spans="1:15" ht="13">
      <c r="B9" s="223" t="s">
        <v>14</v>
      </c>
      <c r="C9" s="90"/>
      <c r="D9" s="76"/>
      <c r="E9" s="76"/>
      <c r="F9" s="77"/>
      <c r="G9" s="76"/>
      <c r="H9" s="76"/>
      <c r="I9" s="249"/>
      <c r="J9" s="76"/>
      <c r="K9" s="249"/>
    </row>
    <row r="10" spans="1:15" ht="13">
      <c r="B10" s="83" t="s">
        <v>15</v>
      </c>
      <c r="C10" s="84"/>
      <c r="D10" s="103" t="s">
        <v>16</v>
      </c>
      <c r="E10" s="103" t="s">
        <v>17</v>
      </c>
      <c r="F10" s="103" t="s">
        <v>243</v>
      </c>
      <c r="G10" s="104">
        <v>1</v>
      </c>
      <c r="H10" s="105"/>
      <c r="I10" s="253">
        <v>78</v>
      </c>
      <c r="J10" s="59"/>
      <c r="K10" s="253">
        <v>78</v>
      </c>
      <c r="M10" s="73">
        <v>1</v>
      </c>
      <c r="O10" s="73">
        <v>1</v>
      </c>
    </row>
    <row r="11" spans="1:15" ht="13">
      <c r="B11" s="83" t="s">
        <v>18</v>
      </c>
      <c r="C11" s="84"/>
      <c r="D11" s="103" t="s">
        <v>16</v>
      </c>
      <c r="E11" s="103" t="s">
        <v>17</v>
      </c>
      <c r="F11" s="103" t="s">
        <v>243</v>
      </c>
      <c r="G11" s="104">
        <v>1</v>
      </c>
      <c r="H11" s="105"/>
      <c r="I11" s="253">
        <v>69</v>
      </c>
      <c r="J11" s="59"/>
      <c r="K11" s="253">
        <v>69</v>
      </c>
      <c r="M11" s="73">
        <f t="shared" ref="M11:M24" si="0">+M10+1</f>
        <v>2</v>
      </c>
      <c r="O11" s="73">
        <f t="shared" ref="O11:O24" si="1">+O10+1</f>
        <v>2</v>
      </c>
    </row>
    <row r="12" spans="1:15" ht="13">
      <c r="B12" s="83" t="s">
        <v>19</v>
      </c>
      <c r="C12" s="84"/>
      <c r="D12" s="103" t="s">
        <v>16</v>
      </c>
      <c r="E12" s="103" t="s">
        <v>17</v>
      </c>
      <c r="F12" s="103" t="s">
        <v>243</v>
      </c>
      <c r="G12" s="104">
        <v>1</v>
      </c>
      <c r="H12" s="105"/>
      <c r="I12" s="253">
        <v>66</v>
      </c>
      <c r="J12" s="59"/>
      <c r="K12" s="253">
        <v>66</v>
      </c>
      <c r="M12" s="73">
        <f t="shared" si="0"/>
        <v>3</v>
      </c>
      <c r="O12" s="73">
        <f t="shared" si="1"/>
        <v>3</v>
      </c>
    </row>
    <row r="13" spans="1:15" ht="13">
      <c r="B13" s="83" t="s">
        <v>20</v>
      </c>
      <c r="C13" s="84"/>
      <c r="D13" s="103" t="s">
        <v>16</v>
      </c>
      <c r="E13" s="103" t="s">
        <v>17</v>
      </c>
      <c r="F13" s="103" t="s">
        <v>243</v>
      </c>
      <c r="G13" s="104">
        <v>1</v>
      </c>
      <c r="H13" s="105"/>
      <c r="I13" s="253">
        <v>66</v>
      </c>
      <c r="J13" s="59"/>
      <c r="K13" s="253">
        <v>66</v>
      </c>
      <c r="M13" s="73">
        <f t="shared" si="0"/>
        <v>4</v>
      </c>
      <c r="O13" s="73">
        <f t="shared" si="1"/>
        <v>4</v>
      </c>
    </row>
    <row r="14" spans="1:15" ht="13">
      <c r="B14" s="83" t="s">
        <v>21</v>
      </c>
      <c r="C14" s="84"/>
      <c r="D14" s="103" t="s">
        <v>16</v>
      </c>
      <c r="E14" s="103" t="s">
        <v>17</v>
      </c>
      <c r="F14" s="103" t="s">
        <v>243</v>
      </c>
      <c r="G14" s="104">
        <v>1</v>
      </c>
      <c r="H14" s="105"/>
      <c r="I14" s="253">
        <v>53</v>
      </c>
      <c r="J14" s="59"/>
      <c r="K14" s="253">
        <v>53</v>
      </c>
      <c r="M14" s="73">
        <f t="shared" si="0"/>
        <v>5</v>
      </c>
      <c r="O14" s="73">
        <f t="shared" si="1"/>
        <v>5</v>
      </c>
    </row>
    <row r="15" spans="1:15" ht="13">
      <c r="B15" s="83" t="s">
        <v>22</v>
      </c>
      <c r="C15" s="84"/>
      <c r="D15" s="103" t="s">
        <v>16</v>
      </c>
      <c r="E15" s="103" t="s">
        <v>17</v>
      </c>
      <c r="F15" s="103" t="s">
        <v>243</v>
      </c>
      <c r="G15" s="104">
        <v>1</v>
      </c>
      <c r="H15" s="105"/>
      <c r="I15" s="253">
        <v>52</v>
      </c>
      <c r="J15" s="59"/>
      <c r="K15" s="253">
        <v>52</v>
      </c>
      <c r="M15" s="73">
        <f t="shared" si="0"/>
        <v>6</v>
      </c>
      <c r="O15" s="73">
        <f t="shared" si="1"/>
        <v>6</v>
      </c>
    </row>
    <row r="16" spans="1:15" ht="13">
      <c r="B16" s="83" t="s">
        <v>23</v>
      </c>
      <c r="C16" s="84"/>
      <c r="D16" s="103" t="s">
        <v>16</v>
      </c>
      <c r="E16" s="103" t="s">
        <v>17</v>
      </c>
      <c r="F16" s="103" t="s">
        <v>243</v>
      </c>
      <c r="G16" s="104">
        <v>1</v>
      </c>
      <c r="H16" s="105"/>
      <c r="I16" s="253">
        <v>52</v>
      </c>
      <c r="J16" s="59"/>
      <c r="K16" s="253">
        <v>52</v>
      </c>
      <c r="M16" s="73">
        <f t="shared" si="0"/>
        <v>7</v>
      </c>
      <c r="O16" s="73">
        <f t="shared" si="1"/>
        <v>7</v>
      </c>
    </row>
    <row r="17" spans="2:15" ht="13">
      <c r="B17" s="83" t="s">
        <v>24</v>
      </c>
      <c r="C17" s="84"/>
      <c r="D17" s="103" t="s">
        <v>16</v>
      </c>
      <c r="E17" s="103" t="s">
        <v>17</v>
      </c>
      <c r="F17" s="103" t="s">
        <v>243</v>
      </c>
      <c r="G17" s="104">
        <v>1</v>
      </c>
      <c r="H17" s="105"/>
      <c r="I17" s="253">
        <v>51</v>
      </c>
      <c r="J17" s="59"/>
      <c r="K17" s="253">
        <v>51</v>
      </c>
      <c r="M17" s="73">
        <f t="shared" si="0"/>
        <v>8</v>
      </c>
      <c r="O17" s="73">
        <f t="shared" si="1"/>
        <v>8</v>
      </c>
    </row>
    <row r="18" spans="2:15" ht="13">
      <c r="B18" s="83" t="s">
        <v>25</v>
      </c>
      <c r="C18" s="84"/>
      <c r="D18" s="103" t="s">
        <v>16</v>
      </c>
      <c r="E18" s="103" t="s">
        <v>17</v>
      </c>
      <c r="F18" s="103" t="s">
        <v>243</v>
      </c>
      <c r="G18" s="104">
        <v>1</v>
      </c>
      <c r="H18" s="105"/>
      <c r="I18" s="253">
        <v>50</v>
      </c>
      <c r="J18" s="59"/>
      <c r="K18" s="253">
        <v>50</v>
      </c>
      <c r="M18" s="73">
        <f t="shared" si="0"/>
        <v>9</v>
      </c>
      <c r="O18" s="73">
        <f t="shared" si="1"/>
        <v>9</v>
      </c>
    </row>
    <row r="19" spans="2:15" ht="13">
      <c r="B19" s="83" t="s">
        <v>26</v>
      </c>
      <c r="C19" s="84"/>
      <c r="D19" s="103" t="s">
        <v>16</v>
      </c>
      <c r="E19" s="103" t="s">
        <v>17</v>
      </c>
      <c r="F19" s="103" t="s">
        <v>243</v>
      </c>
      <c r="G19" s="104">
        <v>1</v>
      </c>
      <c r="H19" s="105"/>
      <c r="I19" s="253">
        <v>48</v>
      </c>
      <c r="J19" s="59"/>
      <c r="K19" s="253">
        <v>48</v>
      </c>
      <c r="M19" s="73">
        <f t="shared" si="0"/>
        <v>10</v>
      </c>
      <c r="O19" s="73">
        <f t="shared" si="1"/>
        <v>10</v>
      </c>
    </row>
    <row r="20" spans="2:15" ht="13">
      <c r="B20" s="83" t="s">
        <v>27</v>
      </c>
      <c r="C20" s="84"/>
      <c r="D20" s="103" t="s">
        <v>16</v>
      </c>
      <c r="E20" s="103" t="s">
        <v>17</v>
      </c>
      <c r="F20" s="103" t="s">
        <v>243</v>
      </c>
      <c r="G20" s="104">
        <v>1</v>
      </c>
      <c r="H20" s="105"/>
      <c r="I20" s="253">
        <v>43</v>
      </c>
      <c r="J20" s="59"/>
      <c r="K20" s="253">
        <v>43</v>
      </c>
      <c r="M20" s="73">
        <f t="shared" si="0"/>
        <v>11</v>
      </c>
      <c r="O20" s="73">
        <f t="shared" si="1"/>
        <v>11</v>
      </c>
    </row>
    <row r="21" spans="2:15" ht="13">
      <c r="B21" s="83" t="s">
        <v>28</v>
      </c>
      <c r="C21" s="84"/>
      <c r="D21" s="103" t="s">
        <v>16</v>
      </c>
      <c r="E21" s="103" t="s">
        <v>17</v>
      </c>
      <c r="F21" s="103" t="s">
        <v>243</v>
      </c>
      <c r="G21" s="104">
        <v>1</v>
      </c>
      <c r="H21" s="105"/>
      <c r="I21" s="253">
        <v>42</v>
      </c>
      <c r="J21" s="59"/>
      <c r="K21" s="253">
        <v>42</v>
      </c>
      <c r="M21" s="73">
        <f t="shared" si="0"/>
        <v>12</v>
      </c>
      <c r="O21" s="73">
        <f t="shared" si="1"/>
        <v>12</v>
      </c>
    </row>
    <row r="22" spans="2:15" ht="13">
      <c r="B22" s="83" t="s">
        <v>29</v>
      </c>
      <c r="C22" s="84"/>
      <c r="D22" s="103" t="s">
        <v>16</v>
      </c>
      <c r="E22" s="103" t="s">
        <v>17</v>
      </c>
      <c r="F22" s="103" t="s">
        <v>243</v>
      </c>
      <c r="G22" s="104">
        <v>1</v>
      </c>
      <c r="H22" s="105"/>
      <c r="I22" s="253">
        <v>24</v>
      </c>
      <c r="J22" s="59"/>
      <c r="K22" s="253">
        <v>24</v>
      </c>
      <c r="M22" s="73">
        <f t="shared" si="0"/>
        <v>13</v>
      </c>
      <c r="O22" s="73">
        <f t="shared" si="1"/>
        <v>13</v>
      </c>
    </row>
    <row r="23" spans="2:15" ht="13">
      <c r="B23" s="83" t="s">
        <v>30</v>
      </c>
      <c r="C23" s="84"/>
      <c r="D23" s="103" t="s">
        <v>16</v>
      </c>
      <c r="E23" s="103" t="s">
        <v>17</v>
      </c>
      <c r="F23" s="103" t="s">
        <v>243</v>
      </c>
      <c r="G23" s="104">
        <v>1</v>
      </c>
      <c r="H23" s="105"/>
      <c r="I23" s="253">
        <v>17</v>
      </c>
      <c r="J23" s="59"/>
      <c r="K23" s="253">
        <v>17</v>
      </c>
      <c r="M23" s="73">
        <f t="shared" si="0"/>
        <v>14</v>
      </c>
      <c r="O23" s="73">
        <f t="shared" si="1"/>
        <v>14</v>
      </c>
    </row>
    <row r="24" spans="2:15" ht="15.5">
      <c r="B24" s="83" t="s">
        <v>447</v>
      </c>
      <c r="C24" s="84"/>
      <c r="D24" s="103" t="s">
        <v>16</v>
      </c>
      <c r="E24" s="103" t="s">
        <v>17</v>
      </c>
      <c r="F24" s="103" t="s">
        <v>243</v>
      </c>
      <c r="G24" s="104">
        <v>1</v>
      </c>
      <c r="H24" s="105"/>
      <c r="I24" s="253">
        <v>14</v>
      </c>
      <c r="J24" s="59"/>
      <c r="K24" s="253">
        <v>14</v>
      </c>
      <c r="M24" s="73">
        <f t="shared" si="0"/>
        <v>15</v>
      </c>
      <c r="O24" s="73">
        <f t="shared" si="1"/>
        <v>15</v>
      </c>
    </row>
    <row r="25" spans="2:15" ht="13">
      <c r="B25" s="223" t="s">
        <v>32</v>
      </c>
      <c r="C25" s="90"/>
      <c r="D25" s="76"/>
      <c r="E25" s="76"/>
      <c r="F25" s="77"/>
      <c r="G25" s="224"/>
      <c r="H25" s="76"/>
      <c r="I25" s="249"/>
      <c r="J25" s="76"/>
      <c r="K25" s="249"/>
    </row>
    <row r="26" spans="2:15" ht="13">
      <c r="B26" s="83" t="s">
        <v>33</v>
      </c>
      <c r="C26" s="84"/>
      <c r="D26" s="103" t="s">
        <v>16</v>
      </c>
      <c r="E26" s="103" t="s">
        <v>17</v>
      </c>
      <c r="F26" s="103" t="s">
        <v>273</v>
      </c>
      <c r="G26" s="104">
        <v>1</v>
      </c>
      <c r="H26" s="105"/>
      <c r="I26" s="254">
        <v>835</v>
      </c>
      <c r="J26" s="59"/>
      <c r="K26" s="254">
        <v>857</v>
      </c>
      <c r="M26" s="73">
        <f>+M24+1</f>
        <v>16</v>
      </c>
      <c r="O26" s="73">
        <f>+O24+1</f>
        <v>16</v>
      </c>
    </row>
    <row r="27" spans="2:15" ht="13">
      <c r="B27" s="83" t="s">
        <v>35</v>
      </c>
      <c r="C27" s="84"/>
      <c r="D27" s="103" t="s">
        <v>16</v>
      </c>
      <c r="E27" s="103" t="s">
        <v>17</v>
      </c>
      <c r="F27" s="103" t="s">
        <v>273</v>
      </c>
      <c r="G27" s="104">
        <v>1</v>
      </c>
      <c r="H27" s="105"/>
      <c r="I27" s="254">
        <f>750+20</f>
        <v>770</v>
      </c>
      <c r="J27" s="59"/>
      <c r="K27" s="254">
        <f>729+20</f>
        <v>749</v>
      </c>
      <c r="M27" s="73">
        <f>+M26+1</f>
        <v>17</v>
      </c>
      <c r="O27" s="73">
        <f t="shared" ref="O27:O49" si="2">O26+1</f>
        <v>17</v>
      </c>
    </row>
    <row r="28" spans="2:15" ht="13">
      <c r="B28" s="83" t="s">
        <v>39</v>
      </c>
      <c r="C28" s="84"/>
      <c r="D28" s="103" t="s">
        <v>16</v>
      </c>
      <c r="E28" s="103" t="s">
        <v>40</v>
      </c>
      <c r="F28" s="103" t="s">
        <v>273</v>
      </c>
      <c r="G28" s="104">
        <v>1</v>
      </c>
      <c r="H28" s="105"/>
      <c r="I28" s="254">
        <v>566</v>
      </c>
      <c r="J28" s="59"/>
      <c r="K28" s="254">
        <v>635</v>
      </c>
      <c r="M28" s="73" t="e">
        <f>+#REF!+1</f>
        <v>#REF!</v>
      </c>
      <c r="O28" s="73">
        <f t="shared" si="2"/>
        <v>18</v>
      </c>
    </row>
    <row r="29" spans="2:15" ht="13">
      <c r="B29" s="83" t="s">
        <v>287</v>
      </c>
      <c r="C29" s="84"/>
      <c r="D29" s="103" t="s">
        <v>16</v>
      </c>
      <c r="E29" s="103" t="s">
        <v>17</v>
      </c>
      <c r="F29" s="103" t="s">
        <v>273</v>
      </c>
      <c r="G29" s="104">
        <v>1</v>
      </c>
      <c r="H29" s="105"/>
      <c r="I29" s="254">
        <v>513</v>
      </c>
      <c r="J29" s="59"/>
      <c r="K29" s="254">
        <v>608</v>
      </c>
      <c r="M29" s="73" t="e">
        <f>+M50+1</f>
        <v>#REF!</v>
      </c>
      <c r="O29" s="73">
        <f t="shared" si="2"/>
        <v>19</v>
      </c>
    </row>
    <row r="30" spans="2:15" ht="13">
      <c r="B30" s="83" t="s">
        <v>41</v>
      </c>
      <c r="C30" s="84"/>
      <c r="D30" s="103" t="s">
        <v>16</v>
      </c>
      <c r="E30" s="103" t="s">
        <v>17</v>
      </c>
      <c r="F30" s="103" t="s">
        <v>273</v>
      </c>
      <c r="G30" s="104">
        <v>1</v>
      </c>
      <c r="H30" s="105"/>
      <c r="I30" s="254">
        <v>564</v>
      </c>
      <c r="J30" s="59"/>
      <c r="K30" s="254">
        <v>605</v>
      </c>
      <c r="M30" s="73" t="e">
        <f>+M28+1</f>
        <v>#REF!</v>
      </c>
      <c r="O30" s="73">
        <f t="shared" si="2"/>
        <v>20</v>
      </c>
    </row>
    <row r="31" spans="2:15" ht="13">
      <c r="B31" s="83" t="s">
        <v>42</v>
      </c>
      <c r="C31" s="84"/>
      <c r="D31" s="103" t="s">
        <v>16</v>
      </c>
      <c r="E31" s="103" t="s">
        <v>17</v>
      </c>
      <c r="F31" s="103" t="s">
        <v>273</v>
      </c>
      <c r="G31" s="104">
        <v>1</v>
      </c>
      <c r="H31" s="105"/>
      <c r="I31" s="254">
        <v>542</v>
      </c>
      <c r="J31" s="59"/>
      <c r="K31" s="254">
        <v>578</v>
      </c>
      <c r="M31" s="73" t="e">
        <f t="shared" ref="M31:M49" si="3">+M30+1</f>
        <v>#REF!</v>
      </c>
      <c r="O31" s="73">
        <f t="shared" si="2"/>
        <v>21</v>
      </c>
    </row>
    <row r="32" spans="2:15" ht="13">
      <c r="B32" s="83" t="s">
        <v>43</v>
      </c>
      <c r="C32" s="84"/>
      <c r="D32" s="103" t="s">
        <v>16</v>
      </c>
      <c r="E32" s="103" t="s">
        <v>17</v>
      </c>
      <c r="F32" s="103" t="s">
        <v>298</v>
      </c>
      <c r="G32" s="104">
        <v>1</v>
      </c>
      <c r="H32" s="105"/>
      <c r="I32" s="254">
        <v>518</v>
      </c>
      <c r="J32" s="59"/>
      <c r="K32" s="254">
        <v>572</v>
      </c>
      <c r="M32" s="73" t="e">
        <f t="shared" si="3"/>
        <v>#REF!</v>
      </c>
      <c r="O32" s="73">
        <f t="shared" si="2"/>
        <v>22</v>
      </c>
    </row>
    <row r="33" spans="2:15" ht="13">
      <c r="B33" s="83" t="s">
        <v>44</v>
      </c>
      <c r="C33" s="84"/>
      <c r="D33" s="103" t="s">
        <v>16</v>
      </c>
      <c r="E33" s="103" t="s">
        <v>45</v>
      </c>
      <c r="F33" s="103" t="s">
        <v>273</v>
      </c>
      <c r="G33" s="104">
        <v>1</v>
      </c>
      <c r="H33" s="105"/>
      <c r="I33" s="254">
        <v>520</v>
      </c>
      <c r="J33" s="59"/>
      <c r="K33" s="254">
        <v>530</v>
      </c>
      <c r="M33" s="73" t="e">
        <f t="shared" si="3"/>
        <v>#REF!</v>
      </c>
      <c r="O33" s="73">
        <f t="shared" si="2"/>
        <v>23</v>
      </c>
    </row>
    <row r="34" spans="2:15" ht="13">
      <c r="B34" s="83" t="s">
        <v>116</v>
      </c>
      <c r="C34" s="84"/>
      <c r="D34" s="103" t="s">
        <v>16</v>
      </c>
      <c r="E34" s="103" t="s">
        <v>17</v>
      </c>
      <c r="F34" s="103" t="s">
        <v>273</v>
      </c>
      <c r="G34" s="104">
        <v>0.75</v>
      </c>
      <c r="H34" s="105"/>
      <c r="I34" s="254">
        <v>429</v>
      </c>
      <c r="J34" s="59"/>
      <c r="K34" s="254">
        <v>464.25</v>
      </c>
      <c r="O34" s="73">
        <f t="shared" si="2"/>
        <v>24</v>
      </c>
    </row>
    <row r="35" spans="2:15" ht="13">
      <c r="B35" s="83" t="s">
        <v>47</v>
      </c>
      <c r="C35" s="208"/>
      <c r="D35" s="103" t="s">
        <v>16</v>
      </c>
      <c r="E35" s="103" t="s">
        <v>17</v>
      </c>
      <c r="F35" s="103" t="s">
        <v>273</v>
      </c>
      <c r="G35" s="104">
        <v>1</v>
      </c>
      <c r="H35" s="105"/>
      <c r="I35" s="253">
        <v>243</v>
      </c>
      <c r="J35" s="59"/>
      <c r="K35" s="253">
        <v>309</v>
      </c>
      <c r="M35" s="73">
        <f>M19+1</f>
        <v>11</v>
      </c>
      <c r="O35" s="73">
        <f t="shared" si="2"/>
        <v>25</v>
      </c>
    </row>
    <row r="36" spans="2:15" ht="13">
      <c r="B36" s="83" t="s">
        <v>48</v>
      </c>
      <c r="C36" s="84"/>
      <c r="D36" s="103" t="s">
        <v>16</v>
      </c>
      <c r="E36" s="103" t="s">
        <v>17</v>
      </c>
      <c r="F36" s="103" t="s">
        <v>412</v>
      </c>
      <c r="G36" s="104">
        <v>1</v>
      </c>
      <c r="H36" s="105"/>
      <c r="I36" s="253">
        <v>0</v>
      </c>
      <c r="J36" s="59"/>
      <c r="K36" s="253">
        <v>141</v>
      </c>
      <c r="M36" s="73" t="e">
        <f>+#REF!+1</f>
        <v>#REF!</v>
      </c>
      <c r="O36" s="73">
        <f t="shared" si="2"/>
        <v>26</v>
      </c>
    </row>
    <row r="37" spans="2:15" ht="13">
      <c r="B37" s="83" t="s">
        <v>49</v>
      </c>
      <c r="C37" s="84"/>
      <c r="D37" s="103" t="s">
        <v>16</v>
      </c>
      <c r="E37" s="103" t="s">
        <v>17</v>
      </c>
      <c r="F37" s="103" t="s">
        <v>298</v>
      </c>
      <c r="G37" s="104">
        <v>1</v>
      </c>
      <c r="H37" s="105"/>
      <c r="I37" s="253">
        <v>109</v>
      </c>
      <c r="J37" s="59"/>
      <c r="K37" s="253">
        <v>130</v>
      </c>
      <c r="M37" s="73" t="e">
        <f>+M36+1</f>
        <v>#REF!</v>
      </c>
      <c r="O37" s="73">
        <f t="shared" si="2"/>
        <v>27</v>
      </c>
    </row>
    <row r="38" spans="2:15" ht="13">
      <c r="B38" s="83" t="s">
        <v>50</v>
      </c>
      <c r="C38" s="84"/>
      <c r="D38" s="103" t="s">
        <v>16</v>
      </c>
      <c r="E38" s="103" t="s">
        <v>17</v>
      </c>
      <c r="F38" s="103" t="s">
        <v>298</v>
      </c>
      <c r="G38" s="104">
        <v>1</v>
      </c>
      <c r="H38" s="105"/>
      <c r="I38" s="253">
        <v>120</v>
      </c>
      <c r="J38" s="59"/>
      <c r="K38" s="253">
        <v>120</v>
      </c>
      <c r="M38" s="73" t="e">
        <f t="shared" si="3"/>
        <v>#REF!</v>
      </c>
      <c r="O38" s="73">
        <f t="shared" si="2"/>
        <v>28</v>
      </c>
    </row>
    <row r="39" spans="2:15" ht="13">
      <c r="B39" s="83" t="s">
        <v>51</v>
      </c>
      <c r="C39" s="84"/>
      <c r="D39" s="103" t="s">
        <v>16</v>
      </c>
      <c r="E39" s="103" t="s">
        <v>17</v>
      </c>
      <c r="F39" s="103" t="s">
        <v>273</v>
      </c>
      <c r="G39" s="104">
        <v>1</v>
      </c>
      <c r="H39" s="105"/>
      <c r="I39" s="253">
        <v>50</v>
      </c>
      <c r="J39" s="59"/>
      <c r="K39" s="253">
        <v>50</v>
      </c>
      <c r="M39" s="73" t="e">
        <f t="shared" si="3"/>
        <v>#REF!</v>
      </c>
      <c r="O39" s="73">
        <f t="shared" si="2"/>
        <v>29</v>
      </c>
    </row>
    <row r="40" spans="2:15" ht="13">
      <c r="B40" s="83" t="s">
        <v>52</v>
      </c>
      <c r="C40" s="84"/>
      <c r="D40" s="103" t="s">
        <v>16</v>
      </c>
      <c r="E40" s="103" t="s">
        <v>17</v>
      </c>
      <c r="F40" s="103" t="s">
        <v>298</v>
      </c>
      <c r="G40" s="104">
        <v>1</v>
      </c>
      <c r="H40" s="105"/>
      <c r="I40" s="253">
        <v>49</v>
      </c>
      <c r="J40" s="59"/>
      <c r="K40" s="253">
        <v>49</v>
      </c>
      <c r="M40" s="73" t="e">
        <f t="shared" si="3"/>
        <v>#REF!</v>
      </c>
      <c r="O40" s="73">
        <f t="shared" si="2"/>
        <v>30</v>
      </c>
    </row>
    <row r="41" spans="2:15" ht="13">
      <c r="B41" s="83" t="s">
        <v>53</v>
      </c>
      <c r="C41" s="84"/>
      <c r="D41" s="103" t="s">
        <v>16</v>
      </c>
      <c r="E41" s="103" t="s">
        <v>17</v>
      </c>
      <c r="F41" s="103" t="s">
        <v>412</v>
      </c>
      <c r="G41" s="104">
        <v>1</v>
      </c>
      <c r="H41" s="105"/>
      <c r="I41" s="253">
        <v>0</v>
      </c>
      <c r="J41" s="59"/>
      <c r="K41" s="253">
        <v>48</v>
      </c>
      <c r="M41" s="73" t="e">
        <f t="shared" si="3"/>
        <v>#REF!</v>
      </c>
      <c r="O41" s="73">
        <f t="shared" si="2"/>
        <v>31</v>
      </c>
    </row>
    <row r="42" spans="2:15" ht="13">
      <c r="B42" s="83" t="s">
        <v>54</v>
      </c>
      <c r="C42" s="84"/>
      <c r="D42" s="103" t="s">
        <v>16</v>
      </c>
      <c r="E42" s="103" t="s">
        <v>17</v>
      </c>
      <c r="F42" s="103" t="s">
        <v>412</v>
      </c>
      <c r="G42" s="104">
        <v>1</v>
      </c>
      <c r="H42" s="105"/>
      <c r="I42" s="253">
        <v>0</v>
      </c>
      <c r="J42" s="59"/>
      <c r="K42" s="253">
        <v>47</v>
      </c>
      <c r="M42" s="73" t="e">
        <f t="shared" si="3"/>
        <v>#REF!</v>
      </c>
      <c r="O42" s="73">
        <f t="shared" si="2"/>
        <v>32</v>
      </c>
    </row>
    <row r="43" spans="2:15" ht="13">
      <c r="B43" s="83" t="s">
        <v>55</v>
      </c>
      <c r="C43" s="84"/>
      <c r="D43" s="103" t="s">
        <v>16</v>
      </c>
      <c r="E43" s="103" t="s">
        <v>17</v>
      </c>
      <c r="F43" s="103" t="s">
        <v>412</v>
      </c>
      <c r="G43" s="104">
        <v>1</v>
      </c>
      <c r="H43" s="105"/>
      <c r="I43" s="253">
        <v>0</v>
      </c>
      <c r="J43" s="59"/>
      <c r="K43" s="253">
        <v>47</v>
      </c>
      <c r="M43" s="73" t="e">
        <f t="shared" si="3"/>
        <v>#REF!</v>
      </c>
      <c r="O43" s="73">
        <f t="shared" si="2"/>
        <v>33</v>
      </c>
    </row>
    <row r="44" spans="2:15" ht="13">
      <c r="B44" s="83" t="s">
        <v>56</v>
      </c>
      <c r="C44" s="84"/>
      <c r="D44" s="103" t="s">
        <v>16</v>
      </c>
      <c r="E44" s="103" t="s">
        <v>17</v>
      </c>
      <c r="F44" s="103" t="s">
        <v>412</v>
      </c>
      <c r="G44" s="104">
        <v>1</v>
      </c>
      <c r="H44" s="105"/>
      <c r="I44" s="253">
        <v>0</v>
      </c>
      <c r="J44" s="59"/>
      <c r="K44" s="253">
        <v>47</v>
      </c>
      <c r="M44" s="73" t="e">
        <f t="shared" si="3"/>
        <v>#REF!</v>
      </c>
      <c r="O44" s="73">
        <f t="shared" si="2"/>
        <v>34</v>
      </c>
    </row>
    <row r="45" spans="2:15" ht="13">
      <c r="B45" s="83" t="s">
        <v>57</v>
      </c>
      <c r="C45" s="84"/>
      <c r="D45" s="103" t="s">
        <v>16</v>
      </c>
      <c r="E45" s="103" t="s">
        <v>17</v>
      </c>
      <c r="F45" s="103" t="s">
        <v>412</v>
      </c>
      <c r="G45" s="104">
        <v>1</v>
      </c>
      <c r="H45" s="105"/>
      <c r="I45" s="253">
        <v>0</v>
      </c>
      <c r="J45" s="59"/>
      <c r="K45" s="253">
        <v>47</v>
      </c>
      <c r="M45" s="73" t="e">
        <f t="shared" si="3"/>
        <v>#REF!</v>
      </c>
      <c r="O45" s="73">
        <f t="shared" si="2"/>
        <v>35</v>
      </c>
    </row>
    <row r="46" spans="2:15" ht="13">
      <c r="B46" s="83" t="s">
        <v>58</v>
      </c>
      <c r="C46" s="84"/>
      <c r="D46" s="103" t="s">
        <v>16</v>
      </c>
      <c r="E46" s="103" t="s">
        <v>17</v>
      </c>
      <c r="F46" s="103" t="s">
        <v>412</v>
      </c>
      <c r="G46" s="104">
        <v>1</v>
      </c>
      <c r="H46" s="105"/>
      <c r="I46" s="253">
        <v>0</v>
      </c>
      <c r="J46" s="59"/>
      <c r="K46" s="253">
        <v>47</v>
      </c>
      <c r="M46" s="73" t="e">
        <f t="shared" si="3"/>
        <v>#REF!</v>
      </c>
      <c r="O46" s="73">
        <f t="shared" si="2"/>
        <v>36</v>
      </c>
    </row>
    <row r="47" spans="2:15" ht="13">
      <c r="B47" s="83" t="s">
        <v>59</v>
      </c>
      <c r="C47" s="84"/>
      <c r="D47" s="103" t="s">
        <v>16</v>
      </c>
      <c r="E47" s="103" t="s">
        <v>17</v>
      </c>
      <c r="F47" s="103" t="s">
        <v>412</v>
      </c>
      <c r="G47" s="104">
        <v>1</v>
      </c>
      <c r="H47" s="105"/>
      <c r="I47" s="253">
        <v>0</v>
      </c>
      <c r="J47" s="59"/>
      <c r="K47" s="253">
        <v>47</v>
      </c>
      <c r="M47" s="73" t="e">
        <f t="shared" si="3"/>
        <v>#REF!</v>
      </c>
      <c r="O47" s="73">
        <f t="shared" si="2"/>
        <v>37</v>
      </c>
    </row>
    <row r="48" spans="2:15" ht="13">
      <c r="B48" s="83" t="s">
        <v>60</v>
      </c>
      <c r="C48" s="84"/>
      <c r="D48" s="103" t="s">
        <v>16</v>
      </c>
      <c r="E48" s="103" t="s">
        <v>17</v>
      </c>
      <c r="F48" s="103" t="s">
        <v>412</v>
      </c>
      <c r="G48" s="104">
        <v>1</v>
      </c>
      <c r="H48" s="105"/>
      <c r="I48" s="253">
        <v>0</v>
      </c>
      <c r="J48" s="59"/>
      <c r="K48" s="253">
        <v>44</v>
      </c>
      <c r="M48" s="73" t="e">
        <f t="shared" si="3"/>
        <v>#REF!</v>
      </c>
      <c r="O48" s="73">
        <f t="shared" si="2"/>
        <v>38</v>
      </c>
    </row>
    <row r="49" spans="2:15" ht="13">
      <c r="B49" s="83" t="s">
        <v>61</v>
      </c>
      <c r="C49" s="84"/>
      <c r="D49" s="103" t="s">
        <v>16</v>
      </c>
      <c r="E49" s="103" t="s">
        <v>17</v>
      </c>
      <c r="F49" s="103" t="s">
        <v>273</v>
      </c>
      <c r="G49" s="104">
        <v>1</v>
      </c>
      <c r="H49" s="105"/>
      <c r="I49" s="253">
        <v>28</v>
      </c>
      <c r="J49" s="59"/>
      <c r="K49" s="253">
        <v>28</v>
      </c>
      <c r="M49" s="73" t="e">
        <f t="shared" si="3"/>
        <v>#REF!</v>
      </c>
      <c r="O49" s="73">
        <f t="shared" si="2"/>
        <v>39</v>
      </c>
    </row>
    <row r="50" spans="2:15" ht="13">
      <c r="B50" s="201" t="s">
        <v>62</v>
      </c>
      <c r="C50" s="84"/>
      <c r="D50" s="103"/>
      <c r="E50" s="103"/>
      <c r="F50" s="103"/>
      <c r="G50" s="225"/>
      <c r="H50" s="226"/>
      <c r="I50" s="255">
        <f>SUM(I10:I49)</f>
        <v>6581</v>
      </c>
      <c r="J50" s="204"/>
      <c r="K50" s="255">
        <f>SUM(K10:K49)</f>
        <v>7524.25</v>
      </c>
      <c r="M50" s="73" t="e">
        <f>+M49+1</f>
        <v>#REF!</v>
      </c>
    </row>
    <row r="51" spans="2:15" ht="13">
      <c r="B51" s="90" t="s">
        <v>63</v>
      </c>
      <c r="C51" s="90"/>
      <c r="D51" s="76"/>
      <c r="E51" s="76"/>
      <c r="F51" s="77"/>
      <c r="G51" s="76"/>
      <c r="H51" s="76"/>
      <c r="I51" s="249"/>
      <c r="J51" s="76"/>
      <c r="K51" s="249"/>
    </row>
    <row r="52" spans="2:15" ht="13">
      <c r="B52" s="83" t="s">
        <v>66</v>
      </c>
      <c r="C52" s="84"/>
      <c r="D52" s="103" t="s">
        <v>122</v>
      </c>
      <c r="E52" s="103" t="s">
        <v>65</v>
      </c>
      <c r="F52" s="103" t="s">
        <v>298</v>
      </c>
      <c r="G52" s="104">
        <v>1</v>
      </c>
      <c r="H52" s="105"/>
      <c r="I52" s="253">
        <f>830+13</f>
        <v>843</v>
      </c>
      <c r="J52" s="59"/>
      <c r="K52" s="253">
        <f>1001+13</f>
        <v>1014</v>
      </c>
      <c r="O52" s="73">
        <f>+O49+1</f>
        <v>40</v>
      </c>
    </row>
    <row r="53" spans="2:15" ht="13">
      <c r="B53" s="83" t="s">
        <v>457</v>
      </c>
      <c r="C53" s="84"/>
      <c r="D53" s="103" t="s">
        <v>122</v>
      </c>
      <c r="E53" s="103" t="s">
        <v>65</v>
      </c>
      <c r="F53" s="103" t="s">
        <v>273</v>
      </c>
      <c r="G53" s="104">
        <v>1</v>
      </c>
      <c r="H53" s="105"/>
      <c r="I53" s="253">
        <v>1009</v>
      </c>
      <c r="J53" s="59"/>
      <c r="K53" s="253">
        <v>1000</v>
      </c>
      <c r="O53" s="73">
        <f>O52+1</f>
        <v>41</v>
      </c>
    </row>
    <row r="54" spans="2:15" ht="13">
      <c r="B54" s="83" t="s">
        <v>67</v>
      </c>
      <c r="C54" s="84"/>
      <c r="D54" s="103" t="s">
        <v>122</v>
      </c>
      <c r="E54" s="103" t="s">
        <v>65</v>
      </c>
      <c r="F54" s="103" t="s">
        <v>298</v>
      </c>
      <c r="G54" s="104">
        <v>1</v>
      </c>
      <c r="H54" s="105"/>
      <c r="I54" s="253">
        <v>782</v>
      </c>
      <c r="J54" s="59"/>
      <c r="K54" s="253">
        <v>842</v>
      </c>
      <c r="M54" s="73" t="e">
        <f>+M29+1</f>
        <v>#REF!</v>
      </c>
      <c r="O54" s="73">
        <f>+O53+1</f>
        <v>42</v>
      </c>
    </row>
    <row r="55" spans="2:15" ht="15.5">
      <c r="B55" s="83" t="s">
        <v>448</v>
      </c>
      <c r="C55" s="84"/>
      <c r="D55" s="103" t="s">
        <v>122</v>
      </c>
      <c r="E55" s="103" t="s">
        <v>65</v>
      </c>
      <c r="F55" s="103" t="s">
        <v>411</v>
      </c>
      <c r="G55" s="104">
        <v>1</v>
      </c>
      <c r="H55" s="105"/>
      <c r="I55" s="253">
        <v>763</v>
      </c>
      <c r="J55" s="59"/>
      <c r="K55" s="253">
        <v>781</v>
      </c>
      <c r="M55" s="73" t="e">
        <f t="shared" ref="M55:M66" si="4">+M54+1</f>
        <v>#REF!</v>
      </c>
      <c r="O55" s="73">
        <f t="shared" ref="O55:O65" si="5">+O54+1</f>
        <v>43</v>
      </c>
    </row>
    <row r="56" spans="2:15" ht="13">
      <c r="B56" s="83" t="s">
        <v>381</v>
      </c>
      <c r="C56" s="84"/>
      <c r="D56" s="103" t="s">
        <v>122</v>
      </c>
      <c r="E56" s="103" t="s">
        <v>65</v>
      </c>
      <c r="F56" s="103" t="s">
        <v>273</v>
      </c>
      <c r="G56" s="104">
        <v>1</v>
      </c>
      <c r="H56" s="105"/>
      <c r="I56" s="253">
        <v>740</v>
      </c>
      <c r="J56" s="59"/>
      <c r="K56" s="253">
        <v>762</v>
      </c>
      <c r="O56" s="73">
        <f t="shared" si="5"/>
        <v>44</v>
      </c>
    </row>
    <row r="57" spans="2:15" ht="13">
      <c r="B57" s="83" t="s">
        <v>64</v>
      </c>
      <c r="C57" s="84"/>
      <c r="D57" s="103" t="s">
        <v>122</v>
      </c>
      <c r="E57" s="103" t="s">
        <v>65</v>
      </c>
      <c r="F57" s="103" t="s">
        <v>273</v>
      </c>
      <c r="G57" s="104">
        <v>0.75</v>
      </c>
      <c r="H57" s="105"/>
      <c r="I57" s="253">
        <v>779</v>
      </c>
      <c r="J57" s="59"/>
      <c r="K57" s="253">
        <v>746</v>
      </c>
      <c r="M57" s="73" t="e">
        <f>+M55+1</f>
        <v>#REF!</v>
      </c>
      <c r="O57" s="73">
        <f t="shared" si="5"/>
        <v>45</v>
      </c>
    </row>
    <row r="58" spans="2:15" ht="13">
      <c r="B58" s="83" t="s">
        <v>69</v>
      </c>
      <c r="C58" s="84"/>
      <c r="D58" s="103" t="s">
        <v>122</v>
      </c>
      <c r="E58" s="103" t="s">
        <v>65</v>
      </c>
      <c r="F58" s="103" t="s">
        <v>273</v>
      </c>
      <c r="G58" s="104">
        <v>1</v>
      </c>
      <c r="H58" s="105"/>
      <c r="I58" s="253">
        <f>662+10</f>
        <v>672</v>
      </c>
      <c r="J58" s="59"/>
      <c r="K58" s="253">
        <f>692+10</f>
        <v>702</v>
      </c>
      <c r="M58" s="73" t="e">
        <f t="shared" si="4"/>
        <v>#REF!</v>
      </c>
      <c r="O58" s="73">
        <f t="shared" si="5"/>
        <v>46</v>
      </c>
    </row>
    <row r="59" spans="2:15" ht="13">
      <c r="B59" s="83" t="s">
        <v>71</v>
      </c>
      <c r="C59" s="84"/>
      <c r="D59" s="103" t="s">
        <v>122</v>
      </c>
      <c r="E59" s="103" t="s">
        <v>65</v>
      </c>
      <c r="F59" s="103" t="s">
        <v>298</v>
      </c>
      <c r="G59" s="104">
        <v>1</v>
      </c>
      <c r="H59" s="105"/>
      <c r="I59" s="253">
        <v>463</v>
      </c>
      <c r="J59" s="59"/>
      <c r="K59" s="253">
        <v>608</v>
      </c>
      <c r="M59" s="73" t="e">
        <f t="shared" si="4"/>
        <v>#REF!</v>
      </c>
      <c r="O59" s="73">
        <f t="shared" si="5"/>
        <v>47</v>
      </c>
    </row>
    <row r="60" spans="2:15" ht="13">
      <c r="B60" s="83" t="s">
        <v>70</v>
      </c>
      <c r="C60" s="84"/>
      <c r="D60" s="103" t="s">
        <v>122</v>
      </c>
      <c r="E60" s="103" t="s">
        <v>65</v>
      </c>
      <c r="F60" s="103" t="s">
        <v>273</v>
      </c>
      <c r="G60" s="104">
        <v>1</v>
      </c>
      <c r="H60" s="105"/>
      <c r="I60" s="253">
        <v>520</v>
      </c>
      <c r="J60" s="59"/>
      <c r="K60" s="253">
        <v>606</v>
      </c>
      <c r="M60" s="73" t="e">
        <f t="shared" si="4"/>
        <v>#REF!</v>
      </c>
      <c r="O60" s="73">
        <f t="shared" si="5"/>
        <v>48</v>
      </c>
    </row>
    <row r="61" spans="2:15" ht="13">
      <c r="B61" s="83" t="s">
        <v>72</v>
      </c>
      <c r="C61" s="84"/>
      <c r="D61" s="103" t="s">
        <v>122</v>
      </c>
      <c r="E61" s="103" t="s">
        <v>65</v>
      </c>
      <c r="F61" s="103" t="s">
        <v>298</v>
      </c>
      <c r="G61" s="104">
        <v>1</v>
      </c>
      <c r="H61" s="105"/>
      <c r="I61" s="253">
        <v>426</v>
      </c>
      <c r="J61" s="59"/>
      <c r="K61" s="253">
        <v>500</v>
      </c>
      <c r="M61" s="73" t="e">
        <f t="shared" si="4"/>
        <v>#REF!</v>
      </c>
      <c r="O61" s="73">
        <f t="shared" si="5"/>
        <v>49</v>
      </c>
    </row>
    <row r="62" spans="2:15" ht="13">
      <c r="B62" s="83" t="s">
        <v>73</v>
      </c>
      <c r="C62" s="84"/>
      <c r="D62" s="103" t="s">
        <v>122</v>
      </c>
      <c r="E62" s="103" t="s">
        <v>65</v>
      </c>
      <c r="F62" s="103" t="s">
        <v>298</v>
      </c>
      <c r="G62" s="104">
        <v>1</v>
      </c>
      <c r="H62" s="105"/>
      <c r="I62" s="253">
        <v>400</v>
      </c>
      <c r="J62" s="59"/>
      <c r="K62" s="253">
        <v>453</v>
      </c>
      <c r="M62" s="73" t="e">
        <f t="shared" si="4"/>
        <v>#REF!</v>
      </c>
      <c r="O62" s="73">
        <f t="shared" si="5"/>
        <v>50</v>
      </c>
    </row>
    <row r="63" spans="2:15" ht="13">
      <c r="B63" s="83" t="s">
        <v>74</v>
      </c>
      <c r="C63" s="84"/>
      <c r="D63" s="103" t="s">
        <v>122</v>
      </c>
      <c r="E63" s="103" t="s">
        <v>65</v>
      </c>
      <c r="F63" s="103" t="s">
        <v>298</v>
      </c>
      <c r="G63" s="104">
        <v>1</v>
      </c>
      <c r="H63" s="105"/>
      <c r="I63" s="253">
        <v>344</v>
      </c>
      <c r="J63" s="59"/>
      <c r="K63" s="253">
        <v>400</v>
      </c>
      <c r="M63" s="73" t="e">
        <f t="shared" si="4"/>
        <v>#REF!</v>
      </c>
      <c r="O63" s="73">
        <f t="shared" si="5"/>
        <v>51</v>
      </c>
    </row>
    <row r="64" spans="2:15" ht="13">
      <c r="B64" s="83" t="s">
        <v>75</v>
      </c>
      <c r="C64" s="84"/>
      <c r="D64" s="103" t="s">
        <v>122</v>
      </c>
      <c r="E64" s="103" t="s">
        <v>65</v>
      </c>
      <c r="F64" s="103" t="s">
        <v>273</v>
      </c>
      <c r="G64" s="227">
        <v>0.78500000000000003</v>
      </c>
      <c r="H64" s="105"/>
      <c r="I64" s="253">
        <v>392</v>
      </c>
      <c r="J64" s="59"/>
      <c r="K64" s="253">
        <v>374</v>
      </c>
      <c r="M64" s="73" t="e">
        <f t="shared" si="4"/>
        <v>#REF!</v>
      </c>
      <c r="O64" s="73">
        <f t="shared" si="5"/>
        <v>52</v>
      </c>
    </row>
    <row r="65" spans="2:15" ht="15.5">
      <c r="B65" s="83" t="s">
        <v>449</v>
      </c>
      <c r="C65" s="228"/>
      <c r="D65" s="103" t="s">
        <v>122</v>
      </c>
      <c r="E65" s="103" t="s">
        <v>65</v>
      </c>
      <c r="F65" s="103" t="s">
        <v>298</v>
      </c>
      <c r="G65" s="104">
        <v>1</v>
      </c>
      <c r="H65" s="105"/>
      <c r="I65" s="256">
        <v>210</v>
      </c>
      <c r="J65" s="59"/>
      <c r="K65" s="256">
        <v>236</v>
      </c>
      <c r="M65" s="73" t="e">
        <f t="shared" si="4"/>
        <v>#REF!</v>
      </c>
      <c r="O65" s="73">
        <f t="shared" si="5"/>
        <v>53</v>
      </c>
    </row>
    <row r="66" spans="2:15" ht="13">
      <c r="B66" s="201" t="s">
        <v>62</v>
      </c>
      <c r="C66" s="84"/>
      <c r="D66" s="76"/>
      <c r="E66" s="76"/>
      <c r="F66" s="77"/>
      <c r="G66" s="202"/>
      <c r="H66" s="202"/>
      <c r="I66" s="255">
        <f>SUM(I52:I65)</f>
        <v>8343</v>
      </c>
      <c r="J66" s="204"/>
      <c r="K66" s="255">
        <f>SUM(K52:K65)</f>
        <v>9024</v>
      </c>
      <c r="M66" s="73" t="e">
        <f t="shared" si="4"/>
        <v>#REF!</v>
      </c>
    </row>
    <row r="67" spans="2:15" ht="13">
      <c r="B67" s="90" t="s">
        <v>97</v>
      </c>
      <c r="C67" s="90"/>
      <c r="D67" s="76"/>
      <c r="E67" s="76"/>
      <c r="F67" s="77"/>
      <c r="G67" s="76"/>
      <c r="H67" s="76"/>
      <c r="I67" s="249"/>
      <c r="J67" s="76"/>
      <c r="K67" s="249"/>
    </row>
    <row r="68" spans="2:15" ht="13">
      <c r="B68" s="83" t="s">
        <v>176</v>
      </c>
      <c r="C68" s="84"/>
      <c r="D68" s="103" t="s">
        <v>114</v>
      </c>
      <c r="E68" s="103" t="s">
        <v>254</v>
      </c>
      <c r="F68" s="103" t="s">
        <v>273</v>
      </c>
      <c r="G68" s="104">
        <v>1</v>
      </c>
      <c r="H68" s="105"/>
      <c r="I68" s="253">
        <v>1037</v>
      </c>
      <c r="J68" s="59"/>
      <c r="K68" s="253">
        <v>1130</v>
      </c>
      <c r="O68" s="73">
        <f>+O65+1</f>
        <v>54</v>
      </c>
    </row>
    <row r="69" spans="2:15" ht="13">
      <c r="B69" s="83" t="s">
        <v>183</v>
      </c>
      <c r="C69" s="84"/>
      <c r="D69" s="103" t="s">
        <v>114</v>
      </c>
      <c r="E69" s="103" t="s">
        <v>255</v>
      </c>
      <c r="F69" s="103" t="s">
        <v>273</v>
      </c>
      <c r="G69" s="104">
        <v>1</v>
      </c>
      <c r="H69" s="105"/>
      <c r="I69" s="254">
        <v>1030</v>
      </c>
      <c r="J69" s="59"/>
      <c r="K69" s="254">
        <v>1130</v>
      </c>
      <c r="M69" s="73" t="e">
        <f>+M109+1</f>
        <v>#REF!</v>
      </c>
      <c r="O69" s="73">
        <f>+O68+1</f>
        <v>55</v>
      </c>
    </row>
    <row r="70" spans="2:15" ht="13">
      <c r="B70" s="83" t="s">
        <v>187</v>
      </c>
      <c r="C70" s="84"/>
      <c r="D70" s="103" t="s">
        <v>114</v>
      </c>
      <c r="E70" s="103" t="s">
        <v>255</v>
      </c>
      <c r="F70" s="103" t="s">
        <v>413</v>
      </c>
      <c r="G70" s="104">
        <v>1</v>
      </c>
      <c r="H70" s="105"/>
      <c r="I70" s="253">
        <v>0</v>
      </c>
      <c r="J70" s="59"/>
      <c r="K70" s="253">
        <v>725</v>
      </c>
      <c r="M70" s="73" t="e">
        <f t="shared" ref="M70:M97" si="6">+M69+1</f>
        <v>#REF!</v>
      </c>
      <c r="O70" s="73">
        <f t="shared" ref="O70:O96" si="7">+O69+1</f>
        <v>56</v>
      </c>
    </row>
    <row r="71" spans="2:15" ht="13">
      <c r="B71" s="83" t="s">
        <v>277</v>
      </c>
      <c r="C71" s="84"/>
      <c r="D71" s="103" t="s">
        <v>114</v>
      </c>
      <c r="E71" s="103" t="s">
        <v>254</v>
      </c>
      <c r="F71" s="103" t="s">
        <v>273</v>
      </c>
      <c r="G71" s="104">
        <v>1</v>
      </c>
      <c r="H71" s="105"/>
      <c r="I71" s="254">
        <v>518.5</v>
      </c>
      <c r="J71" s="59"/>
      <c r="K71" s="254">
        <v>565</v>
      </c>
      <c r="M71" s="73" t="e">
        <f>+#REF!+1</f>
        <v>#REF!</v>
      </c>
      <c r="O71" s="73">
        <f t="shared" si="7"/>
        <v>57</v>
      </c>
    </row>
    <row r="72" spans="2:15" ht="13">
      <c r="B72" s="83" t="s">
        <v>104</v>
      </c>
      <c r="C72" s="84"/>
      <c r="D72" s="103" t="s">
        <v>120</v>
      </c>
      <c r="E72" s="103" t="s">
        <v>105</v>
      </c>
      <c r="F72" s="103" t="s">
        <v>273</v>
      </c>
      <c r="G72" s="104">
        <v>1</v>
      </c>
      <c r="H72" s="105"/>
      <c r="I72" s="254">
        <f>543+9</f>
        <v>552</v>
      </c>
      <c r="J72" s="59"/>
      <c r="K72" s="254">
        <f>543+9</f>
        <v>552</v>
      </c>
      <c r="O72" s="73">
        <f t="shared" si="7"/>
        <v>58</v>
      </c>
    </row>
    <row r="73" spans="2:15" ht="15.5">
      <c r="B73" s="83" t="s">
        <v>131</v>
      </c>
      <c r="C73" s="84"/>
      <c r="D73" s="103" t="s">
        <v>120</v>
      </c>
      <c r="E73" s="103" t="s">
        <v>112</v>
      </c>
      <c r="F73" s="103" t="s">
        <v>273</v>
      </c>
      <c r="G73" s="104">
        <v>0.5</v>
      </c>
      <c r="H73" s="105"/>
      <c r="I73" s="253">
        <v>422</v>
      </c>
      <c r="J73" s="59"/>
      <c r="K73" s="253">
        <v>519</v>
      </c>
      <c r="M73" s="73" t="e">
        <f>+M71+1</f>
        <v>#REF!</v>
      </c>
      <c r="O73" s="73">
        <f t="shared" si="7"/>
        <v>59</v>
      </c>
    </row>
    <row r="74" spans="2:15" ht="13">
      <c r="B74" s="83" t="s">
        <v>101</v>
      </c>
      <c r="C74" s="84"/>
      <c r="D74" s="103" t="s">
        <v>99</v>
      </c>
      <c r="E74" s="103" t="s">
        <v>100</v>
      </c>
      <c r="F74" s="103" t="s">
        <v>412</v>
      </c>
      <c r="G74" s="104">
        <v>1</v>
      </c>
      <c r="H74" s="105"/>
      <c r="I74" s="254">
        <v>0</v>
      </c>
      <c r="J74" s="59"/>
      <c r="K74" s="254">
        <v>503</v>
      </c>
      <c r="M74" s="73" t="e">
        <f t="shared" ref="M74" si="8">+M73+1</f>
        <v>#REF!</v>
      </c>
      <c r="O74" s="73">
        <f t="shared" si="7"/>
        <v>60</v>
      </c>
    </row>
    <row r="75" spans="2:15" ht="13">
      <c r="B75" s="83" t="s">
        <v>113</v>
      </c>
      <c r="C75" s="84"/>
      <c r="D75" s="103" t="s">
        <v>114</v>
      </c>
      <c r="E75" s="103" t="s">
        <v>115</v>
      </c>
      <c r="F75" s="103" t="s">
        <v>412</v>
      </c>
      <c r="G75" s="104">
        <v>1</v>
      </c>
      <c r="H75" s="105"/>
      <c r="I75" s="253">
        <v>0</v>
      </c>
      <c r="J75" s="59"/>
      <c r="K75" s="253">
        <v>503</v>
      </c>
      <c r="M75" s="73" t="e">
        <f>+#REF!+1</f>
        <v>#REF!</v>
      </c>
      <c r="O75" s="73">
        <f t="shared" si="7"/>
        <v>61</v>
      </c>
    </row>
    <row r="76" spans="2:15" ht="13">
      <c r="B76" s="83" t="s">
        <v>102</v>
      </c>
      <c r="C76" s="84"/>
      <c r="D76" s="103" t="s">
        <v>99</v>
      </c>
      <c r="E76" s="103" t="s">
        <v>103</v>
      </c>
      <c r="F76" s="103" t="s">
        <v>273</v>
      </c>
      <c r="G76" s="104">
        <v>1</v>
      </c>
      <c r="H76" s="105"/>
      <c r="I76" s="254">
        <v>280</v>
      </c>
      <c r="J76" s="59"/>
      <c r="K76" s="254">
        <v>375</v>
      </c>
      <c r="M76" s="73" t="e">
        <f t="shared" ref="M76" si="9">+M75+1</f>
        <v>#REF!</v>
      </c>
      <c r="O76" s="73">
        <f t="shared" si="7"/>
        <v>62</v>
      </c>
    </row>
    <row r="77" spans="2:15" ht="13">
      <c r="B77" s="83" t="s">
        <v>192</v>
      </c>
      <c r="C77" s="84"/>
      <c r="D77" s="103" t="s">
        <v>114</v>
      </c>
      <c r="E77" s="103" t="s">
        <v>256</v>
      </c>
      <c r="F77" s="103" t="s">
        <v>412</v>
      </c>
      <c r="G77" s="104">
        <v>1</v>
      </c>
      <c r="H77" s="105"/>
      <c r="I77" s="253">
        <v>0</v>
      </c>
      <c r="J77" s="59"/>
      <c r="K77" s="253">
        <v>191</v>
      </c>
      <c r="M77" s="73" t="e">
        <f>+#REF!+1</f>
        <v>#REF!</v>
      </c>
      <c r="O77" s="73">
        <f t="shared" si="7"/>
        <v>63</v>
      </c>
    </row>
    <row r="78" spans="2:15" ht="13">
      <c r="B78" s="83" t="s">
        <v>106</v>
      </c>
      <c r="C78" s="84"/>
      <c r="D78" s="103" t="s">
        <v>120</v>
      </c>
      <c r="E78" s="103" t="s">
        <v>107</v>
      </c>
      <c r="F78" s="103" t="s">
        <v>298</v>
      </c>
      <c r="G78" s="104">
        <v>1</v>
      </c>
      <c r="H78" s="105"/>
      <c r="I78" s="253">
        <v>110</v>
      </c>
      <c r="J78" s="59"/>
      <c r="K78" s="253">
        <v>121</v>
      </c>
      <c r="M78" s="73" t="e">
        <f>+#REF!+1</f>
        <v>#REF!</v>
      </c>
      <c r="O78" s="73">
        <f t="shared" si="7"/>
        <v>64</v>
      </c>
    </row>
    <row r="79" spans="2:15" ht="13">
      <c r="B79" s="83" t="s">
        <v>203</v>
      </c>
      <c r="C79" s="84"/>
      <c r="D79" s="103" t="s">
        <v>114</v>
      </c>
      <c r="E79" s="103" t="s">
        <v>256</v>
      </c>
      <c r="F79" s="103" t="s">
        <v>412</v>
      </c>
      <c r="G79" s="104">
        <v>1</v>
      </c>
      <c r="H79" s="105"/>
      <c r="I79" s="254">
        <v>0</v>
      </c>
      <c r="J79" s="59"/>
      <c r="K79" s="254">
        <v>92</v>
      </c>
      <c r="M79" s="73" t="e">
        <f t="shared" si="6"/>
        <v>#REF!</v>
      </c>
      <c r="O79" s="73">
        <f t="shared" si="7"/>
        <v>65</v>
      </c>
    </row>
    <row r="80" spans="2:15" ht="13">
      <c r="B80" s="83" t="s">
        <v>108</v>
      </c>
      <c r="C80" s="84"/>
      <c r="D80" s="103" t="s">
        <v>120</v>
      </c>
      <c r="E80" s="103" t="s">
        <v>107</v>
      </c>
      <c r="F80" s="103" t="s">
        <v>273</v>
      </c>
      <c r="G80" s="104">
        <v>1</v>
      </c>
      <c r="H80" s="105"/>
      <c r="I80" s="253">
        <v>60</v>
      </c>
      <c r="J80" s="59"/>
      <c r="K80" s="253">
        <v>80</v>
      </c>
      <c r="M80" s="73" t="e">
        <f t="shared" si="6"/>
        <v>#REF!</v>
      </c>
      <c r="O80" s="73">
        <f t="shared" si="7"/>
        <v>66</v>
      </c>
    </row>
    <row r="81" spans="2:15" ht="15.5">
      <c r="B81" s="83" t="s">
        <v>464</v>
      </c>
      <c r="C81" s="84"/>
      <c r="D81" s="103" t="s">
        <v>114</v>
      </c>
      <c r="E81" s="103" t="s">
        <v>256</v>
      </c>
      <c r="F81" s="103" t="s">
        <v>412</v>
      </c>
      <c r="G81" s="104">
        <v>1</v>
      </c>
      <c r="H81" s="105"/>
      <c r="I81" s="254">
        <v>0</v>
      </c>
      <c r="J81" s="59"/>
      <c r="K81" s="254">
        <v>77</v>
      </c>
      <c r="M81" s="73" t="e">
        <f t="shared" si="6"/>
        <v>#REF!</v>
      </c>
      <c r="O81" s="73">
        <f t="shared" si="7"/>
        <v>67</v>
      </c>
    </row>
    <row r="82" spans="2:15" ht="13">
      <c r="B82" s="83" t="s">
        <v>211</v>
      </c>
      <c r="C82" s="84"/>
      <c r="D82" s="103" t="s">
        <v>114</v>
      </c>
      <c r="E82" s="103" t="s">
        <v>256</v>
      </c>
      <c r="F82" s="103" t="s">
        <v>412</v>
      </c>
      <c r="G82" s="104">
        <v>1</v>
      </c>
      <c r="H82" s="105"/>
      <c r="I82" s="253">
        <v>0</v>
      </c>
      <c r="J82" s="59"/>
      <c r="K82" s="253">
        <v>73</v>
      </c>
      <c r="M82" s="73" t="e">
        <f t="shared" si="6"/>
        <v>#REF!</v>
      </c>
      <c r="O82" s="73">
        <f t="shared" si="7"/>
        <v>68</v>
      </c>
    </row>
    <row r="83" spans="2:15" ht="15.5">
      <c r="B83" s="83" t="s">
        <v>465</v>
      </c>
      <c r="C83" s="84"/>
      <c r="D83" s="103" t="s">
        <v>114</v>
      </c>
      <c r="E83" s="103" t="s">
        <v>256</v>
      </c>
      <c r="F83" s="103" t="s">
        <v>412</v>
      </c>
      <c r="G83" s="104">
        <v>1</v>
      </c>
      <c r="H83" s="105"/>
      <c r="I83" s="254">
        <v>0</v>
      </c>
      <c r="J83" s="59"/>
      <c r="K83" s="254">
        <v>68</v>
      </c>
      <c r="M83" s="73" t="e">
        <f t="shared" si="6"/>
        <v>#REF!</v>
      </c>
      <c r="O83" s="73">
        <f t="shared" si="7"/>
        <v>69</v>
      </c>
    </row>
    <row r="84" spans="2:15" ht="13">
      <c r="B84" s="83" t="s">
        <v>220</v>
      </c>
      <c r="C84" s="84"/>
      <c r="D84" s="103" t="s">
        <v>114</v>
      </c>
      <c r="E84" s="103" t="s">
        <v>256</v>
      </c>
      <c r="F84" s="103" t="s">
        <v>412</v>
      </c>
      <c r="G84" s="104">
        <v>1</v>
      </c>
      <c r="H84" s="105"/>
      <c r="I84" s="253">
        <v>0</v>
      </c>
      <c r="J84" s="59"/>
      <c r="K84" s="253">
        <v>67</v>
      </c>
      <c r="M84" s="73" t="e">
        <f t="shared" si="6"/>
        <v>#REF!</v>
      </c>
      <c r="O84" s="73">
        <f t="shared" si="7"/>
        <v>70</v>
      </c>
    </row>
    <row r="85" spans="2:15" ht="15.5">
      <c r="B85" s="83" t="s">
        <v>466</v>
      </c>
      <c r="C85" s="84"/>
      <c r="D85" s="103" t="s">
        <v>114</v>
      </c>
      <c r="E85" s="103" t="s">
        <v>256</v>
      </c>
      <c r="F85" s="103" t="s">
        <v>412</v>
      </c>
      <c r="G85" s="104">
        <v>1</v>
      </c>
      <c r="H85" s="105"/>
      <c r="I85" s="254">
        <v>0</v>
      </c>
      <c r="J85" s="59"/>
      <c r="K85" s="254">
        <v>60</v>
      </c>
      <c r="M85" s="73" t="e">
        <f t="shared" si="6"/>
        <v>#REF!</v>
      </c>
      <c r="O85" s="73">
        <f t="shared" si="7"/>
        <v>71</v>
      </c>
    </row>
    <row r="86" spans="2:15" ht="13">
      <c r="B86" s="83" t="s">
        <v>109</v>
      </c>
      <c r="C86" s="84"/>
      <c r="D86" s="103" t="s">
        <v>120</v>
      </c>
      <c r="E86" s="103" t="s">
        <v>107</v>
      </c>
      <c r="F86" s="103" t="s">
        <v>273</v>
      </c>
      <c r="G86" s="104">
        <v>1</v>
      </c>
      <c r="H86" s="105"/>
      <c r="I86" s="253">
        <v>55</v>
      </c>
      <c r="J86" s="59"/>
      <c r="K86" s="253">
        <v>56</v>
      </c>
      <c r="M86" s="73" t="e">
        <f t="shared" si="6"/>
        <v>#REF!</v>
      </c>
      <c r="O86" s="73">
        <f t="shared" si="7"/>
        <v>72</v>
      </c>
    </row>
    <row r="87" spans="2:15" ht="13">
      <c r="B87" s="83" t="s">
        <v>224</v>
      </c>
      <c r="C87" s="84"/>
      <c r="D87" s="103" t="s">
        <v>114</v>
      </c>
      <c r="E87" s="103" t="s">
        <v>255</v>
      </c>
      <c r="F87" s="103" t="s">
        <v>412</v>
      </c>
      <c r="G87" s="104">
        <v>1</v>
      </c>
      <c r="H87" s="105"/>
      <c r="I87" s="254">
        <v>0</v>
      </c>
      <c r="J87" s="59"/>
      <c r="K87" s="254">
        <v>53</v>
      </c>
      <c r="M87" s="73" t="e">
        <f t="shared" si="6"/>
        <v>#REF!</v>
      </c>
      <c r="O87" s="73">
        <f t="shared" si="7"/>
        <v>73</v>
      </c>
    </row>
    <row r="88" spans="2:15" ht="13">
      <c r="B88" s="83" t="s">
        <v>110</v>
      </c>
      <c r="C88" s="84"/>
      <c r="D88" s="103" t="s">
        <v>120</v>
      </c>
      <c r="E88" s="103" t="s">
        <v>107</v>
      </c>
      <c r="F88" s="103" t="s">
        <v>412</v>
      </c>
      <c r="G88" s="104">
        <v>1</v>
      </c>
      <c r="H88" s="105"/>
      <c r="I88" s="253">
        <v>0</v>
      </c>
      <c r="J88" s="59"/>
      <c r="K88" s="253">
        <v>48</v>
      </c>
      <c r="M88" s="73" t="e">
        <f t="shared" si="6"/>
        <v>#REF!</v>
      </c>
      <c r="O88" s="73">
        <f t="shared" si="7"/>
        <v>74</v>
      </c>
    </row>
    <row r="89" spans="2:15" ht="13">
      <c r="B89" s="83" t="s">
        <v>111</v>
      </c>
      <c r="C89" s="84"/>
      <c r="D89" s="103" t="s">
        <v>120</v>
      </c>
      <c r="E89" s="103" t="s">
        <v>107</v>
      </c>
      <c r="F89" s="103" t="s">
        <v>298</v>
      </c>
      <c r="G89" s="104">
        <v>1</v>
      </c>
      <c r="H89" s="105"/>
      <c r="I89" s="254">
        <v>45</v>
      </c>
      <c r="J89" s="59"/>
      <c r="K89" s="254">
        <v>47</v>
      </c>
      <c r="M89" s="73" t="e">
        <f t="shared" si="6"/>
        <v>#REF!</v>
      </c>
      <c r="O89" s="73">
        <f t="shared" si="7"/>
        <v>75</v>
      </c>
    </row>
    <row r="90" spans="2:15" ht="13">
      <c r="B90" s="83" t="s">
        <v>226</v>
      </c>
      <c r="C90" s="84"/>
      <c r="D90" s="103" t="s">
        <v>114</v>
      </c>
      <c r="E90" s="103" t="s">
        <v>257</v>
      </c>
      <c r="F90" s="103" t="s">
        <v>412</v>
      </c>
      <c r="G90" s="104">
        <v>1</v>
      </c>
      <c r="H90" s="105"/>
      <c r="I90" s="253">
        <v>0</v>
      </c>
      <c r="J90" s="59"/>
      <c r="K90" s="253">
        <v>33</v>
      </c>
      <c r="M90" s="73" t="e">
        <f t="shared" si="6"/>
        <v>#REF!</v>
      </c>
      <c r="O90" s="73">
        <f t="shared" si="7"/>
        <v>76</v>
      </c>
    </row>
    <row r="91" spans="2:15" ht="15.5">
      <c r="B91" s="83" t="s">
        <v>467</v>
      </c>
      <c r="C91" s="84"/>
      <c r="D91" s="103" t="s">
        <v>120</v>
      </c>
      <c r="E91" s="103" t="s">
        <v>112</v>
      </c>
      <c r="F91" s="103" t="s">
        <v>298</v>
      </c>
      <c r="G91" s="104">
        <v>0.5</v>
      </c>
      <c r="H91" s="105"/>
      <c r="I91" s="254">
        <v>25</v>
      </c>
      <c r="J91" s="59"/>
      <c r="K91" s="254">
        <v>25</v>
      </c>
      <c r="M91" s="73" t="e">
        <f t="shared" si="6"/>
        <v>#REF!</v>
      </c>
      <c r="O91" s="73">
        <f t="shared" si="7"/>
        <v>77</v>
      </c>
    </row>
    <row r="92" spans="2:15" ht="13">
      <c r="B92" s="83" t="s">
        <v>229</v>
      </c>
      <c r="C92" s="84"/>
      <c r="D92" s="103" t="s">
        <v>114</v>
      </c>
      <c r="E92" s="103" t="s">
        <v>255</v>
      </c>
      <c r="F92" s="103" t="s">
        <v>412</v>
      </c>
      <c r="G92" s="104">
        <v>1</v>
      </c>
      <c r="H92" s="105"/>
      <c r="I92" s="253">
        <v>0</v>
      </c>
      <c r="J92" s="59"/>
      <c r="K92" s="253">
        <v>23</v>
      </c>
      <c r="M92" s="73" t="e">
        <f t="shared" si="6"/>
        <v>#REF!</v>
      </c>
      <c r="O92" s="73">
        <f t="shared" si="7"/>
        <v>78</v>
      </c>
    </row>
    <row r="93" spans="2:15" ht="13">
      <c r="B93" s="83" t="s">
        <v>232</v>
      </c>
      <c r="C93" s="84"/>
      <c r="D93" s="103" t="s">
        <v>114</v>
      </c>
      <c r="E93" s="103" t="s">
        <v>255</v>
      </c>
      <c r="F93" s="103" t="s">
        <v>412</v>
      </c>
      <c r="G93" s="104">
        <v>1</v>
      </c>
      <c r="H93" s="105"/>
      <c r="I93" s="254">
        <v>0</v>
      </c>
      <c r="J93" s="59"/>
      <c r="K93" s="254">
        <v>20</v>
      </c>
      <c r="M93" s="73" t="e">
        <f t="shared" si="6"/>
        <v>#REF!</v>
      </c>
      <c r="O93" s="73">
        <f t="shared" si="7"/>
        <v>79</v>
      </c>
    </row>
    <row r="94" spans="2:15" ht="13">
      <c r="B94" s="83" t="s">
        <v>234</v>
      </c>
      <c r="C94" s="84"/>
      <c r="D94" s="103" t="s">
        <v>114</v>
      </c>
      <c r="E94" s="103" t="s">
        <v>257</v>
      </c>
      <c r="F94" s="103" t="s">
        <v>412</v>
      </c>
      <c r="G94" s="104">
        <v>1</v>
      </c>
      <c r="H94" s="105"/>
      <c r="I94" s="253">
        <v>0</v>
      </c>
      <c r="J94" s="59"/>
      <c r="K94" s="253">
        <v>12</v>
      </c>
      <c r="M94" s="73" t="e">
        <f t="shared" si="6"/>
        <v>#REF!</v>
      </c>
      <c r="O94" s="73">
        <f t="shared" si="7"/>
        <v>80</v>
      </c>
    </row>
    <row r="95" spans="2:15" ht="13">
      <c r="B95" s="83" t="s">
        <v>237</v>
      </c>
      <c r="C95" s="84"/>
      <c r="D95" s="103" t="s">
        <v>114</v>
      </c>
      <c r="E95" s="103" t="s">
        <v>258</v>
      </c>
      <c r="F95" s="103" t="s">
        <v>412</v>
      </c>
      <c r="G95" s="104">
        <v>1</v>
      </c>
      <c r="H95" s="105"/>
      <c r="I95" s="254">
        <v>0</v>
      </c>
      <c r="J95" s="59"/>
      <c r="K95" s="254">
        <v>10</v>
      </c>
      <c r="M95" s="73" t="e">
        <f t="shared" si="6"/>
        <v>#REF!</v>
      </c>
      <c r="O95" s="73">
        <f t="shared" si="7"/>
        <v>81</v>
      </c>
    </row>
    <row r="96" spans="2:15" ht="13">
      <c r="B96" s="83" t="s">
        <v>240</v>
      </c>
      <c r="C96" s="84"/>
      <c r="D96" s="103" t="s">
        <v>114</v>
      </c>
      <c r="E96" s="103" t="s">
        <v>256</v>
      </c>
      <c r="F96" s="103" t="s">
        <v>243</v>
      </c>
      <c r="G96" s="104">
        <v>1</v>
      </c>
      <c r="H96" s="105"/>
      <c r="I96" s="256">
        <v>0</v>
      </c>
      <c r="J96" s="59"/>
      <c r="K96" s="256">
        <v>4</v>
      </c>
      <c r="M96" s="73" t="e">
        <f t="shared" si="6"/>
        <v>#REF!</v>
      </c>
      <c r="O96" s="73">
        <f t="shared" si="7"/>
        <v>82</v>
      </c>
    </row>
    <row r="97" spans="2:16" ht="13">
      <c r="B97" s="201" t="s">
        <v>62</v>
      </c>
      <c r="C97" s="84"/>
      <c r="D97" s="103"/>
      <c r="E97" s="103"/>
      <c r="F97" s="103"/>
      <c r="G97" s="104"/>
      <c r="H97" s="105"/>
      <c r="I97" s="253">
        <f>SUM(I68:I96)</f>
        <v>4134.5</v>
      </c>
      <c r="J97" s="59"/>
      <c r="K97" s="253">
        <f>SUM(K68:K96)</f>
        <v>7162</v>
      </c>
      <c r="M97" s="73" t="e">
        <f t="shared" si="6"/>
        <v>#REF!</v>
      </c>
      <c r="N97" s="73" t="s">
        <v>138</v>
      </c>
    </row>
    <row r="98" spans="2:16" ht="13">
      <c r="B98" s="90" t="s">
        <v>76</v>
      </c>
      <c r="C98" s="90"/>
      <c r="D98" s="76"/>
      <c r="E98" s="76"/>
      <c r="F98" s="77"/>
      <c r="G98" s="76"/>
      <c r="H98" s="76"/>
      <c r="I98" s="249"/>
      <c r="J98" s="76"/>
      <c r="K98" s="249"/>
    </row>
    <row r="99" spans="2:16" ht="13">
      <c r="B99" s="83" t="s">
        <v>91</v>
      </c>
      <c r="C99" s="84"/>
      <c r="D99" s="103" t="s">
        <v>92</v>
      </c>
      <c r="E99" s="103" t="s">
        <v>93</v>
      </c>
      <c r="F99" s="103" t="s">
        <v>273</v>
      </c>
      <c r="G99" s="104">
        <v>1</v>
      </c>
      <c r="H99" s="105"/>
      <c r="I99" s="253">
        <v>980</v>
      </c>
      <c r="J99" s="59"/>
      <c r="K99" s="253">
        <v>1134</v>
      </c>
      <c r="O99" s="73">
        <f>+O96+1</f>
        <v>83</v>
      </c>
    </row>
    <row r="100" spans="2:16" ht="13">
      <c r="B100" s="83" t="s">
        <v>80</v>
      </c>
      <c r="C100" s="84"/>
      <c r="D100" s="103" t="s">
        <v>78</v>
      </c>
      <c r="E100" s="103" t="s">
        <v>81</v>
      </c>
      <c r="F100" s="103" t="s">
        <v>298</v>
      </c>
      <c r="G100" s="104">
        <v>1</v>
      </c>
      <c r="H100" s="105"/>
      <c r="I100" s="253">
        <v>720</v>
      </c>
      <c r="J100" s="59"/>
      <c r="K100" s="253">
        <v>807</v>
      </c>
      <c r="M100" s="73" t="e">
        <f>+M66+1</f>
        <v>#REF!</v>
      </c>
      <c r="O100" s="73">
        <f>O99+1</f>
        <v>84</v>
      </c>
    </row>
    <row r="101" spans="2:16" ht="13">
      <c r="B101" s="83" t="s">
        <v>82</v>
      </c>
      <c r="C101" s="84"/>
      <c r="D101" s="103" t="s">
        <v>78</v>
      </c>
      <c r="E101" s="103" t="s">
        <v>81</v>
      </c>
      <c r="F101" s="103" t="s">
        <v>273</v>
      </c>
      <c r="G101" s="104">
        <v>1</v>
      </c>
      <c r="H101" s="105"/>
      <c r="I101" s="253">
        <v>782</v>
      </c>
      <c r="J101" s="59"/>
      <c r="K101" s="253">
        <v>795</v>
      </c>
      <c r="M101" s="73" t="e">
        <f>+M100+1</f>
        <v>#REF!</v>
      </c>
      <c r="O101" s="73">
        <f t="shared" ref="O101:O108" si="10">O100+1</f>
        <v>85</v>
      </c>
    </row>
    <row r="102" spans="2:16" ht="13">
      <c r="B102" s="83" t="s">
        <v>83</v>
      </c>
      <c r="C102" s="84"/>
      <c r="D102" s="103" t="s">
        <v>78</v>
      </c>
      <c r="E102" s="103" t="s">
        <v>79</v>
      </c>
      <c r="F102" s="103" t="s">
        <v>298</v>
      </c>
      <c r="G102" s="104">
        <v>1</v>
      </c>
      <c r="H102" s="105"/>
      <c r="I102" s="253">
        <v>455</v>
      </c>
      <c r="J102" s="59"/>
      <c r="K102" s="253">
        <v>606</v>
      </c>
      <c r="M102" s="73" t="e">
        <f>+M101+1</f>
        <v>#REF!</v>
      </c>
      <c r="O102" s="73">
        <f t="shared" si="10"/>
        <v>86</v>
      </c>
    </row>
    <row r="103" spans="2:16" ht="13">
      <c r="B103" s="83" t="s">
        <v>94</v>
      </c>
      <c r="C103" s="84"/>
      <c r="D103" s="103" t="s">
        <v>95</v>
      </c>
      <c r="E103" s="103" t="s">
        <v>87</v>
      </c>
      <c r="F103" s="103" t="s">
        <v>273</v>
      </c>
      <c r="G103" s="104">
        <v>1</v>
      </c>
      <c r="H103" s="105"/>
      <c r="I103" s="253">
        <v>537</v>
      </c>
      <c r="J103" s="59"/>
      <c r="K103" s="253">
        <v>599</v>
      </c>
      <c r="M103" s="73" t="e">
        <f>+M102+1</f>
        <v>#REF!</v>
      </c>
      <c r="O103" s="73">
        <f t="shared" si="10"/>
        <v>87</v>
      </c>
    </row>
    <row r="104" spans="2:16" ht="13">
      <c r="B104" s="83" t="s">
        <v>84</v>
      </c>
      <c r="C104" s="84"/>
      <c r="D104" s="103" t="s">
        <v>78</v>
      </c>
      <c r="E104" s="103" t="s">
        <v>85</v>
      </c>
      <c r="F104" s="103" t="s">
        <v>298</v>
      </c>
      <c r="G104" s="104">
        <v>1</v>
      </c>
      <c r="H104" s="105"/>
      <c r="I104" s="253">
        <v>449</v>
      </c>
      <c r="J104" s="59"/>
      <c r="K104" s="253">
        <v>501</v>
      </c>
      <c r="M104" s="73" t="e">
        <f>+#REF!+1</f>
        <v>#REF!</v>
      </c>
      <c r="O104" s="73">
        <f t="shared" si="10"/>
        <v>88</v>
      </c>
    </row>
    <row r="105" spans="2:16" ht="13">
      <c r="B105" s="83" t="s">
        <v>88</v>
      </c>
      <c r="C105" s="84"/>
      <c r="D105" s="103" t="s">
        <v>78</v>
      </c>
      <c r="E105" s="103" t="s">
        <v>81</v>
      </c>
      <c r="F105" s="103" t="s">
        <v>273</v>
      </c>
      <c r="G105" s="104">
        <v>1</v>
      </c>
      <c r="H105" s="105"/>
      <c r="I105" s="253">
        <v>235</v>
      </c>
      <c r="J105" s="59"/>
      <c r="K105" s="253">
        <v>237</v>
      </c>
      <c r="M105" s="73" t="e">
        <f>+M103+1</f>
        <v>#REF!</v>
      </c>
      <c r="O105" s="73">
        <f t="shared" si="10"/>
        <v>89</v>
      </c>
    </row>
    <row r="106" spans="2:16" ht="13">
      <c r="B106" s="83" t="s">
        <v>86</v>
      </c>
      <c r="C106" s="84"/>
      <c r="D106" s="103" t="s">
        <v>78</v>
      </c>
      <c r="E106" s="103" t="s">
        <v>87</v>
      </c>
      <c r="F106" s="103" t="s">
        <v>273</v>
      </c>
      <c r="G106" s="104">
        <v>1</v>
      </c>
      <c r="H106" s="105"/>
      <c r="I106" s="253">
        <v>235</v>
      </c>
      <c r="J106" s="59"/>
      <c r="K106" s="253">
        <v>225</v>
      </c>
      <c r="M106" s="73" t="e">
        <f>+M107+1</f>
        <v>#REF!</v>
      </c>
      <c r="O106" s="73">
        <f t="shared" si="10"/>
        <v>90</v>
      </c>
    </row>
    <row r="107" spans="2:16" ht="13">
      <c r="B107" s="83" t="s">
        <v>89</v>
      </c>
      <c r="C107" s="84"/>
      <c r="D107" s="103" t="s">
        <v>78</v>
      </c>
      <c r="E107" s="103" t="s">
        <v>90</v>
      </c>
      <c r="F107" s="103" t="s">
        <v>298</v>
      </c>
      <c r="G107" s="104">
        <v>1</v>
      </c>
      <c r="H107" s="105"/>
      <c r="I107" s="253">
        <v>184</v>
      </c>
      <c r="J107" s="59"/>
      <c r="K107" s="253">
        <v>215</v>
      </c>
      <c r="M107" s="73" t="e">
        <f>+M105+1</f>
        <v>#REF!</v>
      </c>
      <c r="O107" s="73">
        <f t="shared" si="10"/>
        <v>91</v>
      </c>
    </row>
    <row r="108" spans="2:16" ht="13">
      <c r="B108" s="83" t="s">
        <v>96</v>
      </c>
      <c r="C108" s="228"/>
      <c r="D108" s="103" t="s">
        <v>95</v>
      </c>
      <c r="E108" s="103" t="s">
        <v>87</v>
      </c>
      <c r="F108" s="103" t="s">
        <v>412</v>
      </c>
      <c r="G108" s="104">
        <v>1</v>
      </c>
      <c r="H108" s="105"/>
      <c r="I108" s="256">
        <v>0</v>
      </c>
      <c r="J108" s="59"/>
      <c r="K108" s="256">
        <v>117</v>
      </c>
      <c r="M108" s="73" t="e">
        <f>+M106+1</f>
        <v>#REF!</v>
      </c>
      <c r="O108" s="73">
        <f t="shared" si="10"/>
        <v>92</v>
      </c>
      <c r="P108" s="73" t="s">
        <v>275</v>
      </c>
    </row>
    <row r="109" spans="2:16" ht="13">
      <c r="B109" s="201" t="s">
        <v>62</v>
      </c>
      <c r="C109" s="84"/>
      <c r="D109" s="76"/>
      <c r="E109" s="76"/>
      <c r="F109" s="77"/>
      <c r="G109" s="202"/>
      <c r="H109" s="202"/>
      <c r="I109" s="255">
        <f>SUM(I99:I108)</f>
        <v>4577</v>
      </c>
      <c r="J109" s="204"/>
      <c r="K109" s="255">
        <f>SUM(K99:K108)</f>
        <v>5236</v>
      </c>
      <c r="M109" s="73" t="e">
        <f>+M104+1</f>
        <v>#REF!</v>
      </c>
    </row>
    <row r="110" spans="2:16" ht="13.5" thickBot="1">
      <c r="B110" s="241" t="s">
        <v>377</v>
      </c>
      <c r="C110" s="240">
        <f>O108</f>
        <v>92</v>
      </c>
      <c r="I110" s="257">
        <f>+I50+I66+I109+I97</f>
        <v>23635.5</v>
      </c>
      <c r="J110" s="231"/>
      <c r="K110" s="257">
        <f>+K50+K66+K109+K97</f>
        <v>28946.25</v>
      </c>
    </row>
    <row r="111" spans="2:16" ht="13.5" thickTop="1">
      <c r="B111" s="229"/>
      <c r="I111" s="258"/>
      <c r="J111" s="231"/>
      <c r="K111" s="258"/>
    </row>
    <row r="112" spans="2:16" ht="13">
      <c r="B112" s="90" t="s">
        <v>326</v>
      </c>
      <c r="C112" s="90"/>
      <c r="D112" s="76"/>
      <c r="E112" s="76"/>
      <c r="F112" s="77"/>
      <c r="G112" s="76"/>
      <c r="H112" s="76"/>
      <c r="I112" s="249"/>
      <c r="J112" s="76"/>
      <c r="K112" s="249"/>
    </row>
    <row r="113" spans="1:13" ht="13">
      <c r="B113" s="83" t="s">
        <v>370</v>
      </c>
      <c r="C113" s="84"/>
      <c r="D113" s="103" t="s">
        <v>122</v>
      </c>
      <c r="E113" s="103" t="s">
        <v>65</v>
      </c>
      <c r="F113" s="103" t="s">
        <v>298</v>
      </c>
      <c r="G113" s="104">
        <v>1</v>
      </c>
      <c r="I113" s="253">
        <v>260</v>
      </c>
      <c r="J113" s="231"/>
      <c r="K113" s="253">
        <v>200</v>
      </c>
    </row>
    <row r="114" spans="1:13" ht="13">
      <c r="B114" s="83" t="s">
        <v>371</v>
      </c>
      <c r="C114" s="84"/>
      <c r="D114" s="103" t="s">
        <v>122</v>
      </c>
      <c r="E114" s="103" t="s">
        <v>65</v>
      </c>
      <c r="F114" s="103" t="s">
        <v>298</v>
      </c>
      <c r="G114" s="104">
        <v>1</v>
      </c>
      <c r="I114" s="253">
        <v>260</v>
      </c>
      <c r="J114" s="231"/>
      <c r="K114" s="253">
        <v>190</v>
      </c>
    </row>
    <row r="115" spans="1:13" ht="13">
      <c r="B115" s="83" t="s">
        <v>352</v>
      </c>
      <c r="C115" s="84"/>
      <c r="D115" s="103" t="s">
        <v>114</v>
      </c>
      <c r="E115" s="103" t="s">
        <v>255</v>
      </c>
      <c r="F115" s="103" t="s">
        <v>273</v>
      </c>
      <c r="G115" s="104">
        <v>1</v>
      </c>
      <c r="I115" s="253">
        <v>273</v>
      </c>
      <c r="J115" s="231"/>
      <c r="K115" s="253">
        <v>309</v>
      </c>
    </row>
    <row r="116" spans="1:13" ht="13.5" thickBot="1">
      <c r="B116" s="229" t="s">
        <v>421</v>
      </c>
      <c r="I116" s="259">
        <f>SUM(I110:I115)</f>
        <v>24428.5</v>
      </c>
      <c r="J116" s="231"/>
      <c r="K116" s="259">
        <f>SUM(K110:K115)</f>
        <v>29645.25</v>
      </c>
      <c r="M116" s="73" t="e">
        <f>+#REF!+1</f>
        <v>#REF!</v>
      </c>
    </row>
    <row r="117" spans="1:13" ht="13.5" thickTop="1">
      <c r="B117" s="76"/>
      <c r="C117" s="76"/>
      <c r="D117" s="76"/>
      <c r="E117" s="76"/>
      <c r="F117" s="77"/>
      <c r="G117" s="76"/>
      <c r="H117" s="76"/>
      <c r="I117" s="260"/>
      <c r="J117" s="234"/>
      <c r="K117" s="260"/>
    </row>
    <row r="118" spans="1:13" ht="13">
      <c r="B118" s="76"/>
      <c r="C118" s="76"/>
      <c r="D118" s="76"/>
      <c r="E118" s="76"/>
      <c r="F118" s="77"/>
      <c r="G118" s="76"/>
      <c r="H118" s="76"/>
      <c r="I118" s="261"/>
      <c r="J118" s="105"/>
      <c r="K118" s="261"/>
    </row>
    <row r="119" spans="1:13" ht="42.75" customHeight="1">
      <c r="A119" s="236">
        <v>-1</v>
      </c>
      <c r="B119" s="364" t="s">
        <v>286</v>
      </c>
      <c r="C119" s="364"/>
      <c r="D119" s="364"/>
      <c r="E119" s="364"/>
      <c r="F119" s="364"/>
      <c r="G119" s="364"/>
      <c r="H119" s="364"/>
      <c r="I119" s="364"/>
      <c r="J119" s="364"/>
      <c r="K119" s="364"/>
    </row>
    <row r="120" spans="1:13" ht="44.25" customHeight="1">
      <c r="A120" s="236">
        <v>-2</v>
      </c>
      <c r="B120" s="364" t="s">
        <v>285</v>
      </c>
      <c r="C120" s="364"/>
      <c r="D120" s="364"/>
      <c r="E120" s="364"/>
      <c r="F120" s="364"/>
      <c r="G120" s="364"/>
      <c r="H120" s="364"/>
      <c r="I120" s="364"/>
      <c r="J120" s="364"/>
      <c r="K120" s="364"/>
    </row>
    <row r="121" spans="1:13" ht="29.25" customHeight="1">
      <c r="A121" s="236">
        <v>-3</v>
      </c>
      <c r="B121" s="364" t="s">
        <v>118</v>
      </c>
      <c r="C121" s="364"/>
      <c r="D121" s="364"/>
      <c r="E121" s="364"/>
      <c r="F121" s="364"/>
      <c r="G121" s="364"/>
      <c r="H121" s="364"/>
      <c r="I121" s="364"/>
      <c r="J121" s="364"/>
      <c r="K121" s="364"/>
    </row>
    <row r="122" spans="1:13" ht="29.25" customHeight="1">
      <c r="A122" s="236">
        <v>-4</v>
      </c>
      <c r="B122" s="364" t="s">
        <v>454</v>
      </c>
      <c r="C122" s="364"/>
      <c r="D122" s="364"/>
      <c r="E122" s="364"/>
      <c r="F122" s="364"/>
      <c r="G122" s="364"/>
      <c r="H122" s="364"/>
      <c r="I122" s="364"/>
      <c r="J122" s="364"/>
      <c r="K122" s="364"/>
    </row>
    <row r="123" spans="1:13" ht="19.5" customHeight="1">
      <c r="A123" s="236">
        <v>-5</v>
      </c>
      <c r="B123" s="364" t="s">
        <v>455</v>
      </c>
      <c r="C123" s="364"/>
      <c r="D123" s="364"/>
      <c r="E123" s="364"/>
      <c r="F123" s="364"/>
      <c r="G123" s="364"/>
      <c r="H123" s="364"/>
      <c r="I123" s="364"/>
      <c r="J123" s="364"/>
      <c r="K123" s="364"/>
    </row>
    <row r="124" spans="1:13" ht="19.5" customHeight="1">
      <c r="A124" s="236">
        <v>-6</v>
      </c>
      <c r="B124" s="364" t="s">
        <v>133</v>
      </c>
      <c r="C124" s="364"/>
      <c r="D124" s="364"/>
      <c r="E124" s="364"/>
      <c r="F124" s="364"/>
      <c r="G124" s="364"/>
      <c r="H124" s="364"/>
      <c r="I124" s="364"/>
      <c r="J124" s="364"/>
      <c r="K124" s="364"/>
    </row>
    <row r="125" spans="1:13" ht="19.5" customHeight="1">
      <c r="A125" s="236">
        <v>-7</v>
      </c>
      <c r="B125" s="364" t="s">
        <v>410</v>
      </c>
      <c r="C125" s="364"/>
      <c r="D125" s="364"/>
      <c r="E125" s="364"/>
      <c r="F125" s="364"/>
      <c r="G125" s="364"/>
      <c r="H125" s="364"/>
      <c r="I125" s="364"/>
      <c r="J125" s="364"/>
      <c r="K125" s="364"/>
    </row>
    <row r="126" spans="1:13" ht="19.5" customHeight="1">
      <c r="A126" s="236">
        <v>-8</v>
      </c>
      <c r="B126" s="364" t="s">
        <v>366</v>
      </c>
      <c r="C126" s="364"/>
      <c r="D126" s="364"/>
      <c r="E126" s="364"/>
      <c r="F126" s="364"/>
      <c r="G126" s="364"/>
      <c r="H126" s="364"/>
      <c r="I126" s="364"/>
      <c r="J126" s="364"/>
      <c r="K126" s="364"/>
    </row>
    <row r="127" spans="1:13" ht="38.25" customHeight="1">
      <c r="A127" s="236">
        <v>-9</v>
      </c>
      <c r="B127" s="367" t="s">
        <v>343</v>
      </c>
      <c r="C127" s="367"/>
      <c r="D127" s="367"/>
      <c r="E127" s="367"/>
      <c r="F127" s="367"/>
      <c r="G127" s="367"/>
      <c r="H127" s="367"/>
      <c r="I127" s="367"/>
      <c r="J127" s="367"/>
      <c r="K127" s="367"/>
    </row>
    <row r="128" spans="1:13" ht="26.25" customHeight="1">
      <c r="A128" s="236"/>
      <c r="B128" s="364"/>
      <c r="C128" s="364"/>
      <c r="D128" s="364"/>
      <c r="E128" s="364"/>
      <c r="F128" s="364"/>
      <c r="G128" s="364"/>
      <c r="H128" s="364"/>
      <c r="I128" s="364"/>
      <c r="J128" s="364"/>
      <c r="K128" s="364"/>
    </row>
  </sheetData>
  <autoFilter ref="A7:P110" xr:uid="{00000000-0009-0000-0000-00007C000000}"/>
  <mergeCells count="10">
    <mergeCell ref="B125:K125"/>
    <mergeCell ref="B126:K126"/>
    <mergeCell ref="B127:K127"/>
    <mergeCell ref="B128:K128"/>
    <mergeCell ref="B119:K119"/>
    <mergeCell ref="B120:K120"/>
    <mergeCell ref="B121:K121"/>
    <mergeCell ref="B122:K122"/>
    <mergeCell ref="B123:K123"/>
    <mergeCell ref="B124:K124"/>
  </mergeCells>
  <conditionalFormatting sqref="B8:K116">
    <cfRule type="expression" dxfId="11" priority="1">
      <formula>MOD(ROW(),2)=0</formula>
    </cfRule>
  </conditionalFormatting>
  <pageMargins left="0.7" right="0.7" top="0.75" bottom="0.75" header="0.3" footer="0.3"/>
  <pageSetup paperSize="3" scale="63"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43">
    <pageSetUpPr fitToPage="1"/>
  </sheetPr>
  <dimension ref="A1:L37"/>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1.81640625" style="147"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460</v>
      </c>
      <c r="C6" s="155"/>
      <c r="D6" s="156">
        <v>7524</v>
      </c>
      <c r="E6" s="156">
        <v>9024</v>
      </c>
      <c r="F6" s="156">
        <v>7320</v>
      </c>
      <c r="G6" s="156">
        <v>5236</v>
      </c>
      <c r="H6" s="158"/>
      <c r="I6" s="156">
        <f>SUM(D6:H6)</f>
        <v>29104</v>
      </c>
      <c r="K6" s="159">
        <v>-0.25</v>
      </c>
    </row>
    <row r="7" spans="1:12">
      <c r="A7" s="147"/>
      <c r="B7" s="242"/>
      <c r="C7" s="161"/>
      <c r="D7" s="213"/>
      <c r="E7" s="162"/>
      <c r="F7" s="162"/>
      <c r="G7" s="162"/>
      <c r="H7" s="163"/>
      <c r="I7" s="163">
        <f>SUM(D7:H7)</f>
        <v>0</v>
      </c>
    </row>
    <row r="8" spans="1:12">
      <c r="A8" s="147"/>
      <c r="B8" s="160" t="s">
        <v>468</v>
      </c>
      <c r="C8" s="161"/>
      <c r="D8" s="213"/>
      <c r="E8" s="162"/>
      <c r="F8" s="162">
        <v>-158</v>
      </c>
      <c r="G8" s="162"/>
      <c r="H8" s="163"/>
      <c r="I8" s="163">
        <f t="shared" ref="I8:I9" si="0">SUM(D8:H8)</f>
        <v>-158</v>
      </c>
    </row>
    <row r="9" spans="1:12">
      <c r="A9" s="147"/>
      <c r="B9" s="160"/>
      <c r="C9" s="161"/>
      <c r="D9" s="213"/>
      <c r="E9" s="162"/>
      <c r="F9" s="162"/>
      <c r="G9" s="162"/>
      <c r="H9" s="163"/>
      <c r="I9" s="163">
        <f t="shared" si="0"/>
        <v>0</v>
      </c>
    </row>
    <row r="10" spans="1:12">
      <c r="A10" s="147"/>
      <c r="B10" s="155" t="s">
        <v>469</v>
      </c>
      <c r="C10" s="161"/>
      <c r="D10" s="214">
        <f>SUM(D6:D9)</f>
        <v>7524</v>
      </c>
      <c r="E10" s="214">
        <f>SUM(E6:E9)</f>
        <v>9024</v>
      </c>
      <c r="F10" s="214">
        <f>SUM(F6:F9)</f>
        <v>7162</v>
      </c>
      <c r="G10" s="214">
        <f>SUM(G6:G9)</f>
        <v>5236</v>
      </c>
      <c r="H10" s="170">
        <f>SUM(H6:H7)</f>
        <v>0</v>
      </c>
      <c r="I10" s="214">
        <f>SUM(I6:I9)</f>
        <v>28946</v>
      </c>
      <c r="K10" s="159">
        <f>I10-'CPN Portfolio 6.01.2014 '!K110</f>
        <v>-0.25</v>
      </c>
    </row>
    <row r="11" spans="1:12">
      <c r="A11" s="147"/>
      <c r="B11" s="155"/>
      <c r="C11" s="161"/>
      <c r="D11" s="167"/>
      <c r="E11" s="167"/>
      <c r="F11" s="167"/>
      <c r="G11" s="167"/>
      <c r="H11" s="168"/>
      <c r="I11" s="169"/>
    </row>
    <row r="12" spans="1:12">
      <c r="A12" s="147"/>
      <c r="B12" s="155" t="s">
        <v>424</v>
      </c>
      <c r="C12" s="161"/>
      <c r="D12" s="167"/>
      <c r="E12" s="167"/>
      <c r="F12" s="167"/>
      <c r="G12" s="167"/>
      <c r="H12" s="168"/>
      <c r="I12" s="169"/>
    </row>
    <row r="13" spans="1:12">
      <c r="A13" s="147"/>
      <c r="B13" s="160" t="s">
        <v>370</v>
      </c>
      <c r="C13" s="161"/>
      <c r="D13" s="170"/>
      <c r="E13" s="170">
        <v>200</v>
      </c>
      <c r="F13" s="170"/>
      <c r="G13" s="170"/>
      <c r="H13" s="168"/>
      <c r="I13" s="169">
        <f>SUM(D13:F13)</f>
        <v>200</v>
      </c>
    </row>
    <row r="14" spans="1:12">
      <c r="A14" s="147"/>
      <c r="B14" s="160" t="s">
        <v>371</v>
      </c>
      <c r="C14" s="161"/>
      <c r="D14" s="170"/>
      <c r="E14" s="170">
        <v>190</v>
      </c>
      <c r="F14" s="170"/>
      <c r="G14" s="170"/>
      <c r="H14" s="168"/>
      <c r="I14" s="169">
        <f>SUM(D14:F14)</f>
        <v>190</v>
      </c>
    </row>
    <row r="15" spans="1:12">
      <c r="A15" s="147"/>
      <c r="B15" s="160" t="s">
        <v>352</v>
      </c>
      <c r="C15" s="161"/>
      <c r="D15" s="170"/>
      <c r="E15" s="170"/>
      <c r="F15" s="170">
        <v>309</v>
      </c>
      <c r="G15" s="170"/>
      <c r="H15" s="168"/>
      <c r="I15" s="169">
        <f t="shared" ref="I15" si="1">SUM(D15:F15)</f>
        <v>309</v>
      </c>
    </row>
    <row r="16" spans="1:12" ht="14.5" thickBot="1">
      <c r="A16" s="147"/>
      <c r="B16" s="160" t="s">
        <v>425</v>
      </c>
      <c r="C16" s="161"/>
      <c r="D16" s="171">
        <f>SUM(D13:D15)</f>
        <v>0</v>
      </c>
      <c r="E16" s="171">
        <f>SUM(E13:E15)</f>
        <v>390</v>
      </c>
      <c r="F16" s="171">
        <f>SUM(F13:F15)</f>
        <v>309</v>
      </c>
      <c r="G16" s="171">
        <f>SUM(G13:G15)</f>
        <v>0</v>
      </c>
      <c r="H16" s="168"/>
      <c r="I16" s="171">
        <f>SUM(I13:I15)</f>
        <v>699</v>
      </c>
      <c r="K16" s="159"/>
    </row>
    <row r="17" spans="1:12" ht="14.5" thickTop="1">
      <c r="A17" s="147"/>
      <c r="B17" s="160"/>
      <c r="C17" s="161"/>
      <c r="D17" s="173"/>
      <c r="E17" s="173"/>
      <c r="F17" s="174"/>
      <c r="G17" s="173"/>
      <c r="H17" s="175"/>
      <c r="I17" s="176"/>
    </row>
    <row r="18" spans="1:12" ht="14.5" thickBot="1">
      <c r="A18" s="147"/>
      <c r="B18" s="148" t="s">
        <v>303</v>
      </c>
      <c r="C18" s="161"/>
      <c r="D18" s="179">
        <f>+D10+D16</f>
        <v>7524</v>
      </c>
      <c r="E18" s="179">
        <f>+E10+E16</f>
        <v>9414</v>
      </c>
      <c r="F18" s="179">
        <f>+F10+F16</f>
        <v>7471</v>
      </c>
      <c r="G18" s="179">
        <f>+G10+G16</f>
        <v>5236</v>
      </c>
      <c r="H18" s="175"/>
      <c r="I18" s="179">
        <f>+I10+I16</f>
        <v>29645</v>
      </c>
      <c r="K18" s="159">
        <v>-158.25</v>
      </c>
    </row>
    <row r="19" spans="1:12">
      <c r="A19" s="147"/>
    </row>
    <row r="20" spans="1:12">
      <c r="A20" s="147"/>
      <c r="I20" s="244" t="s">
        <v>409</v>
      </c>
      <c r="K20" s="212">
        <v>158</v>
      </c>
      <c r="L20" s="147" t="s">
        <v>470</v>
      </c>
    </row>
    <row r="21" spans="1:12">
      <c r="B21" s="243" t="s">
        <v>387</v>
      </c>
      <c r="C21"/>
      <c r="D21" t="s">
        <v>388</v>
      </c>
      <c r="I21" s="147">
        <v>10</v>
      </c>
    </row>
    <row r="22" spans="1:12">
      <c r="B22" s="243" t="s">
        <v>389</v>
      </c>
      <c r="C22"/>
      <c r="D22" t="s">
        <v>390</v>
      </c>
      <c r="I22" s="147">
        <v>44</v>
      </c>
      <c r="K22" s="159"/>
    </row>
    <row r="23" spans="1:12">
      <c r="B23" s="243" t="s">
        <v>391</v>
      </c>
      <c r="C23"/>
      <c r="D23" t="s">
        <v>392</v>
      </c>
      <c r="I23" s="147">
        <f>14+28</f>
        <v>42</v>
      </c>
    </row>
    <row r="24" spans="1:12">
      <c r="B24" s="243" t="s">
        <v>393</v>
      </c>
      <c r="C24"/>
      <c r="D24" t="s">
        <v>394</v>
      </c>
      <c r="I24" s="147">
        <v>12</v>
      </c>
    </row>
    <row r="25" spans="1:12">
      <c r="B25" s="243" t="s">
        <v>395</v>
      </c>
      <c r="C25"/>
      <c r="D25" t="s">
        <v>396</v>
      </c>
      <c r="I25" s="147">
        <f>6+9</f>
        <v>15</v>
      </c>
    </row>
    <row r="26" spans="1:12">
      <c r="B26" s="243" t="s">
        <v>397</v>
      </c>
      <c r="C26"/>
      <c r="D26" t="s">
        <v>404</v>
      </c>
      <c r="I26" s="147">
        <v>12</v>
      </c>
    </row>
    <row r="27" spans="1:12">
      <c r="B27" s="243" t="s">
        <v>406</v>
      </c>
      <c r="C27"/>
      <c r="D27" t="s">
        <v>407</v>
      </c>
      <c r="I27" s="147">
        <v>15</v>
      </c>
    </row>
    <row r="28" spans="1:12">
      <c r="B28" s="243" t="s">
        <v>398</v>
      </c>
      <c r="C28"/>
      <c r="D28" t="s">
        <v>399</v>
      </c>
      <c r="I28" s="147">
        <v>19</v>
      </c>
    </row>
    <row r="29" spans="1:12">
      <c r="B29" s="243" t="s">
        <v>400</v>
      </c>
      <c r="C29"/>
      <c r="D29" t="s">
        <v>401</v>
      </c>
      <c r="I29" s="147">
        <v>20</v>
      </c>
    </row>
    <row r="30" spans="1:12">
      <c r="B30" s="243" t="s">
        <v>434</v>
      </c>
      <c r="C30"/>
      <c r="D30" t="s">
        <v>435</v>
      </c>
      <c r="I30" s="147">
        <v>10</v>
      </c>
    </row>
    <row r="31" spans="1:12" ht="14.5" thickBot="1">
      <c r="B31" s="243"/>
      <c r="C31"/>
      <c r="D31"/>
      <c r="I31" s="245">
        <f>SUM(I21:I30)</f>
        <v>199</v>
      </c>
    </row>
    <row r="32" spans="1:12" ht="14.5" thickTop="1">
      <c r="B32" s="243" t="s">
        <v>402</v>
      </c>
      <c r="C32"/>
      <c r="D32" t="s">
        <v>436</v>
      </c>
    </row>
    <row r="33" spans="2:5">
      <c r="B33" s="243" t="s">
        <v>403</v>
      </c>
      <c r="C33"/>
      <c r="D33" t="s">
        <v>405</v>
      </c>
    </row>
    <row r="35" spans="2:5">
      <c r="B35" s="243" t="s">
        <v>429</v>
      </c>
      <c r="D35" s="147" t="s">
        <v>430</v>
      </c>
    </row>
    <row r="36" spans="2:5">
      <c r="B36" s="243" t="s">
        <v>402</v>
      </c>
      <c r="D36" t="s">
        <v>437</v>
      </c>
      <c r="E36"/>
    </row>
    <row r="37" spans="2:5">
      <c r="B37" s="243" t="s">
        <v>402</v>
      </c>
      <c r="D37" t="s">
        <v>438</v>
      </c>
      <c r="E37" t="s">
        <v>274</v>
      </c>
    </row>
  </sheetData>
  <pageMargins left="0.7" right="0.7" top="0.75" bottom="0.75" header="0.3" footer="0.3"/>
  <pageSetup scale="68"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44">
    <pageSetUpPr fitToPage="1"/>
  </sheetPr>
  <dimension ref="A1:P130"/>
  <sheetViews>
    <sheetView workbookViewId="0"/>
  </sheetViews>
  <sheetFormatPr defaultColWidth="8.81640625" defaultRowHeight="12.5" outlineLevelCol="1"/>
  <cols>
    <col min="1" max="1" width="8.1796875" style="194" customWidth="1"/>
    <col min="2" max="2" width="37.1796875" style="194" customWidth="1"/>
    <col min="3" max="3" width="3.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461</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5.5">
      <c r="B24" s="83" t="s">
        <v>447</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35</v>
      </c>
      <c r="C27" s="84"/>
      <c r="D27" s="103" t="s">
        <v>16</v>
      </c>
      <c r="E27" s="103" t="s">
        <v>17</v>
      </c>
      <c r="F27" s="103" t="s">
        <v>273</v>
      </c>
      <c r="G27" s="104">
        <v>1</v>
      </c>
      <c r="H27" s="105"/>
      <c r="I27" s="193">
        <f>750+20</f>
        <v>770</v>
      </c>
      <c r="J27" s="59"/>
      <c r="K27" s="193">
        <f>729+20</f>
        <v>749</v>
      </c>
      <c r="M27" s="194">
        <f>+M26+1</f>
        <v>17</v>
      </c>
      <c r="O27" s="194">
        <f t="shared" ref="O27:O49"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+M50+1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9"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116</v>
      </c>
      <c r="C34" s="84"/>
      <c r="D34" s="103" t="s">
        <v>16</v>
      </c>
      <c r="E34" s="103" t="s">
        <v>17</v>
      </c>
      <c r="F34" s="103" t="s">
        <v>273</v>
      </c>
      <c r="G34" s="104">
        <v>0.75</v>
      </c>
      <c r="H34" s="105"/>
      <c r="I34" s="193">
        <v>429</v>
      </c>
      <c r="J34" s="59"/>
      <c r="K34" s="193">
        <v>464.25</v>
      </c>
      <c r="O34" s="194">
        <f t="shared" si="2"/>
        <v>24</v>
      </c>
    </row>
    <row r="35" spans="2:15" ht="13">
      <c r="B35" s="83" t="s">
        <v>47</v>
      </c>
      <c r="C35" s="208"/>
      <c r="D35" s="103" t="s">
        <v>16</v>
      </c>
      <c r="E35" s="103" t="s">
        <v>17</v>
      </c>
      <c r="F35" s="103" t="s">
        <v>273</v>
      </c>
      <c r="G35" s="104">
        <v>1</v>
      </c>
      <c r="H35" s="105"/>
      <c r="I35" s="200">
        <v>243</v>
      </c>
      <c r="J35" s="59"/>
      <c r="K35" s="200">
        <v>309</v>
      </c>
      <c r="M35" s="194">
        <f>M19+1</f>
        <v>11</v>
      </c>
      <c r="O35" s="194">
        <f t="shared" si="2"/>
        <v>25</v>
      </c>
    </row>
    <row r="36" spans="2:15" ht="13">
      <c r="B36" s="83" t="s">
        <v>48</v>
      </c>
      <c r="C36" s="84"/>
      <c r="D36" s="103" t="s">
        <v>16</v>
      </c>
      <c r="E36" s="103" t="s">
        <v>17</v>
      </c>
      <c r="F36" s="103" t="s">
        <v>412</v>
      </c>
      <c r="G36" s="104">
        <v>1</v>
      </c>
      <c r="H36" s="105"/>
      <c r="I36" s="200">
        <v>0</v>
      </c>
      <c r="J36" s="59"/>
      <c r="K36" s="200">
        <v>141</v>
      </c>
      <c r="M36" s="194" t="e">
        <f>+#REF!+1</f>
        <v>#REF!</v>
      </c>
      <c r="O36" s="194">
        <f t="shared" si="2"/>
        <v>26</v>
      </c>
    </row>
    <row r="37" spans="2:15" ht="13">
      <c r="B37" s="83" t="s">
        <v>49</v>
      </c>
      <c r="C37" s="84"/>
      <c r="D37" s="103" t="s">
        <v>16</v>
      </c>
      <c r="E37" s="103" t="s">
        <v>17</v>
      </c>
      <c r="F37" s="103" t="s">
        <v>298</v>
      </c>
      <c r="G37" s="104">
        <v>1</v>
      </c>
      <c r="H37" s="105"/>
      <c r="I37" s="200">
        <v>109</v>
      </c>
      <c r="J37" s="59"/>
      <c r="K37" s="200">
        <v>130</v>
      </c>
      <c r="M37" s="194" t="e">
        <f>+M36+1</f>
        <v>#REF!</v>
      </c>
      <c r="O37" s="194">
        <f t="shared" si="2"/>
        <v>27</v>
      </c>
    </row>
    <row r="38" spans="2:15" ht="13">
      <c r="B38" s="83" t="s">
        <v>50</v>
      </c>
      <c r="C38" s="84"/>
      <c r="D38" s="103" t="s">
        <v>16</v>
      </c>
      <c r="E38" s="103" t="s">
        <v>17</v>
      </c>
      <c r="F38" s="103" t="s">
        <v>298</v>
      </c>
      <c r="G38" s="104">
        <v>1</v>
      </c>
      <c r="H38" s="105"/>
      <c r="I38" s="200">
        <v>120</v>
      </c>
      <c r="J38" s="59"/>
      <c r="K38" s="200">
        <v>120</v>
      </c>
      <c r="M38" s="194" t="e">
        <f t="shared" si="3"/>
        <v>#REF!</v>
      </c>
      <c r="O38" s="194">
        <f t="shared" si="2"/>
        <v>28</v>
      </c>
    </row>
    <row r="39" spans="2:15" ht="13">
      <c r="B39" s="83" t="s">
        <v>51</v>
      </c>
      <c r="C39" s="84"/>
      <c r="D39" s="103" t="s">
        <v>16</v>
      </c>
      <c r="E39" s="103" t="s">
        <v>17</v>
      </c>
      <c r="F39" s="103" t="s">
        <v>273</v>
      </c>
      <c r="G39" s="104">
        <v>1</v>
      </c>
      <c r="H39" s="105"/>
      <c r="I39" s="200">
        <v>50</v>
      </c>
      <c r="J39" s="59"/>
      <c r="K39" s="200">
        <v>50</v>
      </c>
      <c r="M39" s="194" t="e">
        <f t="shared" si="3"/>
        <v>#REF!</v>
      </c>
      <c r="O39" s="194">
        <f t="shared" si="2"/>
        <v>29</v>
      </c>
    </row>
    <row r="40" spans="2:15" ht="13">
      <c r="B40" s="83" t="s">
        <v>52</v>
      </c>
      <c r="C40" s="84"/>
      <c r="D40" s="103" t="s">
        <v>16</v>
      </c>
      <c r="E40" s="103" t="s">
        <v>17</v>
      </c>
      <c r="F40" s="103" t="s">
        <v>298</v>
      </c>
      <c r="G40" s="104">
        <v>1</v>
      </c>
      <c r="H40" s="105"/>
      <c r="I40" s="200">
        <v>49</v>
      </c>
      <c r="J40" s="59"/>
      <c r="K40" s="200">
        <v>49</v>
      </c>
      <c r="M40" s="194" t="e">
        <f t="shared" si="3"/>
        <v>#REF!</v>
      </c>
      <c r="O40" s="194">
        <f t="shared" si="2"/>
        <v>30</v>
      </c>
    </row>
    <row r="41" spans="2:15" ht="13">
      <c r="B41" s="83" t="s">
        <v>53</v>
      </c>
      <c r="C41" s="84"/>
      <c r="D41" s="103" t="s">
        <v>16</v>
      </c>
      <c r="E41" s="103" t="s">
        <v>17</v>
      </c>
      <c r="F41" s="103" t="s">
        <v>412</v>
      </c>
      <c r="G41" s="104">
        <v>1</v>
      </c>
      <c r="H41" s="105"/>
      <c r="I41" s="200">
        <v>0</v>
      </c>
      <c r="J41" s="59"/>
      <c r="K41" s="200">
        <v>48</v>
      </c>
      <c r="M41" s="194" t="e">
        <f t="shared" si="3"/>
        <v>#REF!</v>
      </c>
      <c r="O41" s="194">
        <f t="shared" si="2"/>
        <v>31</v>
      </c>
    </row>
    <row r="42" spans="2:15" ht="13">
      <c r="B42" s="83" t="s">
        <v>54</v>
      </c>
      <c r="C42" s="84"/>
      <c r="D42" s="103" t="s">
        <v>16</v>
      </c>
      <c r="E42" s="103" t="s">
        <v>17</v>
      </c>
      <c r="F42" s="103" t="s">
        <v>412</v>
      </c>
      <c r="G42" s="104">
        <v>1</v>
      </c>
      <c r="H42" s="105"/>
      <c r="I42" s="200">
        <v>0</v>
      </c>
      <c r="J42" s="59"/>
      <c r="K42" s="200">
        <v>47</v>
      </c>
      <c r="M42" s="194" t="e">
        <f t="shared" si="3"/>
        <v>#REF!</v>
      </c>
      <c r="O42" s="194">
        <f t="shared" si="2"/>
        <v>32</v>
      </c>
    </row>
    <row r="43" spans="2:15" ht="13">
      <c r="B43" s="83" t="s">
        <v>55</v>
      </c>
      <c r="C43" s="84"/>
      <c r="D43" s="103" t="s">
        <v>16</v>
      </c>
      <c r="E43" s="103" t="s">
        <v>17</v>
      </c>
      <c r="F43" s="103" t="s">
        <v>412</v>
      </c>
      <c r="G43" s="104">
        <v>1</v>
      </c>
      <c r="H43" s="105"/>
      <c r="I43" s="200">
        <v>0</v>
      </c>
      <c r="J43" s="59"/>
      <c r="K43" s="200">
        <v>47</v>
      </c>
      <c r="M43" s="194" t="e">
        <f t="shared" si="3"/>
        <v>#REF!</v>
      </c>
      <c r="O43" s="194">
        <f t="shared" si="2"/>
        <v>33</v>
      </c>
    </row>
    <row r="44" spans="2:15" ht="13">
      <c r="B44" s="83" t="s">
        <v>56</v>
      </c>
      <c r="C44" s="84"/>
      <c r="D44" s="103" t="s">
        <v>16</v>
      </c>
      <c r="E44" s="103" t="s">
        <v>17</v>
      </c>
      <c r="F44" s="103" t="s">
        <v>412</v>
      </c>
      <c r="G44" s="104">
        <v>1</v>
      </c>
      <c r="H44" s="105"/>
      <c r="I44" s="200">
        <v>0</v>
      </c>
      <c r="J44" s="59"/>
      <c r="K44" s="200">
        <v>47</v>
      </c>
      <c r="M44" s="194" t="e">
        <f t="shared" si="3"/>
        <v>#REF!</v>
      </c>
      <c r="O44" s="194">
        <f t="shared" si="2"/>
        <v>34</v>
      </c>
    </row>
    <row r="45" spans="2:15" ht="13">
      <c r="B45" s="83" t="s">
        <v>57</v>
      </c>
      <c r="C45" s="84"/>
      <c r="D45" s="103" t="s">
        <v>16</v>
      </c>
      <c r="E45" s="103" t="s">
        <v>17</v>
      </c>
      <c r="F45" s="103" t="s">
        <v>412</v>
      </c>
      <c r="G45" s="104">
        <v>1</v>
      </c>
      <c r="H45" s="105"/>
      <c r="I45" s="200">
        <v>0</v>
      </c>
      <c r="J45" s="59"/>
      <c r="K45" s="200">
        <v>47</v>
      </c>
      <c r="M45" s="194" t="e">
        <f t="shared" si="3"/>
        <v>#REF!</v>
      </c>
      <c r="O45" s="194">
        <f t="shared" si="2"/>
        <v>35</v>
      </c>
    </row>
    <row r="46" spans="2:15" ht="13">
      <c r="B46" s="83" t="s">
        <v>58</v>
      </c>
      <c r="C46" s="84"/>
      <c r="D46" s="103" t="s">
        <v>16</v>
      </c>
      <c r="E46" s="103" t="s">
        <v>17</v>
      </c>
      <c r="F46" s="103" t="s">
        <v>412</v>
      </c>
      <c r="G46" s="104">
        <v>1</v>
      </c>
      <c r="H46" s="105"/>
      <c r="I46" s="200">
        <v>0</v>
      </c>
      <c r="J46" s="59"/>
      <c r="K46" s="200">
        <v>47</v>
      </c>
      <c r="M46" s="194" t="e">
        <f t="shared" si="3"/>
        <v>#REF!</v>
      </c>
      <c r="O46" s="194">
        <f t="shared" si="2"/>
        <v>36</v>
      </c>
    </row>
    <row r="47" spans="2:15" ht="13">
      <c r="B47" s="83" t="s">
        <v>59</v>
      </c>
      <c r="C47" s="84"/>
      <c r="D47" s="103" t="s">
        <v>16</v>
      </c>
      <c r="E47" s="103" t="s">
        <v>17</v>
      </c>
      <c r="F47" s="103" t="s">
        <v>412</v>
      </c>
      <c r="G47" s="104">
        <v>1</v>
      </c>
      <c r="H47" s="105"/>
      <c r="I47" s="200">
        <v>0</v>
      </c>
      <c r="J47" s="59"/>
      <c r="K47" s="200">
        <v>47</v>
      </c>
      <c r="M47" s="194" t="e">
        <f t="shared" si="3"/>
        <v>#REF!</v>
      </c>
      <c r="O47" s="194">
        <f t="shared" si="2"/>
        <v>37</v>
      </c>
    </row>
    <row r="48" spans="2:15" ht="13">
      <c r="B48" s="83" t="s">
        <v>60</v>
      </c>
      <c r="C48" s="84"/>
      <c r="D48" s="103" t="s">
        <v>16</v>
      </c>
      <c r="E48" s="103" t="s">
        <v>17</v>
      </c>
      <c r="F48" s="103" t="s">
        <v>412</v>
      </c>
      <c r="G48" s="104">
        <v>1</v>
      </c>
      <c r="H48" s="105"/>
      <c r="I48" s="200">
        <v>0</v>
      </c>
      <c r="J48" s="59"/>
      <c r="K48" s="200">
        <v>44</v>
      </c>
      <c r="M48" s="194" t="e">
        <f t="shared" si="3"/>
        <v>#REF!</v>
      </c>
      <c r="O48" s="194">
        <f t="shared" si="2"/>
        <v>38</v>
      </c>
    </row>
    <row r="49" spans="2:15" ht="13">
      <c r="B49" s="83" t="s">
        <v>61</v>
      </c>
      <c r="C49" s="84"/>
      <c r="D49" s="103" t="s">
        <v>16</v>
      </c>
      <c r="E49" s="103" t="s">
        <v>17</v>
      </c>
      <c r="F49" s="103" t="s">
        <v>273</v>
      </c>
      <c r="G49" s="104">
        <v>1</v>
      </c>
      <c r="H49" s="105"/>
      <c r="I49" s="200">
        <v>28</v>
      </c>
      <c r="J49" s="59"/>
      <c r="K49" s="200">
        <v>28</v>
      </c>
      <c r="M49" s="194" t="e">
        <f t="shared" si="3"/>
        <v>#REF!</v>
      </c>
      <c r="O49" s="194">
        <f t="shared" si="2"/>
        <v>39</v>
      </c>
    </row>
    <row r="50" spans="2:15" ht="13">
      <c r="B50" s="201" t="s">
        <v>62</v>
      </c>
      <c r="C50" s="84"/>
      <c r="D50" s="103"/>
      <c r="E50" s="103"/>
      <c r="F50" s="103"/>
      <c r="G50" s="225"/>
      <c r="H50" s="226"/>
      <c r="I50" s="203">
        <f>SUM(I10:I49)</f>
        <v>6581</v>
      </c>
      <c r="J50" s="204"/>
      <c r="K50" s="203">
        <f>SUM(K10:K49)</f>
        <v>7524.25</v>
      </c>
      <c r="M50" s="194" t="e">
        <f>+M49+1</f>
        <v>#REF!</v>
      </c>
    </row>
    <row r="51" spans="2:15" ht="13">
      <c r="B51" s="90" t="s">
        <v>63</v>
      </c>
      <c r="C51" s="90"/>
      <c r="D51" s="76"/>
      <c r="E51" s="76"/>
      <c r="F51" s="77"/>
      <c r="G51" s="76"/>
      <c r="H51" s="76"/>
      <c r="I51" s="199"/>
      <c r="J51" s="76"/>
      <c r="K51" s="199"/>
    </row>
    <row r="52" spans="2:15" ht="13">
      <c r="B52" s="83" t="s">
        <v>66</v>
      </c>
      <c r="C52" s="84"/>
      <c r="D52" s="103" t="s">
        <v>122</v>
      </c>
      <c r="E52" s="103" t="s">
        <v>65</v>
      </c>
      <c r="F52" s="103" t="s">
        <v>298</v>
      </c>
      <c r="G52" s="104">
        <v>1</v>
      </c>
      <c r="H52" s="105"/>
      <c r="I52" s="200">
        <f>830+13</f>
        <v>843</v>
      </c>
      <c r="J52" s="59"/>
      <c r="K52" s="200">
        <f>1001+13</f>
        <v>1014</v>
      </c>
      <c r="O52" s="194">
        <f>+O49+1</f>
        <v>40</v>
      </c>
    </row>
    <row r="53" spans="2:15" ht="13">
      <c r="B53" s="83" t="s">
        <v>457</v>
      </c>
      <c r="C53" s="84"/>
      <c r="D53" s="103" t="s">
        <v>122</v>
      </c>
      <c r="E53" s="103" t="s">
        <v>65</v>
      </c>
      <c r="F53" s="103" t="s">
        <v>273</v>
      </c>
      <c r="G53" s="104">
        <v>1</v>
      </c>
      <c r="H53" s="105"/>
      <c r="I53" s="200">
        <v>1009</v>
      </c>
      <c r="J53" s="59"/>
      <c r="K53" s="200">
        <v>1000</v>
      </c>
      <c r="O53" s="194">
        <f>O52+1</f>
        <v>41</v>
      </c>
    </row>
    <row r="54" spans="2:15" ht="13">
      <c r="B54" s="83" t="s">
        <v>67</v>
      </c>
      <c r="C54" s="84"/>
      <c r="D54" s="103" t="s">
        <v>122</v>
      </c>
      <c r="E54" s="103" t="s">
        <v>65</v>
      </c>
      <c r="F54" s="103" t="s">
        <v>298</v>
      </c>
      <c r="G54" s="104">
        <v>1</v>
      </c>
      <c r="H54" s="105"/>
      <c r="I54" s="200">
        <v>782</v>
      </c>
      <c r="J54" s="59"/>
      <c r="K54" s="200">
        <v>842</v>
      </c>
      <c r="M54" s="194" t="e">
        <f>+M29+1</f>
        <v>#REF!</v>
      </c>
      <c r="O54" s="194">
        <f>+O53+1</f>
        <v>42</v>
      </c>
    </row>
    <row r="55" spans="2:15" ht="15.5">
      <c r="B55" s="83" t="s">
        <v>448</v>
      </c>
      <c r="C55" s="84"/>
      <c r="D55" s="103" t="s">
        <v>122</v>
      </c>
      <c r="E55" s="103" t="s">
        <v>65</v>
      </c>
      <c r="F55" s="103" t="s">
        <v>411</v>
      </c>
      <c r="G55" s="104">
        <v>1</v>
      </c>
      <c r="H55" s="105"/>
      <c r="I55" s="200">
        <v>763</v>
      </c>
      <c r="J55" s="59"/>
      <c r="K55" s="200">
        <v>781</v>
      </c>
      <c r="M55" s="194" t="e">
        <f t="shared" ref="M55:M66" si="4">+M54+1</f>
        <v>#REF!</v>
      </c>
      <c r="O55" s="194">
        <f t="shared" ref="O55:O65" si="5">+O54+1</f>
        <v>43</v>
      </c>
    </row>
    <row r="56" spans="2:15" ht="13">
      <c r="B56" s="83" t="s">
        <v>381</v>
      </c>
      <c r="C56" s="84"/>
      <c r="D56" s="103" t="s">
        <v>122</v>
      </c>
      <c r="E56" s="103" t="s">
        <v>65</v>
      </c>
      <c r="F56" s="103" t="s">
        <v>273</v>
      </c>
      <c r="G56" s="104">
        <v>1</v>
      </c>
      <c r="H56" s="105"/>
      <c r="I56" s="200">
        <v>740</v>
      </c>
      <c r="J56" s="59"/>
      <c r="K56" s="200">
        <v>762</v>
      </c>
      <c r="O56" s="194">
        <f t="shared" si="5"/>
        <v>44</v>
      </c>
    </row>
    <row r="57" spans="2:15" ht="13">
      <c r="B57" s="83" t="s">
        <v>64</v>
      </c>
      <c r="C57" s="84"/>
      <c r="D57" s="103" t="s">
        <v>122</v>
      </c>
      <c r="E57" s="103" t="s">
        <v>65</v>
      </c>
      <c r="F57" s="103" t="s">
        <v>273</v>
      </c>
      <c r="G57" s="104">
        <v>0.75</v>
      </c>
      <c r="H57" s="105"/>
      <c r="I57" s="200">
        <v>779</v>
      </c>
      <c r="J57" s="59"/>
      <c r="K57" s="200">
        <v>746</v>
      </c>
      <c r="M57" s="194" t="e">
        <f>+M55+1</f>
        <v>#REF!</v>
      </c>
      <c r="O57" s="194">
        <f t="shared" si="5"/>
        <v>45</v>
      </c>
    </row>
    <row r="58" spans="2:15" ht="13">
      <c r="B58" s="83" t="s">
        <v>69</v>
      </c>
      <c r="C58" s="84"/>
      <c r="D58" s="103" t="s">
        <v>122</v>
      </c>
      <c r="E58" s="103" t="s">
        <v>65</v>
      </c>
      <c r="F58" s="103" t="s">
        <v>273</v>
      </c>
      <c r="G58" s="104">
        <v>1</v>
      </c>
      <c r="H58" s="105"/>
      <c r="I58" s="200">
        <f>662+10</f>
        <v>672</v>
      </c>
      <c r="J58" s="59"/>
      <c r="K58" s="200">
        <f>692+10</f>
        <v>702</v>
      </c>
      <c r="M58" s="194" t="e">
        <f t="shared" si="4"/>
        <v>#REF!</v>
      </c>
      <c r="O58" s="194">
        <f t="shared" si="5"/>
        <v>46</v>
      </c>
    </row>
    <row r="59" spans="2:15" ht="13">
      <c r="B59" s="83" t="s">
        <v>71</v>
      </c>
      <c r="C59" s="84"/>
      <c r="D59" s="103" t="s">
        <v>122</v>
      </c>
      <c r="E59" s="103" t="s">
        <v>65</v>
      </c>
      <c r="F59" s="103" t="s">
        <v>298</v>
      </c>
      <c r="G59" s="104">
        <v>1</v>
      </c>
      <c r="H59" s="105"/>
      <c r="I59" s="200">
        <v>463</v>
      </c>
      <c r="J59" s="59"/>
      <c r="K59" s="200">
        <v>608</v>
      </c>
      <c r="M59" s="194" t="e">
        <f t="shared" si="4"/>
        <v>#REF!</v>
      </c>
      <c r="O59" s="194">
        <f t="shared" si="5"/>
        <v>47</v>
      </c>
    </row>
    <row r="60" spans="2:15" ht="13">
      <c r="B60" s="83" t="s">
        <v>70</v>
      </c>
      <c r="C60" s="84"/>
      <c r="D60" s="103" t="s">
        <v>122</v>
      </c>
      <c r="E60" s="103" t="s">
        <v>65</v>
      </c>
      <c r="F60" s="103" t="s">
        <v>273</v>
      </c>
      <c r="G60" s="104">
        <v>1</v>
      </c>
      <c r="H60" s="105"/>
      <c r="I60" s="200">
        <v>520</v>
      </c>
      <c r="J60" s="59"/>
      <c r="K60" s="200">
        <v>606</v>
      </c>
      <c r="M60" s="194" t="e">
        <f t="shared" si="4"/>
        <v>#REF!</v>
      </c>
      <c r="O60" s="194">
        <f t="shared" si="5"/>
        <v>48</v>
      </c>
    </row>
    <row r="61" spans="2:15" ht="13">
      <c r="B61" s="83" t="s">
        <v>72</v>
      </c>
      <c r="C61" s="84"/>
      <c r="D61" s="103" t="s">
        <v>122</v>
      </c>
      <c r="E61" s="103" t="s">
        <v>65</v>
      </c>
      <c r="F61" s="103" t="s">
        <v>298</v>
      </c>
      <c r="G61" s="104">
        <v>1</v>
      </c>
      <c r="H61" s="105"/>
      <c r="I61" s="200">
        <v>426</v>
      </c>
      <c r="J61" s="59"/>
      <c r="K61" s="200">
        <v>500</v>
      </c>
      <c r="M61" s="194" t="e">
        <f t="shared" si="4"/>
        <v>#REF!</v>
      </c>
      <c r="O61" s="194">
        <f t="shared" si="5"/>
        <v>49</v>
      </c>
    </row>
    <row r="62" spans="2:15" ht="13">
      <c r="B62" s="83" t="s">
        <v>73</v>
      </c>
      <c r="C62" s="84"/>
      <c r="D62" s="103" t="s">
        <v>122</v>
      </c>
      <c r="E62" s="103" t="s">
        <v>65</v>
      </c>
      <c r="F62" s="103" t="s">
        <v>298</v>
      </c>
      <c r="G62" s="104">
        <v>1</v>
      </c>
      <c r="H62" s="105"/>
      <c r="I62" s="200">
        <v>400</v>
      </c>
      <c r="J62" s="59"/>
      <c r="K62" s="200">
        <v>453</v>
      </c>
      <c r="M62" s="194" t="e">
        <f t="shared" si="4"/>
        <v>#REF!</v>
      </c>
      <c r="O62" s="194">
        <f t="shared" si="5"/>
        <v>50</v>
      </c>
    </row>
    <row r="63" spans="2:15" ht="13">
      <c r="B63" s="83" t="s">
        <v>74</v>
      </c>
      <c r="C63" s="84"/>
      <c r="D63" s="103" t="s">
        <v>122</v>
      </c>
      <c r="E63" s="103" t="s">
        <v>65</v>
      </c>
      <c r="F63" s="103" t="s">
        <v>298</v>
      </c>
      <c r="G63" s="104">
        <v>1</v>
      </c>
      <c r="H63" s="105"/>
      <c r="I63" s="200">
        <v>344</v>
      </c>
      <c r="J63" s="59"/>
      <c r="K63" s="200">
        <v>400</v>
      </c>
      <c r="M63" s="194" t="e">
        <f t="shared" si="4"/>
        <v>#REF!</v>
      </c>
      <c r="O63" s="194">
        <f t="shared" si="5"/>
        <v>51</v>
      </c>
    </row>
    <row r="64" spans="2:15" ht="13">
      <c r="B64" s="83" t="s">
        <v>75</v>
      </c>
      <c r="C64" s="84"/>
      <c r="D64" s="103" t="s">
        <v>122</v>
      </c>
      <c r="E64" s="103" t="s">
        <v>65</v>
      </c>
      <c r="F64" s="103" t="s">
        <v>273</v>
      </c>
      <c r="G64" s="227">
        <v>0.78500000000000003</v>
      </c>
      <c r="H64" s="105"/>
      <c r="I64" s="200">
        <v>392</v>
      </c>
      <c r="J64" s="59"/>
      <c r="K64" s="200">
        <v>374</v>
      </c>
      <c r="M64" s="194" t="e">
        <f t="shared" si="4"/>
        <v>#REF!</v>
      </c>
      <c r="O64" s="194">
        <f t="shared" si="5"/>
        <v>52</v>
      </c>
    </row>
    <row r="65" spans="2:15" ht="15.5">
      <c r="B65" s="83" t="s">
        <v>449</v>
      </c>
      <c r="C65" s="228"/>
      <c r="D65" s="103" t="s">
        <v>122</v>
      </c>
      <c r="E65" s="103" t="s">
        <v>65</v>
      </c>
      <c r="F65" s="103" t="s">
        <v>298</v>
      </c>
      <c r="G65" s="104">
        <v>1</v>
      </c>
      <c r="H65" s="105"/>
      <c r="I65" s="198">
        <v>210</v>
      </c>
      <c r="J65" s="59"/>
      <c r="K65" s="198">
        <v>236</v>
      </c>
      <c r="M65" s="194" t="e">
        <f t="shared" si="4"/>
        <v>#REF!</v>
      </c>
      <c r="O65" s="194">
        <f t="shared" si="5"/>
        <v>53</v>
      </c>
    </row>
    <row r="66" spans="2:15" ht="13">
      <c r="B66" s="201" t="s">
        <v>62</v>
      </c>
      <c r="C66" s="84"/>
      <c r="D66" s="76"/>
      <c r="E66" s="76"/>
      <c r="F66" s="77"/>
      <c r="G66" s="202"/>
      <c r="H66" s="202"/>
      <c r="I66" s="203">
        <f>SUM(I52:I65)</f>
        <v>8343</v>
      </c>
      <c r="J66" s="204"/>
      <c r="K66" s="203">
        <f>SUM(K52:K65)</f>
        <v>9024</v>
      </c>
      <c r="M66" s="194" t="e">
        <f t="shared" si="4"/>
        <v>#REF!</v>
      </c>
    </row>
    <row r="67" spans="2:15" ht="13">
      <c r="B67" s="90" t="s">
        <v>97</v>
      </c>
      <c r="C67" s="90"/>
      <c r="D67" s="76"/>
      <c r="E67" s="76"/>
      <c r="F67" s="77"/>
      <c r="G67" s="76"/>
      <c r="H67" s="76"/>
      <c r="I67" s="199"/>
      <c r="J67" s="76"/>
      <c r="K67" s="199"/>
    </row>
    <row r="68" spans="2:15" ht="13">
      <c r="B68" s="83" t="s">
        <v>176</v>
      </c>
      <c r="C68" s="84"/>
      <c r="D68" s="103" t="s">
        <v>114</v>
      </c>
      <c r="E68" s="103" t="s">
        <v>254</v>
      </c>
      <c r="F68" s="103" t="s">
        <v>273</v>
      </c>
      <c r="G68" s="104">
        <v>1</v>
      </c>
      <c r="H68" s="105"/>
      <c r="I68" s="200">
        <v>1037</v>
      </c>
      <c r="J68" s="59"/>
      <c r="K68" s="200">
        <v>1130</v>
      </c>
      <c r="O68" s="194">
        <f>+O65+1</f>
        <v>54</v>
      </c>
    </row>
    <row r="69" spans="2:15" ht="13">
      <c r="B69" s="83" t="s">
        <v>183</v>
      </c>
      <c r="C69" s="84"/>
      <c r="D69" s="103" t="s">
        <v>114</v>
      </c>
      <c r="E69" s="103" t="s">
        <v>255</v>
      </c>
      <c r="F69" s="103" t="s">
        <v>273</v>
      </c>
      <c r="G69" s="104">
        <v>1</v>
      </c>
      <c r="H69" s="105"/>
      <c r="I69" s="193">
        <v>1030</v>
      </c>
      <c r="J69" s="59"/>
      <c r="K69" s="193">
        <v>1130</v>
      </c>
      <c r="M69" s="194" t="e">
        <f>+M110+1</f>
        <v>#REF!</v>
      </c>
      <c r="O69" s="194">
        <f>+O68+1</f>
        <v>55</v>
      </c>
    </row>
    <row r="70" spans="2:15" ht="13">
      <c r="B70" s="83" t="s">
        <v>187</v>
      </c>
      <c r="C70" s="84"/>
      <c r="D70" s="103" t="s">
        <v>114</v>
      </c>
      <c r="E70" s="103" t="s">
        <v>255</v>
      </c>
      <c r="F70" s="103" t="s">
        <v>413</v>
      </c>
      <c r="G70" s="104">
        <v>1</v>
      </c>
      <c r="H70" s="105"/>
      <c r="I70" s="200">
        <v>0</v>
      </c>
      <c r="J70" s="59"/>
      <c r="K70" s="200">
        <v>725</v>
      </c>
      <c r="M70" s="194" t="e">
        <f t="shared" ref="M70:M98" si="6">+M69+1</f>
        <v>#REF!</v>
      </c>
      <c r="O70" s="194">
        <f t="shared" ref="O70:O97" si="7">+O69+1</f>
        <v>56</v>
      </c>
    </row>
    <row r="71" spans="2:15" ht="13">
      <c r="B71" s="83" t="s">
        <v>277</v>
      </c>
      <c r="C71" s="84"/>
      <c r="D71" s="103" t="s">
        <v>114</v>
      </c>
      <c r="E71" s="103" t="s">
        <v>254</v>
      </c>
      <c r="F71" s="103" t="s">
        <v>273</v>
      </c>
      <c r="G71" s="104">
        <v>1</v>
      </c>
      <c r="H71" s="105"/>
      <c r="I71" s="193">
        <v>518.5</v>
      </c>
      <c r="J71" s="59"/>
      <c r="K71" s="193">
        <v>565</v>
      </c>
      <c r="M71" s="194" t="e">
        <f>+#REF!+1</f>
        <v>#REF!</v>
      </c>
      <c r="O71" s="194">
        <f t="shared" si="7"/>
        <v>57</v>
      </c>
    </row>
    <row r="72" spans="2:15" ht="13">
      <c r="B72" s="83" t="s">
        <v>104</v>
      </c>
      <c r="C72" s="84"/>
      <c r="D72" s="103" t="s">
        <v>120</v>
      </c>
      <c r="E72" s="103" t="s">
        <v>105</v>
      </c>
      <c r="F72" s="103" t="s">
        <v>273</v>
      </c>
      <c r="G72" s="104">
        <v>1</v>
      </c>
      <c r="H72" s="105"/>
      <c r="I72" s="193">
        <f>543+9</f>
        <v>552</v>
      </c>
      <c r="J72" s="59"/>
      <c r="K72" s="193">
        <f>543+9</f>
        <v>552</v>
      </c>
      <c r="O72" s="194">
        <f t="shared" si="7"/>
        <v>58</v>
      </c>
    </row>
    <row r="73" spans="2:15" ht="15.5">
      <c r="B73" s="83" t="s">
        <v>131</v>
      </c>
      <c r="C73" s="84"/>
      <c r="D73" s="103" t="s">
        <v>120</v>
      </c>
      <c r="E73" s="103" t="s">
        <v>112</v>
      </c>
      <c r="F73" s="103" t="s">
        <v>273</v>
      </c>
      <c r="G73" s="104">
        <v>0.5</v>
      </c>
      <c r="H73" s="105"/>
      <c r="I73" s="200">
        <v>422</v>
      </c>
      <c r="J73" s="59"/>
      <c r="K73" s="200">
        <v>519</v>
      </c>
      <c r="M73" s="194" t="e">
        <f>+M71+1</f>
        <v>#REF!</v>
      </c>
      <c r="O73" s="194">
        <f t="shared" si="7"/>
        <v>59</v>
      </c>
    </row>
    <row r="74" spans="2:15" ht="13">
      <c r="B74" s="83" t="s">
        <v>101</v>
      </c>
      <c r="C74" s="84"/>
      <c r="D74" s="103" t="s">
        <v>99</v>
      </c>
      <c r="E74" s="103" t="s">
        <v>100</v>
      </c>
      <c r="F74" s="103" t="s">
        <v>412</v>
      </c>
      <c r="G74" s="104">
        <v>1</v>
      </c>
      <c r="H74" s="105"/>
      <c r="I74" s="193">
        <v>0</v>
      </c>
      <c r="J74" s="59"/>
      <c r="K74" s="193">
        <v>503</v>
      </c>
      <c r="M74" s="194" t="e">
        <f t="shared" ref="M74" si="8">+M73+1</f>
        <v>#REF!</v>
      </c>
      <c r="O74" s="194">
        <f t="shared" si="7"/>
        <v>60</v>
      </c>
    </row>
    <row r="75" spans="2:15" ht="13">
      <c r="B75" s="83" t="s">
        <v>113</v>
      </c>
      <c r="C75" s="84"/>
      <c r="D75" s="103" t="s">
        <v>114</v>
      </c>
      <c r="E75" s="103" t="s">
        <v>115</v>
      </c>
      <c r="F75" s="103" t="s">
        <v>412</v>
      </c>
      <c r="G75" s="104">
        <v>1</v>
      </c>
      <c r="H75" s="105"/>
      <c r="I75" s="200">
        <v>0</v>
      </c>
      <c r="J75" s="59"/>
      <c r="K75" s="200">
        <v>503</v>
      </c>
      <c r="M75" s="194" t="e">
        <f>+#REF!+1</f>
        <v>#REF!</v>
      </c>
      <c r="O75" s="194">
        <f t="shared" si="7"/>
        <v>61</v>
      </c>
    </row>
    <row r="76" spans="2:15" ht="13">
      <c r="B76" s="83" t="s">
        <v>102</v>
      </c>
      <c r="C76" s="84"/>
      <c r="D76" s="103" t="s">
        <v>99</v>
      </c>
      <c r="E76" s="103" t="s">
        <v>103</v>
      </c>
      <c r="F76" s="103" t="s">
        <v>273</v>
      </c>
      <c r="G76" s="104">
        <v>1</v>
      </c>
      <c r="H76" s="105"/>
      <c r="I76" s="193">
        <v>280</v>
      </c>
      <c r="J76" s="59"/>
      <c r="K76" s="193">
        <v>375</v>
      </c>
      <c r="M76" s="194" t="e">
        <f t="shared" ref="M76" si="9">+M75+1</f>
        <v>#REF!</v>
      </c>
      <c r="O76" s="194">
        <f t="shared" si="7"/>
        <v>62</v>
      </c>
    </row>
    <row r="77" spans="2:15" ht="13">
      <c r="B77" s="83" t="s">
        <v>192</v>
      </c>
      <c r="C77" s="84"/>
      <c r="D77" s="103" t="s">
        <v>114</v>
      </c>
      <c r="E77" s="103" t="s">
        <v>256</v>
      </c>
      <c r="F77" s="103" t="s">
        <v>412</v>
      </c>
      <c r="G77" s="104">
        <v>1</v>
      </c>
      <c r="H77" s="105"/>
      <c r="I77" s="200">
        <v>0</v>
      </c>
      <c r="J77" s="59"/>
      <c r="K77" s="200">
        <v>191</v>
      </c>
      <c r="M77" s="194" t="e">
        <f>+#REF!+1</f>
        <v>#REF!</v>
      </c>
      <c r="O77" s="194">
        <f t="shared" si="7"/>
        <v>63</v>
      </c>
    </row>
    <row r="78" spans="2:15" ht="15.5">
      <c r="B78" s="83" t="s">
        <v>450</v>
      </c>
      <c r="C78" s="84"/>
      <c r="D78" s="103" t="s">
        <v>114</v>
      </c>
      <c r="E78" s="103" t="s">
        <v>256</v>
      </c>
      <c r="F78" s="103" t="s">
        <v>413</v>
      </c>
      <c r="G78" s="104">
        <v>1</v>
      </c>
      <c r="H78" s="105"/>
      <c r="I78" s="193">
        <v>0</v>
      </c>
      <c r="J78" s="59"/>
      <c r="K78" s="193">
        <v>158</v>
      </c>
      <c r="M78" s="194" t="e">
        <f t="shared" si="6"/>
        <v>#REF!</v>
      </c>
      <c r="O78" s="194">
        <f t="shared" si="7"/>
        <v>64</v>
      </c>
    </row>
    <row r="79" spans="2:15" ht="13">
      <c r="B79" s="83" t="s">
        <v>106</v>
      </c>
      <c r="C79" s="84"/>
      <c r="D79" s="103" t="s">
        <v>120</v>
      </c>
      <c r="E79" s="103" t="s">
        <v>107</v>
      </c>
      <c r="F79" s="103" t="s">
        <v>298</v>
      </c>
      <c r="G79" s="104">
        <v>1</v>
      </c>
      <c r="H79" s="105"/>
      <c r="I79" s="200">
        <v>110</v>
      </c>
      <c r="J79" s="59"/>
      <c r="K79" s="200">
        <v>121</v>
      </c>
      <c r="M79" s="194" t="e">
        <f t="shared" si="6"/>
        <v>#REF!</v>
      </c>
      <c r="O79" s="194">
        <f t="shared" si="7"/>
        <v>65</v>
      </c>
    </row>
    <row r="80" spans="2:15" ht="13">
      <c r="B80" s="83" t="s">
        <v>203</v>
      </c>
      <c r="C80" s="84"/>
      <c r="D80" s="103" t="s">
        <v>114</v>
      </c>
      <c r="E80" s="103" t="s">
        <v>256</v>
      </c>
      <c r="F80" s="103" t="s">
        <v>412</v>
      </c>
      <c r="G80" s="104">
        <v>1</v>
      </c>
      <c r="H80" s="105"/>
      <c r="I80" s="193">
        <v>0</v>
      </c>
      <c r="J80" s="59"/>
      <c r="K80" s="193">
        <v>92</v>
      </c>
      <c r="M80" s="194" t="e">
        <f t="shared" si="6"/>
        <v>#REF!</v>
      </c>
      <c r="O80" s="194">
        <f t="shared" si="7"/>
        <v>66</v>
      </c>
    </row>
    <row r="81" spans="2:15" ht="13">
      <c r="B81" s="83" t="s">
        <v>108</v>
      </c>
      <c r="C81" s="84"/>
      <c r="D81" s="103" t="s">
        <v>120</v>
      </c>
      <c r="E81" s="103" t="s">
        <v>107</v>
      </c>
      <c r="F81" s="103" t="s">
        <v>273</v>
      </c>
      <c r="G81" s="104">
        <v>1</v>
      </c>
      <c r="H81" s="105"/>
      <c r="I81" s="200">
        <v>60</v>
      </c>
      <c r="J81" s="59"/>
      <c r="K81" s="200">
        <v>80</v>
      </c>
      <c r="M81" s="194" t="e">
        <f t="shared" si="6"/>
        <v>#REF!</v>
      </c>
      <c r="O81" s="194">
        <f t="shared" si="7"/>
        <v>67</v>
      </c>
    </row>
    <row r="82" spans="2:15" ht="15.5">
      <c r="B82" s="83" t="s">
        <v>451</v>
      </c>
      <c r="C82" s="84"/>
      <c r="D82" s="103" t="s">
        <v>114</v>
      </c>
      <c r="E82" s="103" t="s">
        <v>256</v>
      </c>
      <c r="F82" s="103" t="s">
        <v>412</v>
      </c>
      <c r="G82" s="104">
        <v>1</v>
      </c>
      <c r="H82" s="105"/>
      <c r="I82" s="193">
        <v>0</v>
      </c>
      <c r="J82" s="59"/>
      <c r="K82" s="193">
        <v>77</v>
      </c>
      <c r="M82" s="194" t="e">
        <f t="shared" si="6"/>
        <v>#REF!</v>
      </c>
      <c r="O82" s="194">
        <f t="shared" si="7"/>
        <v>68</v>
      </c>
    </row>
    <row r="83" spans="2:15" ht="13">
      <c r="B83" s="83" t="s">
        <v>211</v>
      </c>
      <c r="C83" s="84"/>
      <c r="D83" s="103" t="s">
        <v>114</v>
      </c>
      <c r="E83" s="103" t="s">
        <v>256</v>
      </c>
      <c r="F83" s="103" t="s">
        <v>412</v>
      </c>
      <c r="G83" s="104">
        <v>1</v>
      </c>
      <c r="H83" s="105"/>
      <c r="I83" s="200">
        <v>0</v>
      </c>
      <c r="J83" s="59"/>
      <c r="K83" s="200">
        <v>73</v>
      </c>
      <c r="M83" s="194" t="e">
        <f t="shared" si="6"/>
        <v>#REF!</v>
      </c>
      <c r="O83" s="194">
        <f t="shared" si="7"/>
        <v>69</v>
      </c>
    </row>
    <row r="84" spans="2:15" ht="15.5">
      <c r="B84" s="83" t="s">
        <v>452</v>
      </c>
      <c r="C84" s="84"/>
      <c r="D84" s="103" t="s">
        <v>114</v>
      </c>
      <c r="E84" s="103" t="s">
        <v>256</v>
      </c>
      <c r="F84" s="103" t="s">
        <v>412</v>
      </c>
      <c r="G84" s="104">
        <v>1</v>
      </c>
      <c r="H84" s="105"/>
      <c r="I84" s="193">
        <v>0</v>
      </c>
      <c r="J84" s="59"/>
      <c r="K84" s="193">
        <v>68</v>
      </c>
      <c r="M84" s="194" t="e">
        <f t="shared" si="6"/>
        <v>#REF!</v>
      </c>
      <c r="O84" s="194">
        <f t="shared" si="7"/>
        <v>70</v>
      </c>
    </row>
    <row r="85" spans="2:15" ht="13">
      <c r="B85" s="83" t="s">
        <v>220</v>
      </c>
      <c r="C85" s="84"/>
      <c r="D85" s="103" t="s">
        <v>114</v>
      </c>
      <c r="E85" s="103" t="s">
        <v>256</v>
      </c>
      <c r="F85" s="103" t="s">
        <v>412</v>
      </c>
      <c r="G85" s="104">
        <v>1</v>
      </c>
      <c r="H85" s="105"/>
      <c r="I85" s="200">
        <v>0</v>
      </c>
      <c r="J85" s="59"/>
      <c r="K85" s="200">
        <v>67</v>
      </c>
      <c r="M85" s="194" t="e">
        <f t="shared" si="6"/>
        <v>#REF!</v>
      </c>
      <c r="O85" s="194">
        <f t="shared" si="7"/>
        <v>71</v>
      </c>
    </row>
    <row r="86" spans="2:15" ht="15.5">
      <c r="B86" s="83" t="s">
        <v>453</v>
      </c>
      <c r="C86" s="84"/>
      <c r="D86" s="103" t="s">
        <v>114</v>
      </c>
      <c r="E86" s="103" t="s">
        <v>256</v>
      </c>
      <c r="F86" s="103" t="s">
        <v>412</v>
      </c>
      <c r="G86" s="104">
        <v>1</v>
      </c>
      <c r="H86" s="105"/>
      <c r="I86" s="193">
        <v>0</v>
      </c>
      <c r="J86" s="59"/>
      <c r="K86" s="193">
        <v>60</v>
      </c>
      <c r="M86" s="194" t="e">
        <f t="shared" si="6"/>
        <v>#REF!</v>
      </c>
      <c r="O86" s="194">
        <f t="shared" si="7"/>
        <v>72</v>
      </c>
    </row>
    <row r="87" spans="2:15" ht="13">
      <c r="B87" s="83" t="s">
        <v>109</v>
      </c>
      <c r="C87" s="84"/>
      <c r="D87" s="103" t="s">
        <v>120</v>
      </c>
      <c r="E87" s="103" t="s">
        <v>107</v>
      </c>
      <c r="F87" s="103" t="s">
        <v>273</v>
      </c>
      <c r="G87" s="104">
        <v>1</v>
      </c>
      <c r="H87" s="105"/>
      <c r="I87" s="200">
        <v>55</v>
      </c>
      <c r="J87" s="59"/>
      <c r="K87" s="200">
        <v>56</v>
      </c>
      <c r="M87" s="194" t="e">
        <f t="shared" si="6"/>
        <v>#REF!</v>
      </c>
      <c r="O87" s="194">
        <f t="shared" si="7"/>
        <v>73</v>
      </c>
    </row>
    <row r="88" spans="2:15" ht="13">
      <c r="B88" s="83" t="s">
        <v>224</v>
      </c>
      <c r="C88" s="84"/>
      <c r="D88" s="103" t="s">
        <v>114</v>
      </c>
      <c r="E88" s="103" t="s">
        <v>255</v>
      </c>
      <c r="F88" s="103" t="s">
        <v>412</v>
      </c>
      <c r="G88" s="104">
        <v>1</v>
      </c>
      <c r="H88" s="105"/>
      <c r="I88" s="193">
        <v>0</v>
      </c>
      <c r="J88" s="59"/>
      <c r="K88" s="193">
        <v>53</v>
      </c>
      <c r="M88" s="194" t="e">
        <f t="shared" si="6"/>
        <v>#REF!</v>
      </c>
      <c r="O88" s="194">
        <f t="shared" si="7"/>
        <v>74</v>
      </c>
    </row>
    <row r="89" spans="2:15" ht="13">
      <c r="B89" s="83" t="s">
        <v>110</v>
      </c>
      <c r="C89" s="84"/>
      <c r="D89" s="103" t="s">
        <v>120</v>
      </c>
      <c r="E89" s="103" t="s">
        <v>107</v>
      </c>
      <c r="F89" s="103" t="s">
        <v>412</v>
      </c>
      <c r="G89" s="104">
        <v>1</v>
      </c>
      <c r="H89" s="105"/>
      <c r="I89" s="200">
        <v>0</v>
      </c>
      <c r="J89" s="59"/>
      <c r="K89" s="200">
        <v>48</v>
      </c>
      <c r="M89" s="194" t="e">
        <f t="shared" si="6"/>
        <v>#REF!</v>
      </c>
      <c r="O89" s="194">
        <f t="shared" si="7"/>
        <v>75</v>
      </c>
    </row>
    <row r="90" spans="2:15" ht="13">
      <c r="B90" s="83" t="s">
        <v>111</v>
      </c>
      <c r="C90" s="84"/>
      <c r="D90" s="103" t="s">
        <v>120</v>
      </c>
      <c r="E90" s="103" t="s">
        <v>107</v>
      </c>
      <c r="F90" s="103" t="s">
        <v>298</v>
      </c>
      <c r="G90" s="104">
        <v>1</v>
      </c>
      <c r="H90" s="105"/>
      <c r="I90" s="193">
        <v>45</v>
      </c>
      <c r="J90" s="59"/>
      <c r="K90" s="193">
        <v>47</v>
      </c>
      <c r="M90" s="194" t="e">
        <f t="shared" si="6"/>
        <v>#REF!</v>
      </c>
      <c r="O90" s="194">
        <f t="shared" si="7"/>
        <v>76</v>
      </c>
    </row>
    <row r="91" spans="2:15" ht="13">
      <c r="B91" s="83" t="s">
        <v>226</v>
      </c>
      <c r="C91" s="84"/>
      <c r="D91" s="103" t="s">
        <v>114</v>
      </c>
      <c r="E91" s="103" t="s">
        <v>257</v>
      </c>
      <c r="F91" s="103" t="s">
        <v>412</v>
      </c>
      <c r="G91" s="104">
        <v>1</v>
      </c>
      <c r="H91" s="105"/>
      <c r="I91" s="200">
        <v>0</v>
      </c>
      <c r="J91" s="59"/>
      <c r="K91" s="200">
        <v>33</v>
      </c>
      <c r="M91" s="194" t="e">
        <f t="shared" si="6"/>
        <v>#REF!</v>
      </c>
      <c r="O91" s="194">
        <f t="shared" si="7"/>
        <v>77</v>
      </c>
    </row>
    <row r="92" spans="2:15" ht="15.5">
      <c r="B92" s="83" t="s">
        <v>456</v>
      </c>
      <c r="C92" s="84"/>
      <c r="D92" s="103" t="s">
        <v>120</v>
      </c>
      <c r="E92" s="103" t="s">
        <v>112</v>
      </c>
      <c r="F92" s="103" t="s">
        <v>298</v>
      </c>
      <c r="G92" s="104">
        <v>0.5</v>
      </c>
      <c r="H92" s="105"/>
      <c r="I92" s="193">
        <v>25</v>
      </c>
      <c r="J92" s="59"/>
      <c r="K92" s="193">
        <v>25</v>
      </c>
      <c r="M92" s="194" t="e">
        <f t="shared" si="6"/>
        <v>#REF!</v>
      </c>
      <c r="O92" s="194">
        <f t="shared" si="7"/>
        <v>78</v>
      </c>
    </row>
    <row r="93" spans="2:15" ht="13">
      <c r="B93" s="83" t="s">
        <v>229</v>
      </c>
      <c r="C93" s="84"/>
      <c r="D93" s="103" t="s">
        <v>114</v>
      </c>
      <c r="E93" s="103" t="s">
        <v>255</v>
      </c>
      <c r="F93" s="103" t="s">
        <v>412</v>
      </c>
      <c r="G93" s="104">
        <v>1</v>
      </c>
      <c r="H93" s="105"/>
      <c r="I93" s="200">
        <v>0</v>
      </c>
      <c r="J93" s="59"/>
      <c r="K93" s="200">
        <v>23</v>
      </c>
      <c r="M93" s="194" t="e">
        <f t="shared" si="6"/>
        <v>#REF!</v>
      </c>
      <c r="O93" s="194">
        <f t="shared" si="7"/>
        <v>79</v>
      </c>
    </row>
    <row r="94" spans="2:15" ht="13">
      <c r="B94" s="83" t="s">
        <v>232</v>
      </c>
      <c r="C94" s="84"/>
      <c r="D94" s="103" t="s">
        <v>114</v>
      </c>
      <c r="E94" s="103" t="s">
        <v>255</v>
      </c>
      <c r="F94" s="103" t="s">
        <v>412</v>
      </c>
      <c r="G94" s="104">
        <v>1</v>
      </c>
      <c r="H94" s="105"/>
      <c r="I94" s="193">
        <v>0</v>
      </c>
      <c r="J94" s="59"/>
      <c r="K94" s="193">
        <v>20</v>
      </c>
      <c r="M94" s="194" t="e">
        <f t="shared" si="6"/>
        <v>#REF!</v>
      </c>
      <c r="O94" s="194">
        <f t="shared" si="7"/>
        <v>80</v>
      </c>
    </row>
    <row r="95" spans="2:15" ht="13">
      <c r="B95" s="83" t="s">
        <v>234</v>
      </c>
      <c r="C95" s="84"/>
      <c r="D95" s="103" t="s">
        <v>114</v>
      </c>
      <c r="E95" s="103" t="s">
        <v>257</v>
      </c>
      <c r="F95" s="103" t="s">
        <v>412</v>
      </c>
      <c r="G95" s="104">
        <v>1</v>
      </c>
      <c r="H95" s="105"/>
      <c r="I95" s="200">
        <v>0</v>
      </c>
      <c r="J95" s="59"/>
      <c r="K95" s="200">
        <v>12</v>
      </c>
      <c r="M95" s="194" t="e">
        <f t="shared" si="6"/>
        <v>#REF!</v>
      </c>
      <c r="O95" s="194">
        <f t="shared" si="7"/>
        <v>81</v>
      </c>
    </row>
    <row r="96" spans="2:15" ht="13">
      <c r="B96" s="83" t="s">
        <v>237</v>
      </c>
      <c r="C96" s="84"/>
      <c r="D96" s="103" t="s">
        <v>114</v>
      </c>
      <c r="E96" s="103" t="s">
        <v>258</v>
      </c>
      <c r="F96" s="103" t="s">
        <v>412</v>
      </c>
      <c r="G96" s="104">
        <v>1</v>
      </c>
      <c r="H96" s="105"/>
      <c r="I96" s="193">
        <v>0</v>
      </c>
      <c r="J96" s="59"/>
      <c r="K96" s="193">
        <v>10</v>
      </c>
      <c r="M96" s="194" t="e">
        <f t="shared" si="6"/>
        <v>#REF!</v>
      </c>
      <c r="O96" s="194">
        <f t="shared" si="7"/>
        <v>82</v>
      </c>
    </row>
    <row r="97" spans="2:16" ht="13">
      <c r="B97" s="83" t="s">
        <v>240</v>
      </c>
      <c r="C97" s="84"/>
      <c r="D97" s="103" t="s">
        <v>114</v>
      </c>
      <c r="E97" s="103" t="s">
        <v>256</v>
      </c>
      <c r="F97" s="103" t="s">
        <v>243</v>
      </c>
      <c r="G97" s="104">
        <v>1</v>
      </c>
      <c r="H97" s="105"/>
      <c r="I97" s="198">
        <v>0</v>
      </c>
      <c r="J97" s="59"/>
      <c r="K97" s="198">
        <v>4</v>
      </c>
      <c r="M97" s="194" t="e">
        <f t="shared" si="6"/>
        <v>#REF!</v>
      </c>
      <c r="O97" s="194">
        <f t="shared" si="7"/>
        <v>83</v>
      </c>
    </row>
    <row r="98" spans="2:16" ht="13">
      <c r="B98" s="201" t="s">
        <v>62</v>
      </c>
      <c r="C98" s="84"/>
      <c r="D98" s="103"/>
      <c r="E98" s="103"/>
      <c r="F98" s="103"/>
      <c r="G98" s="104"/>
      <c r="H98" s="105"/>
      <c r="I98" s="200">
        <f>SUM(I68:I97)</f>
        <v>4134.5</v>
      </c>
      <c r="J98" s="59"/>
      <c r="K98" s="200">
        <f>SUM(K68:K97)</f>
        <v>7320</v>
      </c>
      <c r="M98" s="194" t="e">
        <f t="shared" si="6"/>
        <v>#REF!</v>
      </c>
      <c r="N98" s="194" t="s">
        <v>138</v>
      </c>
    </row>
    <row r="99" spans="2:16" ht="13">
      <c r="B99" s="90" t="s">
        <v>76</v>
      </c>
      <c r="C99" s="90"/>
      <c r="D99" s="76"/>
      <c r="E99" s="76"/>
      <c r="F99" s="77"/>
      <c r="G99" s="76"/>
      <c r="H99" s="76"/>
      <c r="I99" s="199"/>
      <c r="J99" s="76"/>
      <c r="K99" s="199"/>
    </row>
    <row r="100" spans="2:16" ht="13">
      <c r="B100" s="83" t="s">
        <v>91</v>
      </c>
      <c r="C100" s="84"/>
      <c r="D100" s="103" t="s">
        <v>92</v>
      </c>
      <c r="E100" s="103" t="s">
        <v>93</v>
      </c>
      <c r="F100" s="103" t="s">
        <v>273</v>
      </c>
      <c r="G100" s="104">
        <v>1</v>
      </c>
      <c r="H100" s="105"/>
      <c r="I100" s="200">
        <v>980</v>
      </c>
      <c r="J100" s="59"/>
      <c r="K100" s="200">
        <v>1134</v>
      </c>
      <c r="O100" s="194">
        <f>+O97+1</f>
        <v>84</v>
      </c>
    </row>
    <row r="101" spans="2:16" ht="13">
      <c r="B101" s="83" t="s">
        <v>80</v>
      </c>
      <c r="C101" s="84"/>
      <c r="D101" s="103" t="s">
        <v>78</v>
      </c>
      <c r="E101" s="103" t="s">
        <v>81</v>
      </c>
      <c r="F101" s="103" t="s">
        <v>298</v>
      </c>
      <c r="G101" s="104">
        <v>1</v>
      </c>
      <c r="H101" s="105"/>
      <c r="I101" s="200">
        <v>720</v>
      </c>
      <c r="J101" s="59"/>
      <c r="K101" s="200">
        <v>807</v>
      </c>
      <c r="M101" s="194" t="e">
        <f>+M66+1</f>
        <v>#REF!</v>
      </c>
      <c r="O101" s="194">
        <f>O100+1</f>
        <v>85</v>
      </c>
    </row>
    <row r="102" spans="2:16" ht="13">
      <c r="B102" s="83" t="s">
        <v>82</v>
      </c>
      <c r="C102" s="84"/>
      <c r="D102" s="103" t="s">
        <v>78</v>
      </c>
      <c r="E102" s="103" t="s">
        <v>81</v>
      </c>
      <c r="F102" s="103" t="s">
        <v>273</v>
      </c>
      <c r="G102" s="104">
        <v>1</v>
      </c>
      <c r="H102" s="105"/>
      <c r="I102" s="200">
        <v>782</v>
      </c>
      <c r="J102" s="59"/>
      <c r="K102" s="200">
        <v>795</v>
      </c>
      <c r="M102" s="194" t="e">
        <f>+M101+1</f>
        <v>#REF!</v>
      </c>
      <c r="O102" s="194">
        <f t="shared" ref="O102:O109" si="10">O101+1</f>
        <v>86</v>
      </c>
    </row>
    <row r="103" spans="2:16" ht="13">
      <c r="B103" s="83" t="s">
        <v>83</v>
      </c>
      <c r="C103" s="84"/>
      <c r="D103" s="103" t="s">
        <v>78</v>
      </c>
      <c r="E103" s="103" t="s">
        <v>79</v>
      </c>
      <c r="F103" s="103" t="s">
        <v>298</v>
      </c>
      <c r="G103" s="104">
        <v>1</v>
      </c>
      <c r="H103" s="105"/>
      <c r="I103" s="200">
        <v>455</v>
      </c>
      <c r="J103" s="59"/>
      <c r="K103" s="200">
        <v>606</v>
      </c>
      <c r="M103" s="194" t="e">
        <f>+M102+1</f>
        <v>#REF!</v>
      </c>
      <c r="O103" s="194">
        <f t="shared" si="10"/>
        <v>87</v>
      </c>
    </row>
    <row r="104" spans="2:16" ht="13">
      <c r="B104" s="83" t="s">
        <v>94</v>
      </c>
      <c r="C104" s="84"/>
      <c r="D104" s="103" t="s">
        <v>95</v>
      </c>
      <c r="E104" s="103" t="s">
        <v>87</v>
      </c>
      <c r="F104" s="103" t="s">
        <v>273</v>
      </c>
      <c r="G104" s="104">
        <v>1</v>
      </c>
      <c r="H104" s="105"/>
      <c r="I104" s="200">
        <v>537</v>
      </c>
      <c r="J104" s="59"/>
      <c r="K104" s="200">
        <v>599</v>
      </c>
      <c r="M104" s="194" t="e">
        <f>+M103+1</f>
        <v>#REF!</v>
      </c>
      <c r="O104" s="194">
        <f t="shared" si="10"/>
        <v>88</v>
      </c>
    </row>
    <row r="105" spans="2:16" ht="13">
      <c r="B105" s="83" t="s">
        <v>84</v>
      </c>
      <c r="C105" s="84"/>
      <c r="D105" s="103" t="s">
        <v>78</v>
      </c>
      <c r="E105" s="103" t="s">
        <v>85</v>
      </c>
      <c r="F105" s="103" t="s">
        <v>298</v>
      </c>
      <c r="G105" s="104">
        <v>1</v>
      </c>
      <c r="H105" s="105"/>
      <c r="I105" s="200">
        <v>449</v>
      </c>
      <c r="J105" s="59"/>
      <c r="K105" s="200">
        <v>501</v>
      </c>
      <c r="M105" s="194" t="e">
        <f>+#REF!+1</f>
        <v>#REF!</v>
      </c>
      <c r="O105" s="194">
        <f t="shared" si="10"/>
        <v>89</v>
      </c>
    </row>
    <row r="106" spans="2:16" ht="13">
      <c r="B106" s="83" t="s">
        <v>88</v>
      </c>
      <c r="C106" s="84"/>
      <c r="D106" s="103" t="s">
        <v>78</v>
      </c>
      <c r="E106" s="103" t="s">
        <v>81</v>
      </c>
      <c r="F106" s="103" t="s">
        <v>273</v>
      </c>
      <c r="G106" s="104">
        <v>1</v>
      </c>
      <c r="H106" s="105"/>
      <c r="I106" s="200">
        <v>235</v>
      </c>
      <c r="J106" s="59"/>
      <c r="K106" s="200">
        <v>237</v>
      </c>
      <c r="M106" s="194" t="e">
        <f>+M104+1</f>
        <v>#REF!</v>
      </c>
      <c r="O106" s="194">
        <f t="shared" si="10"/>
        <v>90</v>
      </c>
    </row>
    <row r="107" spans="2:16" ht="13">
      <c r="B107" s="83" t="s">
        <v>86</v>
      </c>
      <c r="C107" s="84"/>
      <c r="D107" s="103" t="s">
        <v>78</v>
      </c>
      <c r="E107" s="103" t="s">
        <v>87</v>
      </c>
      <c r="F107" s="103" t="s">
        <v>273</v>
      </c>
      <c r="G107" s="104">
        <v>1</v>
      </c>
      <c r="H107" s="105"/>
      <c r="I107" s="200">
        <v>235</v>
      </c>
      <c r="J107" s="59"/>
      <c r="K107" s="200">
        <v>225</v>
      </c>
      <c r="M107" s="194" t="e">
        <f>+M108+1</f>
        <v>#REF!</v>
      </c>
      <c r="O107" s="194">
        <f t="shared" si="10"/>
        <v>91</v>
      </c>
    </row>
    <row r="108" spans="2:16" ht="13">
      <c r="B108" s="83" t="s">
        <v>89</v>
      </c>
      <c r="C108" s="84"/>
      <c r="D108" s="103" t="s">
        <v>78</v>
      </c>
      <c r="E108" s="103" t="s">
        <v>90</v>
      </c>
      <c r="F108" s="103" t="s">
        <v>298</v>
      </c>
      <c r="G108" s="104">
        <v>1</v>
      </c>
      <c r="H108" s="105"/>
      <c r="I108" s="200">
        <v>184</v>
      </c>
      <c r="J108" s="59"/>
      <c r="K108" s="200">
        <v>215</v>
      </c>
      <c r="M108" s="194" t="e">
        <f>+M106+1</f>
        <v>#REF!</v>
      </c>
      <c r="O108" s="194">
        <f t="shared" si="10"/>
        <v>92</v>
      </c>
    </row>
    <row r="109" spans="2:16" ht="13">
      <c r="B109" s="83" t="s">
        <v>96</v>
      </c>
      <c r="C109" s="228"/>
      <c r="D109" s="103" t="s">
        <v>95</v>
      </c>
      <c r="E109" s="103" t="s">
        <v>87</v>
      </c>
      <c r="F109" s="103" t="s">
        <v>412</v>
      </c>
      <c r="G109" s="104">
        <v>1</v>
      </c>
      <c r="H109" s="105"/>
      <c r="I109" s="198">
        <v>0</v>
      </c>
      <c r="J109" s="59"/>
      <c r="K109" s="198">
        <v>117</v>
      </c>
      <c r="M109" s="194" t="e">
        <f>+M107+1</f>
        <v>#REF!</v>
      </c>
      <c r="O109" s="194">
        <f t="shared" si="10"/>
        <v>93</v>
      </c>
      <c r="P109" s="194" t="s">
        <v>275</v>
      </c>
    </row>
    <row r="110" spans="2:16" ht="13">
      <c r="B110" s="201" t="s">
        <v>62</v>
      </c>
      <c r="C110" s="84"/>
      <c r="D110" s="76"/>
      <c r="E110" s="76"/>
      <c r="F110" s="77"/>
      <c r="G110" s="202"/>
      <c r="H110" s="202"/>
      <c r="I110" s="203">
        <f>SUM(I100:I109)</f>
        <v>4577</v>
      </c>
      <c r="J110" s="204"/>
      <c r="K110" s="203">
        <f>SUM(K100:K109)</f>
        <v>5236</v>
      </c>
      <c r="M110" s="194" t="e">
        <f>+M105+1</f>
        <v>#REF!</v>
      </c>
    </row>
    <row r="111" spans="2:16" ht="13.5" thickBot="1">
      <c r="B111" s="241" t="s">
        <v>377</v>
      </c>
      <c r="C111" s="240">
        <f>O109</f>
        <v>93</v>
      </c>
      <c r="I111" s="230">
        <f>+I50+I66+I110+I98</f>
        <v>23635.5</v>
      </c>
      <c r="J111" s="231"/>
      <c r="K111" s="230">
        <f>+K50+K66+K110+K98</f>
        <v>29104.25</v>
      </c>
    </row>
    <row r="112" spans="2:16" ht="13.5" thickTop="1">
      <c r="B112" s="229"/>
      <c r="I112" s="237"/>
      <c r="J112" s="231"/>
      <c r="K112" s="237"/>
    </row>
    <row r="113" spans="1:13" s="73" customFormat="1" ht="13">
      <c r="B113" s="90" t="s">
        <v>326</v>
      </c>
      <c r="C113" s="90"/>
      <c r="D113" s="76"/>
      <c r="E113" s="76"/>
      <c r="F113" s="77"/>
      <c r="G113" s="76"/>
      <c r="H113" s="76"/>
      <c r="I113" s="199"/>
      <c r="J113" s="76"/>
      <c r="K113" s="199"/>
    </row>
    <row r="114" spans="1:13" ht="13">
      <c r="B114" s="83" t="s">
        <v>370</v>
      </c>
      <c r="C114" s="84"/>
      <c r="D114" s="103" t="s">
        <v>122</v>
      </c>
      <c r="E114" s="103" t="s">
        <v>65</v>
      </c>
      <c r="F114" s="103" t="s">
        <v>298</v>
      </c>
      <c r="G114" s="104">
        <v>1</v>
      </c>
      <c r="I114" s="200">
        <v>260</v>
      </c>
      <c r="J114" s="231"/>
      <c r="K114" s="200">
        <v>200</v>
      </c>
    </row>
    <row r="115" spans="1:13" ht="13">
      <c r="B115" s="83" t="s">
        <v>371</v>
      </c>
      <c r="C115" s="84"/>
      <c r="D115" s="103" t="s">
        <v>122</v>
      </c>
      <c r="E115" s="103" t="s">
        <v>65</v>
      </c>
      <c r="F115" s="103" t="s">
        <v>298</v>
      </c>
      <c r="G115" s="104">
        <v>1</v>
      </c>
      <c r="I115" s="200">
        <v>260</v>
      </c>
      <c r="J115" s="231"/>
      <c r="K115" s="200">
        <v>190</v>
      </c>
    </row>
    <row r="116" spans="1:13" ht="13">
      <c r="B116" s="83" t="s">
        <v>352</v>
      </c>
      <c r="C116" s="84"/>
      <c r="D116" s="103" t="s">
        <v>114</v>
      </c>
      <c r="E116" s="103" t="s">
        <v>255</v>
      </c>
      <c r="F116" s="103" t="s">
        <v>273</v>
      </c>
      <c r="G116" s="104">
        <v>1</v>
      </c>
      <c r="I116" s="200">
        <v>273</v>
      </c>
      <c r="J116" s="231"/>
      <c r="K116" s="200">
        <v>309</v>
      </c>
    </row>
    <row r="117" spans="1:13" ht="13.5" thickBot="1">
      <c r="B117" s="229" t="s">
        <v>421</v>
      </c>
      <c r="I117" s="232">
        <f>SUM(I111:I116)</f>
        <v>24428.5</v>
      </c>
      <c r="J117" s="231"/>
      <c r="K117" s="232">
        <f>SUM(K111:K116)</f>
        <v>29803.25</v>
      </c>
      <c r="M117" s="194" t="e">
        <f>+#REF!+1</f>
        <v>#REF!</v>
      </c>
    </row>
    <row r="118" spans="1:13" ht="13.5" thickTop="1">
      <c r="B118" s="76"/>
      <c r="C118" s="76"/>
      <c r="D118" s="76"/>
      <c r="E118" s="76"/>
      <c r="F118" s="77"/>
      <c r="G118" s="76"/>
      <c r="H118" s="76"/>
      <c r="I118" s="233"/>
      <c r="J118" s="234"/>
      <c r="K118" s="233"/>
    </row>
    <row r="119" spans="1:13" ht="13">
      <c r="B119" s="76"/>
      <c r="C119" s="76"/>
      <c r="D119" s="76"/>
      <c r="E119" s="76"/>
      <c r="F119" s="77"/>
      <c r="G119" s="76"/>
      <c r="H119" s="76"/>
      <c r="I119" s="235"/>
      <c r="J119" s="105"/>
      <c r="K119" s="235"/>
    </row>
    <row r="120" spans="1:13" ht="42.75" customHeight="1">
      <c r="A120" s="236">
        <v>-1</v>
      </c>
      <c r="B120" s="364" t="s">
        <v>286</v>
      </c>
      <c r="C120" s="364"/>
      <c r="D120" s="364"/>
      <c r="E120" s="364"/>
      <c r="F120" s="364"/>
      <c r="G120" s="364"/>
      <c r="H120" s="364"/>
      <c r="I120" s="364"/>
      <c r="J120" s="364"/>
      <c r="K120" s="364"/>
    </row>
    <row r="121" spans="1:13" ht="44.25" customHeight="1">
      <c r="A121" s="236">
        <v>-2</v>
      </c>
      <c r="B121" s="364" t="s">
        <v>285</v>
      </c>
      <c r="C121" s="364"/>
      <c r="D121" s="364"/>
      <c r="E121" s="364"/>
      <c r="F121" s="364"/>
      <c r="G121" s="364"/>
      <c r="H121" s="364"/>
      <c r="I121" s="364"/>
      <c r="J121" s="364"/>
      <c r="K121" s="364"/>
    </row>
    <row r="122" spans="1:13" ht="29.25" customHeight="1">
      <c r="A122" s="236">
        <v>-3</v>
      </c>
      <c r="B122" s="364" t="s">
        <v>118</v>
      </c>
      <c r="C122" s="364"/>
      <c r="D122" s="364"/>
      <c r="E122" s="364"/>
      <c r="F122" s="364"/>
      <c r="G122" s="364"/>
      <c r="H122" s="364"/>
      <c r="I122" s="364"/>
      <c r="J122" s="364"/>
      <c r="K122" s="364"/>
    </row>
    <row r="123" spans="1:13" ht="29.25" customHeight="1">
      <c r="A123" s="236">
        <v>-4</v>
      </c>
      <c r="B123" s="364" t="s">
        <v>454</v>
      </c>
      <c r="C123" s="364"/>
      <c r="D123" s="364"/>
      <c r="E123" s="364"/>
      <c r="F123" s="364"/>
      <c r="G123" s="364"/>
      <c r="H123" s="364"/>
      <c r="I123" s="364"/>
      <c r="J123" s="364"/>
      <c r="K123" s="364"/>
    </row>
    <row r="124" spans="1:13" ht="19.5" customHeight="1">
      <c r="A124" s="236">
        <v>-5</v>
      </c>
      <c r="B124" s="364" t="s">
        <v>455</v>
      </c>
      <c r="C124" s="364"/>
      <c r="D124" s="364"/>
      <c r="E124" s="364"/>
      <c r="F124" s="364"/>
      <c r="G124" s="364"/>
      <c r="H124" s="364"/>
      <c r="I124" s="364"/>
      <c r="J124" s="364"/>
      <c r="K124" s="364"/>
    </row>
    <row r="125" spans="1:13" ht="19.5" customHeight="1">
      <c r="A125" s="236">
        <v>-6</v>
      </c>
      <c r="B125" s="364" t="s">
        <v>133</v>
      </c>
      <c r="C125" s="364"/>
      <c r="D125" s="364"/>
      <c r="E125" s="364"/>
      <c r="F125" s="364"/>
      <c r="G125" s="364"/>
      <c r="H125" s="364"/>
      <c r="I125" s="364"/>
      <c r="J125" s="364"/>
      <c r="K125" s="364"/>
    </row>
    <row r="126" spans="1:13" ht="19.5" customHeight="1">
      <c r="A126" s="236">
        <v>-7</v>
      </c>
      <c r="B126" s="364" t="s">
        <v>410</v>
      </c>
      <c r="C126" s="364"/>
      <c r="D126" s="364"/>
      <c r="E126" s="364"/>
      <c r="F126" s="364"/>
      <c r="G126" s="364"/>
      <c r="H126" s="364"/>
      <c r="I126" s="364"/>
      <c r="J126" s="364"/>
      <c r="K126" s="364"/>
    </row>
    <row r="127" spans="1:13" ht="19.5" customHeight="1">
      <c r="A127" s="236">
        <v>-8</v>
      </c>
      <c r="B127" s="364" t="s">
        <v>462</v>
      </c>
      <c r="C127" s="364"/>
      <c r="D127" s="364"/>
      <c r="E127" s="364"/>
      <c r="F127" s="364"/>
      <c r="G127" s="364"/>
      <c r="H127" s="364"/>
      <c r="I127" s="364"/>
      <c r="J127" s="364"/>
      <c r="K127" s="364"/>
    </row>
    <row r="128" spans="1:13" ht="19.5" customHeight="1">
      <c r="A128" s="236">
        <v>-9</v>
      </c>
      <c r="B128" s="364" t="s">
        <v>366</v>
      </c>
      <c r="C128" s="364"/>
      <c r="D128" s="364"/>
      <c r="E128" s="364"/>
      <c r="F128" s="364"/>
      <c r="G128" s="364"/>
      <c r="H128" s="364"/>
      <c r="I128" s="364"/>
      <c r="J128" s="364"/>
      <c r="K128" s="364"/>
    </row>
    <row r="129" spans="1:11" ht="38.25" customHeight="1">
      <c r="A129" s="236">
        <v>-10</v>
      </c>
      <c r="B129" s="367" t="s">
        <v>343</v>
      </c>
      <c r="C129" s="367"/>
      <c r="D129" s="367"/>
      <c r="E129" s="367"/>
      <c r="F129" s="367"/>
      <c r="G129" s="367"/>
      <c r="H129" s="367"/>
      <c r="I129" s="367"/>
      <c r="J129" s="367"/>
      <c r="K129" s="367"/>
    </row>
    <row r="130" spans="1:11" ht="26.25" customHeight="1">
      <c r="A130" s="236"/>
      <c r="B130" s="364"/>
      <c r="C130" s="364"/>
      <c r="D130" s="364"/>
      <c r="E130" s="364"/>
      <c r="F130" s="364"/>
      <c r="G130" s="364"/>
      <c r="H130" s="364"/>
      <c r="I130" s="364"/>
      <c r="J130" s="364"/>
      <c r="K130" s="364"/>
    </row>
  </sheetData>
  <autoFilter ref="A7:P111" xr:uid="{00000000-0009-0000-0000-00007E000000}"/>
  <mergeCells count="11">
    <mergeCell ref="B128:K128"/>
    <mergeCell ref="B129:K129"/>
    <mergeCell ref="B130:K130"/>
    <mergeCell ref="B120:K120"/>
    <mergeCell ref="B121:K121"/>
    <mergeCell ref="B122:K122"/>
    <mergeCell ref="B124:K124"/>
    <mergeCell ref="B125:K125"/>
    <mergeCell ref="B126:K126"/>
    <mergeCell ref="B123:K123"/>
    <mergeCell ref="B127:K127"/>
  </mergeCells>
  <conditionalFormatting sqref="B8:K117">
    <cfRule type="expression" dxfId="10" priority="1">
      <formula>MOD(ROW(),2)=0</formula>
    </cfRule>
  </conditionalFormatting>
  <pageMargins left="0.7" right="0.7" top="0.75" bottom="0.75" header="0.3" footer="0.3"/>
  <pageSetup paperSize="3" scale="62"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45">
    <pageSetUpPr fitToPage="1"/>
  </sheetPr>
  <dimension ref="A1:L37"/>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1.81640625" style="147"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445</v>
      </c>
      <c r="C6" s="155"/>
      <c r="D6" s="156">
        <v>7524</v>
      </c>
      <c r="E6" s="156">
        <v>8024</v>
      </c>
      <c r="F6" s="156">
        <v>7320</v>
      </c>
      <c r="G6" s="156">
        <v>5236</v>
      </c>
      <c r="H6" s="158"/>
      <c r="I6" s="156">
        <f>SUM(D6:H6)</f>
        <v>28104</v>
      </c>
      <c r="K6" s="159">
        <f>I6-'CPN Portfolio 8.13.2013 '!K110</f>
        <v>-0.25</v>
      </c>
    </row>
    <row r="7" spans="1:12">
      <c r="A7" s="147"/>
      <c r="B7" s="242"/>
      <c r="C7" s="161"/>
      <c r="D7" s="213"/>
      <c r="E7" s="162"/>
      <c r="F7" s="162"/>
      <c r="G7" s="162"/>
      <c r="H7" s="163"/>
      <c r="I7" s="163">
        <f>SUM(D7:H7)</f>
        <v>0</v>
      </c>
    </row>
    <row r="8" spans="1:12">
      <c r="A8" s="147"/>
      <c r="B8" s="160" t="s">
        <v>458</v>
      </c>
      <c r="C8" s="161"/>
      <c r="D8" s="213"/>
      <c r="E8" s="162">
        <v>1000</v>
      </c>
      <c r="F8" s="162"/>
      <c r="G8" s="162"/>
      <c r="H8" s="163"/>
      <c r="I8" s="163">
        <f t="shared" ref="I8:I9" si="0">SUM(D8:H8)</f>
        <v>1000</v>
      </c>
    </row>
    <row r="9" spans="1:12">
      <c r="A9" s="147"/>
      <c r="B9" s="160"/>
      <c r="C9" s="161"/>
      <c r="D9" s="213"/>
      <c r="E9" s="162"/>
      <c r="F9" s="162"/>
      <c r="G9" s="162"/>
      <c r="H9" s="163"/>
      <c r="I9" s="163">
        <f t="shared" si="0"/>
        <v>0</v>
      </c>
    </row>
    <row r="10" spans="1:12">
      <c r="A10" s="147"/>
      <c r="B10" s="155" t="s">
        <v>460</v>
      </c>
      <c r="C10" s="161"/>
      <c r="D10" s="214">
        <f>SUM(D6:D9)</f>
        <v>7524</v>
      </c>
      <c r="E10" s="214">
        <f>SUM(E6:E9)</f>
        <v>9024</v>
      </c>
      <c r="F10" s="214">
        <f>SUM(F6:F9)</f>
        <v>7320</v>
      </c>
      <c r="G10" s="214">
        <f>SUM(G6:G9)</f>
        <v>5236</v>
      </c>
      <c r="H10" s="170">
        <f>SUM(H6:H7)</f>
        <v>0</v>
      </c>
      <c r="I10" s="214">
        <f>SUM(I6:I9)</f>
        <v>29104</v>
      </c>
      <c r="K10" s="159">
        <f>I10-'CPN Portfolio 3.31.2014'!K111</f>
        <v>-0.25</v>
      </c>
    </row>
    <row r="11" spans="1:12">
      <c r="A11" s="147"/>
      <c r="B11" s="155"/>
      <c r="C11" s="161"/>
      <c r="D11" s="167"/>
      <c r="E11" s="167"/>
      <c r="F11" s="167"/>
      <c r="G11" s="167"/>
      <c r="H11" s="168"/>
      <c r="I11" s="169"/>
    </row>
    <row r="12" spans="1:12">
      <c r="A12" s="147"/>
      <c r="B12" s="155" t="s">
        <v>424</v>
      </c>
      <c r="C12" s="161"/>
      <c r="D12" s="167"/>
      <c r="E12" s="167"/>
      <c r="F12" s="167"/>
      <c r="G12" s="167"/>
      <c r="H12" s="168"/>
      <c r="I12" s="169"/>
    </row>
    <row r="13" spans="1:12">
      <c r="A13" s="147"/>
      <c r="B13" s="160" t="s">
        <v>370</v>
      </c>
      <c r="C13" s="161"/>
      <c r="D13" s="170"/>
      <c r="E13" s="170">
        <f>'CPN Portfolio Q2''12'!K114</f>
        <v>200</v>
      </c>
      <c r="F13" s="170"/>
      <c r="G13" s="170"/>
      <c r="H13" s="168"/>
      <c r="I13" s="169">
        <f>SUM(D13:F13)</f>
        <v>200</v>
      </c>
    </row>
    <row r="14" spans="1:12">
      <c r="A14" s="147"/>
      <c r="B14" s="160" t="s">
        <v>371</v>
      </c>
      <c r="C14" s="161"/>
      <c r="D14" s="170"/>
      <c r="E14" s="170">
        <f>'CPN Portfolio Q2''12'!K115</f>
        <v>190</v>
      </c>
      <c r="F14" s="170"/>
      <c r="G14" s="170"/>
      <c r="H14" s="168"/>
      <c r="I14" s="169">
        <f>SUM(D14:F14)</f>
        <v>190</v>
      </c>
    </row>
    <row r="15" spans="1:12">
      <c r="A15" s="147"/>
      <c r="B15" s="160" t="s">
        <v>352</v>
      </c>
      <c r="C15" s="161"/>
      <c r="D15" s="170"/>
      <c r="E15" s="170"/>
      <c r="F15" s="170">
        <f>'CPN Portfolio Q2''12'!K113</f>
        <v>309</v>
      </c>
      <c r="G15" s="170"/>
      <c r="H15" s="168"/>
      <c r="I15" s="169">
        <f t="shared" ref="I15" si="1">SUM(D15:F15)</f>
        <v>309</v>
      </c>
    </row>
    <row r="16" spans="1:12" ht="14.5" thickBot="1">
      <c r="A16" s="147"/>
      <c r="B16" s="160" t="s">
        <v>425</v>
      </c>
      <c r="C16" s="161"/>
      <c r="D16" s="171">
        <f>SUM(D13:D15)</f>
        <v>0</v>
      </c>
      <c r="E16" s="171">
        <f>SUM(E13:E15)</f>
        <v>390</v>
      </c>
      <c r="F16" s="171">
        <f>SUM(F13:F15)</f>
        <v>309</v>
      </c>
      <c r="G16" s="171">
        <f>SUM(G13:G15)</f>
        <v>0</v>
      </c>
      <c r="H16" s="168"/>
      <c r="I16" s="171">
        <f>SUM(I13:I15)</f>
        <v>699</v>
      </c>
      <c r="K16" s="159"/>
    </row>
    <row r="17" spans="1:12" ht="14.5" thickTop="1">
      <c r="A17" s="147"/>
      <c r="B17" s="160"/>
      <c r="C17" s="161"/>
      <c r="D17" s="173"/>
      <c r="E17" s="173"/>
      <c r="F17" s="174"/>
      <c r="G17" s="173"/>
      <c r="H17" s="175"/>
      <c r="I17" s="176"/>
    </row>
    <row r="18" spans="1:12" ht="14.5" thickBot="1">
      <c r="A18" s="147"/>
      <c r="B18" s="148" t="s">
        <v>303</v>
      </c>
      <c r="C18" s="161"/>
      <c r="D18" s="179">
        <f>+D10+D16</f>
        <v>7524</v>
      </c>
      <c r="E18" s="179">
        <f>+E10+E16</f>
        <v>9414</v>
      </c>
      <c r="F18" s="179">
        <f>+F10+F16</f>
        <v>7629</v>
      </c>
      <c r="G18" s="179">
        <f>+G10+G16</f>
        <v>5236</v>
      </c>
      <c r="H18" s="175"/>
      <c r="I18" s="179">
        <f>+I10+I16</f>
        <v>29803</v>
      </c>
      <c r="K18" s="159">
        <f>I18-'CPN Portfolio 3.31.2014'!K117</f>
        <v>-0.25</v>
      </c>
    </row>
    <row r="19" spans="1:12">
      <c r="A19" s="147"/>
    </row>
    <row r="20" spans="1:12">
      <c r="A20" s="147"/>
      <c r="I20" s="244" t="s">
        <v>409</v>
      </c>
      <c r="K20" s="212">
        <f>'CPN Portfolio 12.31.2013'!K116-'CPN Portfolio 3.31.2014'!K117</f>
        <v>-1000</v>
      </c>
      <c r="L20" s="147" t="s">
        <v>459</v>
      </c>
    </row>
    <row r="21" spans="1:12">
      <c r="B21" s="243" t="s">
        <v>387</v>
      </c>
      <c r="C21"/>
      <c r="D21" t="s">
        <v>388</v>
      </c>
      <c r="I21" s="147">
        <v>10</v>
      </c>
    </row>
    <row r="22" spans="1:12">
      <c r="B22" s="243" t="s">
        <v>389</v>
      </c>
      <c r="C22"/>
      <c r="D22" t="s">
        <v>390</v>
      </c>
      <c r="I22" s="147">
        <v>44</v>
      </c>
      <c r="K22" s="159"/>
    </row>
    <row r="23" spans="1:12">
      <c r="B23" s="243" t="s">
        <v>391</v>
      </c>
      <c r="C23"/>
      <c r="D23" t="s">
        <v>392</v>
      </c>
      <c r="I23" s="147">
        <f>14+28</f>
        <v>42</v>
      </c>
    </row>
    <row r="24" spans="1:12">
      <c r="B24" s="243" t="s">
        <v>393</v>
      </c>
      <c r="C24"/>
      <c r="D24" t="s">
        <v>394</v>
      </c>
      <c r="I24" s="147">
        <v>12</v>
      </c>
    </row>
    <row r="25" spans="1:12">
      <c r="B25" s="243" t="s">
        <v>395</v>
      </c>
      <c r="C25"/>
      <c r="D25" t="s">
        <v>396</v>
      </c>
      <c r="I25" s="147">
        <f>6+9</f>
        <v>15</v>
      </c>
    </row>
    <row r="26" spans="1:12">
      <c r="B26" s="243" t="s">
        <v>397</v>
      </c>
      <c r="C26"/>
      <c r="D26" t="s">
        <v>404</v>
      </c>
      <c r="I26" s="147">
        <v>12</v>
      </c>
    </row>
    <row r="27" spans="1:12">
      <c r="B27" s="243" t="s">
        <v>406</v>
      </c>
      <c r="C27"/>
      <c r="D27" t="s">
        <v>407</v>
      </c>
      <c r="I27" s="147">
        <v>15</v>
      </c>
    </row>
    <row r="28" spans="1:12">
      <c r="B28" s="243" t="s">
        <v>398</v>
      </c>
      <c r="C28"/>
      <c r="D28" t="s">
        <v>399</v>
      </c>
      <c r="I28" s="147">
        <v>19</v>
      </c>
    </row>
    <row r="29" spans="1:12">
      <c r="B29" s="243" t="s">
        <v>400</v>
      </c>
      <c r="C29"/>
      <c r="D29" t="s">
        <v>401</v>
      </c>
      <c r="I29" s="147">
        <v>20</v>
      </c>
    </row>
    <row r="30" spans="1:12">
      <c r="B30" s="243" t="s">
        <v>434</v>
      </c>
      <c r="C30"/>
      <c r="D30" t="s">
        <v>435</v>
      </c>
      <c r="I30" s="147">
        <v>10</v>
      </c>
    </row>
    <row r="31" spans="1:12" ht="14.5" thickBot="1">
      <c r="B31" s="243"/>
      <c r="C31"/>
      <c r="D31"/>
      <c r="I31" s="245">
        <f>SUM(I21:I30)</f>
        <v>199</v>
      </c>
    </row>
    <row r="32" spans="1:12" ht="14.5" thickTop="1">
      <c r="B32" s="243" t="s">
        <v>402</v>
      </c>
      <c r="C32"/>
      <c r="D32" t="s">
        <v>436</v>
      </c>
    </row>
    <row r="33" spans="2:5">
      <c r="B33" s="243" t="s">
        <v>403</v>
      </c>
      <c r="C33"/>
      <c r="D33" t="s">
        <v>405</v>
      </c>
    </row>
    <row r="35" spans="2:5">
      <c r="B35" s="243" t="s">
        <v>429</v>
      </c>
      <c r="D35" s="147" t="s">
        <v>430</v>
      </c>
    </row>
    <row r="36" spans="2:5">
      <c r="B36" s="243" t="s">
        <v>402</v>
      </c>
      <c r="D36" t="s">
        <v>437</v>
      </c>
      <c r="E36"/>
    </row>
    <row r="37" spans="2:5">
      <c r="B37" s="243" t="s">
        <v>402</v>
      </c>
      <c r="D37" t="s">
        <v>438</v>
      </c>
      <c r="E37" t="s">
        <v>274</v>
      </c>
    </row>
  </sheetData>
  <pageMargins left="0.7" right="0.7" top="0.75" bottom="0.75" header="0.3" footer="0.3"/>
  <pageSetup scale="6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747</v>
      </c>
      <c r="C6" s="155"/>
      <c r="D6" s="156">
        <f>'CPN Portfolio 12.31.20 '!K46</f>
        <v>7590</v>
      </c>
      <c r="E6" s="156">
        <f>'CPN Portfolio 12.31.20 '!K60</f>
        <v>8947</v>
      </c>
      <c r="F6" s="156">
        <f>'CPN Portfolio 12.31.20 '!K90</f>
        <v>9330</v>
      </c>
      <c r="G6" s="156"/>
      <c r="H6" s="156">
        <f>SUM(D6:G6)</f>
        <v>25867</v>
      </c>
      <c r="J6" s="159"/>
    </row>
    <row r="7" spans="1:11">
      <c r="B7" s="83"/>
      <c r="C7" s="161"/>
      <c r="D7" s="170">
        <v>0</v>
      </c>
      <c r="E7" s="170">
        <v>0</v>
      </c>
      <c r="F7" s="170"/>
      <c r="G7" s="166"/>
      <c r="H7" s="285">
        <f>SUM(D7:F7)</f>
        <v>0</v>
      </c>
    </row>
    <row r="8" spans="1:11" ht="14.5" thickBot="1">
      <c r="A8" s="147"/>
      <c r="B8" s="155" t="s">
        <v>750</v>
      </c>
      <c r="C8" s="161"/>
      <c r="D8" s="288">
        <f>SUM(D6:D7)</f>
        <v>7590</v>
      </c>
      <c r="E8" s="288">
        <f>SUM(E6:E7)</f>
        <v>8947</v>
      </c>
      <c r="F8" s="288">
        <f>SUM(F6:F7)</f>
        <v>9330</v>
      </c>
      <c r="G8" s="288"/>
      <c r="H8" s="288">
        <f>SUM(H6:H7)</f>
        <v>25867</v>
      </c>
      <c r="J8" s="159">
        <f>H8-'CPN Portfolio 6.30.21'!K93</f>
        <v>-95</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83" t="s">
        <v>720</v>
      </c>
      <c r="C13" s="161"/>
      <c r="D13" s="167">
        <f>'CPN Portfolio 3.31.21'!K94</f>
        <v>20</v>
      </c>
      <c r="E13" s="167"/>
      <c r="F13" s="167"/>
      <c r="G13" s="168"/>
      <c r="H13" s="169">
        <f>SUM(D13:F13)</f>
        <v>20</v>
      </c>
    </row>
    <row r="14" spans="1:11">
      <c r="A14" s="147"/>
      <c r="B14" s="160" t="s">
        <v>425</v>
      </c>
      <c r="C14" s="161"/>
      <c r="D14" s="165">
        <f>SUM(D13:D13)</f>
        <v>20</v>
      </c>
      <c r="E14" s="165">
        <f>SUM(E13:E13)</f>
        <v>0</v>
      </c>
      <c r="F14" s="165">
        <f>SUM(F13:F13)</f>
        <v>0</v>
      </c>
      <c r="G14" s="165"/>
      <c r="H14" s="165">
        <f>SUM(H13:H13)</f>
        <v>20</v>
      </c>
    </row>
    <row r="15" spans="1:11" hidden="1">
      <c r="A15" s="147"/>
      <c r="B15" s="239" t="s">
        <v>360</v>
      </c>
      <c r="C15" s="161"/>
      <c r="D15" s="167"/>
      <c r="E15" s="167"/>
      <c r="F15" s="167"/>
      <c r="G15" s="168"/>
      <c r="H15" s="169"/>
    </row>
    <row r="16" spans="1:11" hidden="1">
      <c r="A16" s="147"/>
      <c r="B16" s="160"/>
      <c r="C16" s="161"/>
      <c r="D16" s="167"/>
      <c r="E16" s="167"/>
      <c r="F16" s="167">
        <v>0</v>
      </c>
      <c r="G16" s="168"/>
      <c r="H16" s="169">
        <f>F16</f>
        <v>0</v>
      </c>
    </row>
    <row r="17" spans="1:10" hidden="1">
      <c r="A17" s="147"/>
      <c r="B17" s="83"/>
      <c r="C17" s="161"/>
      <c r="D17" s="167"/>
      <c r="E17" s="167"/>
      <c r="F17" s="167">
        <v>0</v>
      </c>
      <c r="G17" s="168"/>
      <c r="H17" s="169">
        <f>F17</f>
        <v>0</v>
      </c>
    </row>
    <row r="18" spans="1:10" ht="14.5" hidden="1" thickBot="1">
      <c r="A18" s="147"/>
      <c r="B18" s="160" t="s">
        <v>586</v>
      </c>
      <c r="C18" s="161"/>
      <c r="D18" s="171">
        <f>SUM(D14:D15)</f>
        <v>20</v>
      </c>
      <c r="E18" s="171">
        <f>SUM(E14:E17)</f>
        <v>0</v>
      </c>
      <c r="F18" s="171">
        <f>SUM(F14:F17)</f>
        <v>0</v>
      </c>
      <c r="G18" s="171">
        <f t="shared" ref="G18:H18" si="0">SUM(G14:G17)</f>
        <v>0</v>
      </c>
      <c r="H18" s="171">
        <f t="shared" si="0"/>
        <v>20</v>
      </c>
      <c r="J18" s="159"/>
    </row>
    <row r="19" spans="1:10">
      <c r="A19" s="147"/>
      <c r="B19" s="160"/>
      <c r="C19" s="161"/>
      <c r="D19" s="173"/>
      <c r="E19" s="173"/>
      <c r="F19" s="174"/>
      <c r="G19" s="175"/>
      <c r="H19" s="176"/>
    </row>
    <row r="20" spans="1:10" ht="14.5" thickBot="1">
      <c r="A20" s="147"/>
      <c r="B20" s="148" t="s">
        <v>303</v>
      </c>
      <c r="C20" s="161"/>
      <c r="D20" s="179">
        <f>+D8+D14</f>
        <v>7610</v>
      </c>
      <c r="E20" s="179">
        <f>+E8+E14</f>
        <v>8947</v>
      </c>
      <c r="F20" s="179">
        <f>+F8+F14</f>
        <v>9330</v>
      </c>
      <c r="G20" s="175"/>
      <c r="H20" s="179">
        <f>+H8+H14</f>
        <v>25887</v>
      </c>
      <c r="J20" s="159">
        <f>H20-'CPN Portfolio 3.31.21'!K95</f>
        <v>0</v>
      </c>
    </row>
    <row r="21" spans="1:10">
      <c r="A21" s="147"/>
    </row>
    <row r="22" spans="1:10" hidden="1">
      <c r="A22" s="147"/>
      <c r="H22" s="244" t="s">
        <v>409</v>
      </c>
      <c r="J22" s="265"/>
    </row>
    <row r="23" spans="1:10" hidden="1">
      <c r="B23" s="243" t="s">
        <v>387</v>
      </c>
      <c r="C23"/>
      <c r="D23" t="s">
        <v>388</v>
      </c>
      <c r="H23" s="147">
        <v>10</v>
      </c>
    </row>
    <row r="24" spans="1:10" hidden="1">
      <c r="B24" s="243" t="s">
        <v>389</v>
      </c>
      <c r="C24"/>
      <c r="D24" t="s">
        <v>390</v>
      </c>
      <c r="H24" s="147">
        <v>44</v>
      </c>
      <c r="J24" s="159"/>
    </row>
    <row r="25" spans="1:10" hidden="1">
      <c r="B25" s="243" t="s">
        <v>391</v>
      </c>
      <c r="C25"/>
      <c r="D25" t="s">
        <v>392</v>
      </c>
      <c r="H25" s="147">
        <f>14+28</f>
        <v>42</v>
      </c>
    </row>
    <row r="26" spans="1:10" hidden="1">
      <c r="B26" s="243" t="s">
        <v>393</v>
      </c>
      <c r="C26"/>
      <c r="D26" t="s">
        <v>394</v>
      </c>
      <c r="H26" s="147">
        <v>12</v>
      </c>
    </row>
    <row r="27" spans="1:10" hidden="1">
      <c r="B27" s="243" t="s">
        <v>395</v>
      </c>
      <c r="C27"/>
      <c r="D27" t="s">
        <v>396</v>
      </c>
      <c r="H27" s="147">
        <f>6+9</f>
        <v>15</v>
      </c>
    </row>
    <row r="28" spans="1:10" hidden="1">
      <c r="B28" s="243" t="s">
        <v>397</v>
      </c>
      <c r="C28"/>
      <c r="D28" t="s">
        <v>404</v>
      </c>
      <c r="H28" s="147">
        <v>12</v>
      </c>
    </row>
    <row r="29" spans="1:10" hidden="1">
      <c r="B29" s="243" t="s">
        <v>406</v>
      </c>
      <c r="C29"/>
      <c r="D29" t="s">
        <v>407</v>
      </c>
      <c r="H29" s="147">
        <v>15</v>
      </c>
    </row>
    <row r="30" spans="1:10" hidden="1">
      <c r="B30" s="243" t="s">
        <v>398</v>
      </c>
      <c r="C30"/>
      <c r="D30" t="s">
        <v>399</v>
      </c>
      <c r="F30" s="147" t="s">
        <v>582</v>
      </c>
      <c r="H30" s="147">
        <v>19</v>
      </c>
    </row>
    <row r="31" spans="1:10" hidden="1">
      <c r="B31" s="243" t="s">
        <v>400</v>
      </c>
      <c r="C31"/>
      <c r="D31" t="s">
        <v>401</v>
      </c>
      <c r="H31" s="147">
        <v>20</v>
      </c>
    </row>
    <row r="32" spans="1:10" hidden="1">
      <c r="B32" s="243" t="s">
        <v>434</v>
      </c>
      <c r="C32"/>
      <c r="D32" t="s">
        <v>435</v>
      </c>
      <c r="H32" s="147">
        <v>10</v>
      </c>
    </row>
    <row r="33" spans="2:8" hidden="1">
      <c r="B33" s="243" t="s">
        <v>434</v>
      </c>
      <c r="C33"/>
      <c r="D33" s="73" t="s">
        <v>484</v>
      </c>
      <c r="H33" s="147">
        <v>10</v>
      </c>
    </row>
    <row r="34" spans="2:8" ht="14.5" hidden="1" thickBot="1">
      <c r="B34" s="243"/>
      <c r="C34"/>
      <c r="D34"/>
      <c r="H34" s="245">
        <f>SUM(H23:H33)</f>
        <v>209</v>
      </c>
    </row>
    <row r="35" spans="2:8" ht="14.5" hidden="1" thickTop="1">
      <c r="B35" s="243" t="s">
        <v>402</v>
      </c>
      <c r="C35"/>
      <c r="D35" t="s">
        <v>485</v>
      </c>
    </row>
    <row r="36" spans="2:8" hidden="1">
      <c r="B36" s="243" t="s">
        <v>403</v>
      </c>
      <c r="C36"/>
      <c r="D36" t="s">
        <v>405</v>
      </c>
    </row>
    <row r="37" spans="2:8" hidden="1"/>
    <row r="38" spans="2:8" hidden="1">
      <c r="B38" s="243" t="s">
        <v>429</v>
      </c>
      <c r="D38" s="147" t="s">
        <v>430</v>
      </c>
    </row>
    <row r="39" spans="2:8" hidden="1">
      <c r="B39" s="243" t="s">
        <v>402</v>
      </c>
      <c r="D39" t="s">
        <v>437</v>
      </c>
      <c r="E39"/>
    </row>
  </sheetData>
  <conditionalFormatting sqref="B7">
    <cfRule type="expression" dxfId="211" priority="1">
      <formula>MOD(ROW(),2)=0</formula>
    </cfRule>
  </conditionalFormatting>
  <conditionalFormatting sqref="B12:B13">
    <cfRule type="expression" dxfId="210" priority="2">
      <formula>MOD(ROW(),2)=0</formula>
    </cfRule>
  </conditionalFormatting>
  <conditionalFormatting sqref="B16:B17">
    <cfRule type="expression" dxfId="209" priority="3">
      <formula>MOD(ROW(),2)=0</formula>
    </cfRule>
  </conditionalFormatting>
  <pageMargins left="0.7" right="0.7" top="0.75" bottom="0.75" header="0.3" footer="0.3"/>
  <pageSetup scale="83"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46">
    <pageSetUpPr fitToPage="1"/>
  </sheetPr>
  <dimension ref="A1:P129"/>
  <sheetViews>
    <sheetView workbookViewId="0"/>
  </sheetViews>
  <sheetFormatPr defaultColWidth="8.81640625" defaultRowHeight="12.5" outlineLevelCol="1"/>
  <cols>
    <col min="1" max="1" width="8.1796875" style="194" customWidth="1"/>
    <col min="2" max="2" width="37.1796875" style="194" customWidth="1"/>
    <col min="3" max="3" width="3.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444</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5.5">
      <c r="B24" s="83" t="s">
        <v>447</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35</v>
      </c>
      <c r="C27" s="84"/>
      <c r="D27" s="103" t="s">
        <v>16</v>
      </c>
      <c r="E27" s="103" t="s">
        <v>17</v>
      </c>
      <c r="F27" s="103" t="s">
        <v>273</v>
      </c>
      <c r="G27" s="104">
        <v>1</v>
      </c>
      <c r="H27" s="105"/>
      <c r="I27" s="193">
        <f>750+20</f>
        <v>770</v>
      </c>
      <c r="J27" s="59"/>
      <c r="K27" s="193">
        <f>729+20</f>
        <v>749</v>
      </c>
      <c r="M27" s="194">
        <f>+M26+1</f>
        <v>17</v>
      </c>
      <c r="O27" s="194">
        <f t="shared" ref="O27:O49"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+M50+1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9"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116</v>
      </c>
      <c r="C34" s="84"/>
      <c r="D34" s="103" t="s">
        <v>16</v>
      </c>
      <c r="E34" s="103" t="s">
        <v>17</v>
      </c>
      <c r="F34" s="103" t="s">
        <v>273</v>
      </c>
      <c r="G34" s="104">
        <v>0.75</v>
      </c>
      <c r="H34" s="105"/>
      <c r="I34" s="193">
        <v>429</v>
      </c>
      <c r="J34" s="59"/>
      <c r="K34" s="193">
        <v>464.25</v>
      </c>
      <c r="O34" s="194">
        <f t="shared" si="2"/>
        <v>24</v>
      </c>
    </row>
    <row r="35" spans="2:15" ht="13">
      <c r="B35" s="83" t="s">
        <v>47</v>
      </c>
      <c r="C35" s="208"/>
      <c r="D35" s="103" t="s">
        <v>16</v>
      </c>
      <c r="E35" s="103" t="s">
        <v>17</v>
      </c>
      <c r="F35" s="103" t="s">
        <v>273</v>
      </c>
      <c r="G35" s="104">
        <v>1</v>
      </c>
      <c r="H35" s="105"/>
      <c r="I35" s="200">
        <v>243</v>
      </c>
      <c r="J35" s="59"/>
      <c r="K35" s="200">
        <v>309</v>
      </c>
      <c r="M35" s="194">
        <f>M19+1</f>
        <v>11</v>
      </c>
      <c r="O35" s="194">
        <f t="shared" si="2"/>
        <v>25</v>
      </c>
    </row>
    <row r="36" spans="2:15" ht="13">
      <c r="B36" s="83" t="s">
        <v>48</v>
      </c>
      <c r="C36" s="84"/>
      <c r="D36" s="103" t="s">
        <v>16</v>
      </c>
      <c r="E36" s="103" t="s">
        <v>17</v>
      </c>
      <c r="F36" s="103" t="s">
        <v>412</v>
      </c>
      <c r="G36" s="104">
        <v>1</v>
      </c>
      <c r="H36" s="105"/>
      <c r="I36" s="200">
        <v>0</v>
      </c>
      <c r="J36" s="59"/>
      <c r="K36" s="200">
        <v>141</v>
      </c>
      <c r="M36" s="194" t="e">
        <f>+#REF!+1</f>
        <v>#REF!</v>
      </c>
      <c r="O36" s="194">
        <f t="shared" si="2"/>
        <v>26</v>
      </c>
    </row>
    <row r="37" spans="2:15" ht="13">
      <c r="B37" s="83" t="s">
        <v>49</v>
      </c>
      <c r="C37" s="84"/>
      <c r="D37" s="103" t="s">
        <v>16</v>
      </c>
      <c r="E37" s="103" t="s">
        <v>17</v>
      </c>
      <c r="F37" s="103" t="s">
        <v>298</v>
      </c>
      <c r="G37" s="104">
        <v>1</v>
      </c>
      <c r="H37" s="105"/>
      <c r="I37" s="200">
        <v>109</v>
      </c>
      <c r="J37" s="59"/>
      <c r="K37" s="200">
        <v>130</v>
      </c>
      <c r="M37" s="194" t="e">
        <f>+M36+1</f>
        <v>#REF!</v>
      </c>
      <c r="O37" s="194">
        <f t="shared" si="2"/>
        <v>27</v>
      </c>
    </row>
    <row r="38" spans="2:15" ht="13">
      <c r="B38" s="83" t="s">
        <v>50</v>
      </c>
      <c r="C38" s="84"/>
      <c r="D38" s="103" t="s">
        <v>16</v>
      </c>
      <c r="E38" s="103" t="s">
        <v>17</v>
      </c>
      <c r="F38" s="103" t="s">
        <v>298</v>
      </c>
      <c r="G38" s="104">
        <v>1</v>
      </c>
      <c r="H38" s="105"/>
      <c r="I38" s="200">
        <v>120</v>
      </c>
      <c r="J38" s="59"/>
      <c r="K38" s="200">
        <v>120</v>
      </c>
      <c r="M38" s="194" t="e">
        <f t="shared" si="3"/>
        <v>#REF!</v>
      </c>
      <c r="O38" s="194">
        <f t="shared" si="2"/>
        <v>28</v>
      </c>
    </row>
    <row r="39" spans="2:15" ht="13">
      <c r="B39" s="83" t="s">
        <v>51</v>
      </c>
      <c r="C39" s="84"/>
      <c r="D39" s="103" t="s">
        <v>16</v>
      </c>
      <c r="E39" s="103" t="s">
        <v>17</v>
      </c>
      <c r="F39" s="103" t="s">
        <v>273</v>
      </c>
      <c r="G39" s="104">
        <v>1</v>
      </c>
      <c r="H39" s="105"/>
      <c r="I39" s="200">
        <v>50</v>
      </c>
      <c r="J39" s="59"/>
      <c r="K39" s="200">
        <v>50</v>
      </c>
      <c r="M39" s="194" t="e">
        <f t="shared" si="3"/>
        <v>#REF!</v>
      </c>
      <c r="O39" s="194">
        <f t="shared" si="2"/>
        <v>29</v>
      </c>
    </row>
    <row r="40" spans="2:15" ht="13">
      <c r="B40" s="83" t="s">
        <v>52</v>
      </c>
      <c r="C40" s="84"/>
      <c r="D40" s="103" t="s">
        <v>16</v>
      </c>
      <c r="E40" s="103" t="s">
        <v>17</v>
      </c>
      <c r="F40" s="103" t="s">
        <v>298</v>
      </c>
      <c r="G40" s="104">
        <v>1</v>
      </c>
      <c r="H40" s="105"/>
      <c r="I40" s="200">
        <v>49</v>
      </c>
      <c r="J40" s="59"/>
      <c r="K40" s="200">
        <v>49</v>
      </c>
      <c r="M40" s="194" t="e">
        <f t="shared" si="3"/>
        <v>#REF!</v>
      </c>
      <c r="O40" s="194">
        <f t="shared" si="2"/>
        <v>30</v>
      </c>
    </row>
    <row r="41" spans="2:15" ht="13">
      <c r="B41" s="83" t="s">
        <v>53</v>
      </c>
      <c r="C41" s="84"/>
      <c r="D41" s="103" t="s">
        <v>16</v>
      </c>
      <c r="E41" s="103" t="s">
        <v>17</v>
      </c>
      <c r="F41" s="103" t="s">
        <v>412</v>
      </c>
      <c r="G41" s="104">
        <v>1</v>
      </c>
      <c r="H41" s="105"/>
      <c r="I41" s="200">
        <v>0</v>
      </c>
      <c r="J41" s="59"/>
      <c r="K41" s="200">
        <v>48</v>
      </c>
      <c r="M41" s="194" t="e">
        <f t="shared" si="3"/>
        <v>#REF!</v>
      </c>
      <c r="O41" s="194">
        <f t="shared" si="2"/>
        <v>31</v>
      </c>
    </row>
    <row r="42" spans="2:15" ht="13">
      <c r="B42" s="83" t="s">
        <v>54</v>
      </c>
      <c r="C42" s="84"/>
      <c r="D42" s="103" t="s">
        <v>16</v>
      </c>
      <c r="E42" s="103" t="s">
        <v>17</v>
      </c>
      <c r="F42" s="103" t="s">
        <v>412</v>
      </c>
      <c r="G42" s="104">
        <v>1</v>
      </c>
      <c r="H42" s="105"/>
      <c r="I42" s="200">
        <v>0</v>
      </c>
      <c r="J42" s="59"/>
      <c r="K42" s="200">
        <v>47</v>
      </c>
      <c r="M42" s="194" t="e">
        <f t="shared" si="3"/>
        <v>#REF!</v>
      </c>
      <c r="O42" s="194">
        <f t="shared" si="2"/>
        <v>32</v>
      </c>
    </row>
    <row r="43" spans="2:15" ht="13">
      <c r="B43" s="83" t="s">
        <v>55</v>
      </c>
      <c r="C43" s="84"/>
      <c r="D43" s="103" t="s">
        <v>16</v>
      </c>
      <c r="E43" s="103" t="s">
        <v>17</v>
      </c>
      <c r="F43" s="103" t="s">
        <v>412</v>
      </c>
      <c r="G43" s="104">
        <v>1</v>
      </c>
      <c r="H43" s="105"/>
      <c r="I43" s="200">
        <v>0</v>
      </c>
      <c r="J43" s="59"/>
      <c r="K43" s="200">
        <v>47</v>
      </c>
      <c r="M43" s="194" t="e">
        <f t="shared" si="3"/>
        <v>#REF!</v>
      </c>
      <c r="O43" s="194">
        <f t="shared" si="2"/>
        <v>33</v>
      </c>
    </row>
    <row r="44" spans="2:15" ht="13">
      <c r="B44" s="83" t="s">
        <v>56</v>
      </c>
      <c r="C44" s="84"/>
      <c r="D44" s="103" t="s">
        <v>16</v>
      </c>
      <c r="E44" s="103" t="s">
        <v>17</v>
      </c>
      <c r="F44" s="103" t="s">
        <v>412</v>
      </c>
      <c r="G44" s="104">
        <v>1</v>
      </c>
      <c r="H44" s="105"/>
      <c r="I44" s="200">
        <v>0</v>
      </c>
      <c r="J44" s="59"/>
      <c r="K44" s="200">
        <v>47</v>
      </c>
      <c r="M44" s="194" t="e">
        <f t="shared" si="3"/>
        <v>#REF!</v>
      </c>
      <c r="O44" s="194">
        <f t="shared" si="2"/>
        <v>34</v>
      </c>
    </row>
    <row r="45" spans="2:15" ht="13">
      <c r="B45" s="83" t="s">
        <v>57</v>
      </c>
      <c r="C45" s="84"/>
      <c r="D45" s="103" t="s">
        <v>16</v>
      </c>
      <c r="E45" s="103" t="s">
        <v>17</v>
      </c>
      <c r="F45" s="103" t="s">
        <v>412</v>
      </c>
      <c r="G45" s="104">
        <v>1</v>
      </c>
      <c r="H45" s="105"/>
      <c r="I45" s="200">
        <v>0</v>
      </c>
      <c r="J45" s="59"/>
      <c r="K45" s="200">
        <v>47</v>
      </c>
      <c r="M45" s="194" t="e">
        <f t="shared" si="3"/>
        <v>#REF!</v>
      </c>
      <c r="O45" s="194">
        <f t="shared" si="2"/>
        <v>35</v>
      </c>
    </row>
    <row r="46" spans="2:15" ht="13">
      <c r="B46" s="83" t="s">
        <v>58</v>
      </c>
      <c r="C46" s="84"/>
      <c r="D46" s="103" t="s">
        <v>16</v>
      </c>
      <c r="E46" s="103" t="s">
        <v>17</v>
      </c>
      <c r="F46" s="103" t="s">
        <v>412</v>
      </c>
      <c r="G46" s="104">
        <v>1</v>
      </c>
      <c r="H46" s="105"/>
      <c r="I46" s="200">
        <v>0</v>
      </c>
      <c r="J46" s="59"/>
      <c r="K46" s="200">
        <v>47</v>
      </c>
      <c r="M46" s="194" t="e">
        <f t="shared" si="3"/>
        <v>#REF!</v>
      </c>
      <c r="O46" s="194">
        <f t="shared" si="2"/>
        <v>36</v>
      </c>
    </row>
    <row r="47" spans="2:15" ht="13">
      <c r="B47" s="83" t="s">
        <v>59</v>
      </c>
      <c r="C47" s="84"/>
      <c r="D47" s="103" t="s">
        <v>16</v>
      </c>
      <c r="E47" s="103" t="s">
        <v>17</v>
      </c>
      <c r="F47" s="103" t="s">
        <v>412</v>
      </c>
      <c r="G47" s="104">
        <v>1</v>
      </c>
      <c r="H47" s="105"/>
      <c r="I47" s="200">
        <v>0</v>
      </c>
      <c r="J47" s="59"/>
      <c r="K47" s="200">
        <v>47</v>
      </c>
      <c r="M47" s="194" t="e">
        <f t="shared" si="3"/>
        <v>#REF!</v>
      </c>
      <c r="O47" s="194">
        <f t="shared" si="2"/>
        <v>37</v>
      </c>
    </row>
    <row r="48" spans="2:15" ht="13">
      <c r="B48" s="83" t="s">
        <v>60</v>
      </c>
      <c r="C48" s="84"/>
      <c r="D48" s="103" t="s">
        <v>16</v>
      </c>
      <c r="E48" s="103" t="s">
        <v>17</v>
      </c>
      <c r="F48" s="103" t="s">
        <v>412</v>
      </c>
      <c r="G48" s="104">
        <v>1</v>
      </c>
      <c r="H48" s="105"/>
      <c r="I48" s="200">
        <v>0</v>
      </c>
      <c r="J48" s="59"/>
      <c r="K48" s="200">
        <v>44</v>
      </c>
      <c r="M48" s="194" t="e">
        <f t="shared" si="3"/>
        <v>#REF!</v>
      </c>
      <c r="O48" s="194">
        <f t="shared" si="2"/>
        <v>38</v>
      </c>
    </row>
    <row r="49" spans="2:15" ht="13">
      <c r="B49" s="83" t="s">
        <v>61</v>
      </c>
      <c r="C49" s="84"/>
      <c r="D49" s="103" t="s">
        <v>16</v>
      </c>
      <c r="E49" s="103" t="s">
        <v>17</v>
      </c>
      <c r="F49" s="103" t="s">
        <v>273</v>
      </c>
      <c r="G49" s="104">
        <v>1</v>
      </c>
      <c r="H49" s="105"/>
      <c r="I49" s="200">
        <v>28</v>
      </c>
      <c r="J49" s="59"/>
      <c r="K49" s="200">
        <v>28</v>
      </c>
      <c r="M49" s="194" t="e">
        <f t="shared" si="3"/>
        <v>#REF!</v>
      </c>
      <c r="O49" s="194">
        <f t="shared" si="2"/>
        <v>39</v>
      </c>
    </row>
    <row r="50" spans="2:15" ht="13">
      <c r="B50" s="201" t="s">
        <v>62</v>
      </c>
      <c r="C50" s="84"/>
      <c r="D50" s="103"/>
      <c r="E50" s="103"/>
      <c r="F50" s="103"/>
      <c r="G50" s="225"/>
      <c r="H50" s="226"/>
      <c r="I50" s="203">
        <f>SUM(I10:I49)</f>
        <v>6581</v>
      </c>
      <c r="J50" s="204"/>
      <c r="K50" s="203">
        <f>SUM(K10:K49)</f>
        <v>7524.25</v>
      </c>
      <c r="M50" s="194" t="e">
        <f>+M49+1</f>
        <v>#REF!</v>
      </c>
    </row>
    <row r="51" spans="2:15" ht="13">
      <c r="B51" s="90" t="s">
        <v>63</v>
      </c>
      <c r="C51" s="90"/>
      <c r="D51" s="76"/>
      <c r="E51" s="76"/>
      <c r="F51" s="77"/>
      <c r="G51" s="76"/>
      <c r="H51" s="76"/>
      <c r="I51" s="199"/>
      <c r="J51" s="76"/>
      <c r="K51" s="199"/>
    </row>
    <row r="52" spans="2:15" ht="13">
      <c r="B52" s="83" t="s">
        <v>66</v>
      </c>
      <c r="C52" s="84"/>
      <c r="D52" s="103" t="s">
        <v>122</v>
      </c>
      <c r="E52" s="103" t="s">
        <v>65</v>
      </c>
      <c r="F52" s="103" t="s">
        <v>298</v>
      </c>
      <c r="G52" s="104">
        <v>1</v>
      </c>
      <c r="H52" s="105"/>
      <c r="I52" s="200">
        <f>830+13</f>
        <v>843</v>
      </c>
      <c r="J52" s="59"/>
      <c r="K52" s="200">
        <f>1001+13</f>
        <v>1014</v>
      </c>
      <c r="O52" s="194">
        <f>+O49+1</f>
        <v>40</v>
      </c>
    </row>
    <row r="53" spans="2:15" ht="13">
      <c r="B53" s="83" t="s">
        <v>67</v>
      </c>
      <c r="C53" s="84"/>
      <c r="D53" s="103" t="s">
        <v>122</v>
      </c>
      <c r="E53" s="103" t="s">
        <v>65</v>
      </c>
      <c r="F53" s="103" t="s">
        <v>298</v>
      </c>
      <c r="G53" s="104">
        <v>1</v>
      </c>
      <c r="H53" s="105"/>
      <c r="I53" s="200">
        <v>782</v>
      </c>
      <c r="J53" s="59"/>
      <c r="K53" s="200">
        <v>842</v>
      </c>
      <c r="M53" s="194" t="e">
        <f>+M29+1</f>
        <v>#REF!</v>
      </c>
      <c r="O53" s="194">
        <f>O52+1</f>
        <v>41</v>
      </c>
    </row>
    <row r="54" spans="2:15" ht="15.5">
      <c r="B54" s="83" t="s">
        <v>448</v>
      </c>
      <c r="C54" s="84"/>
      <c r="D54" s="103" t="s">
        <v>122</v>
      </c>
      <c r="E54" s="103" t="s">
        <v>65</v>
      </c>
      <c r="F54" s="103" t="s">
        <v>411</v>
      </c>
      <c r="G54" s="104">
        <v>1</v>
      </c>
      <c r="H54" s="105"/>
      <c r="I54" s="200">
        <v>763</v>
      </c>
      <c r="J54" s="59"/>
      <c r="K54" s="200">
        <v>781</v>
      </c>
      <c r="M54" s="194" t="e">
        <f t="shared" ref="M54:M65" si="4">+M53+1</f>
        <v>#REF!</v>
      </c>
      <c r="O54" s="194">
        <f t="shared" ref="O54:O64" si="5">+O53+1</f>
        <v>42</v>
      </c>
    </row>
    <row r="55" spans="2:15" ht="13">
      <c r="B55" s="83" t="s">
        <v>381</v>
      </c>
      <c r="C55" s="84"/>
      <c r="D55" s="103" t="s">
        <v>122</v>
      </c>
      <c r="E55" s="103" t="s">
        <v>65</v>
      </c>
      <c r="F55" s="103" t="s">
        <v>273</v>
      </c>
      <c r="G55" s="104">
        <v>1</v>
      </c>
      <c r="H55" s="105"/>
      <c r="I55" s="200">
        <v>740</v>
      </c>
      <c r="J55" s="59"/>
      <c r="K55" s="200">
        <v>762</v>
      </c>
      <c r="O55" s="194">
        <f t="shared" si="5"/>
        <v>43</v>
      </c>
    </row>
    <row r="56" spans="2:15" ht="13">
      <c r="B56" s="83" t="s">
        <v>64</v>
      </c>
      <c r="C56" s="84"/>
      <c r="D56" s="103" t="s">
        <v>122</v>
      </c>
      <c r="E56" s="103" t="s">
        <v>65</v>
      </c>
      <c r="F56" s="103" t="s">
        <v>273</v>
      </c>
      <c r="G56" s="104">
        <v>0.75</v>
      </c>
      <c r="H56" s="105"/>
      <c r="I56" s="200">
        <v>779</v>
      </c>
      <c r="J56" s="59"/>
      <c r="K56" s="200">
        <v>746</v>
      </c>
      <c r="M56" s="194" t="e">
        <f>+M54+1</f>
        <v>#REF!</v>
      </c>
      <c r="O56" s="194">
        <f t="shared" si="5"/>
        <v>44</v>
      </c>
    </row>
    <row r="57" spans="2:15" ht="13">
      <c r="B57" s="83" t="s">
        <v>69</v>
      </c>
      <c r="C57" s="84"/>
      <c r="D57" s="103" t="s">
        <v>122</v>
      </c>
      <c r="E57" s="103" t="s">
        <v>65</v>
      </c>
      <c r="F57" s="103" t="s">
        <v>273</v>
      </c>
      <c r="G57" s="104">
        <v>1</v>
      </c>
      <c r="H57" s="105"/>
      <c r="I57" s="200">
        <f>662+10</f>
        <v>672</v>
      </c>
      <c r="J57" s="59"/>
      <c r="K57" s="200">
        <f>692+10</f>
        <v>702</v>
      </c>
      <c r="M57" s="194" t="e">
        <f t="shared" si="4"/>
        <v>#REF!</v>
      </c>
      <c r="O57" s="194">
        <f t="shared" si="5"/>
        <v>45</v>
      </c>
    </row>
    <row r="58" spans="2:15" ht="13">
      <c r="B58" s="83" t="s">
        <v>71</v>
      </c>
      <c r="C58" s="84"/>
      <c r="D58" s="103" t="s">
        <v>122</v>
      </c>
      <c r="E58" s="103" t="s">
        <v>65</v>
      </c>
      <c r="F58" s="103" t="s">
        <v>298</v>
      </c>
      <c r="G58" s="104">
        <v>1</v>
      </c>
      <c r="H58" s="105"/>
      <c r="I58" s="200">
        <v>463</v>
      </c>
      <c r="J58" s="59"/>
      <c r="K58" s="200">
        <v>608</v>
      </c>
      <c r="M58" s="194" t="e">
        <f t="shared" si="4"/>
        <v>#REF!</v>
      </c>
      <c r="O58" s="194">
        <f t="shared" si="5"/>
        <v>46</v>
      </c>
    </row>
    <row r="59" spans="2:15" ht="13">
      <c r="B59" s="83" t="s">
        <v>70</v>
      </c>
      <c r="C59" s="84"/>
      <c r="D59" s="103" t="s">
        <v>122</v>
      </c>
      <c r="E59" s="103" t="s">
        <v>65</v>
      </c>
      <c r="F59" s="103" t="s">
        <v>273</v>
      </c>
      <c r="G59" s="104">
        <v>1</v>
      </c>
      <c r="H59" s="105"/>
      <c r="I59" s="200">
        <v>520</v>
      </c>
      <c r="J59" s="59"/>
      <c r="K59" s="200">
        <v>606</v>
      </c>
      <c r="M59" s="194" t="e">
        <f t="shared" si="4"/>
        <v>#REF!</v>
      </c>
      <c r="O59" s="194">
        <f t="shared" si="5"/>
        <v>47</v>
      </c>
    </row>
    <row r="60" spans="2:15" ht="13">
      <c r="B60" s="83" t="s">
        <v>72</v>
      </c>
      <c r="C60" s="84"/>
      <c r="D60" s="103" t="s">
        <v>122</v>
      </c>
      <c r="E60" s="103" t="s">
        <v>65</v>
      </c>
      <c r="F60" s="103" t="s">
        <v>298</v>
      </c>
      <c r="G60" s="104">
        <v>1</v>
      </c>
      <c r="H60" s="105"/>
      <c r="I60" s="200">
        <v>426</v>
      </c>
      <c r="J60" s="59"/>
      <c r="K60" s="200">
        <v>500</v>
      </c>
      <c r="M60" s="194" t="e">
        <f t="shared" si="4"/>
        <v>#REF!</v>
      </c>
      <c r="O60" s="194">
        <f t="shared" si="5"/>
        <v>48</v>
      </c>
    </row>
    <row r="61" spans="2:15" ht="13">
      <c r="B61" s="83" t="s">
        <v>73</v>
      </c>
      <c r="C61" s="84"/>
      <c r="D61" s="103" t="s">
        <v>122</v>
      </c>
      <c r="E61" s="103" t="s">
        <v>65</v>
      </c>
      <c r="F61" s="103" t="s">
        <v>298</v>
      </c>
      <c r="G61" s="104">
        <v>1</v>
      </c>
      <c r="H61" s="105"/>
      <c r="I61" s="200">
        <v>400</v>
      </c>
      <c r="J61" s="59"/>
      <c r="K61" s="200">
        <v>453</v>
      </c>
      <c r="M61" s="194" t="e">
        <f t="shared" si="4"/>
        <v>#REF!</v>
      </c>
      <c r="O61" s="194">
        <f t="shared" si="5"/>
        <v>49</v>
      </c>
    </row>
    <row r="62" spans="2:15" ht="13">
      <c r="B62" s="83" t="s">
        <v>74</v>
      </c>
      <c r="C62" s="84"/>
      <c r="D62" s="103" t="s">
        <v>122</v>
      </c>
      <c r="E62" s="103" t="s">
        <v>65</v>
      </c>
      <c r="F62" s="103" t="s">
        <v>298</v>
      </c>
      <c r="G62" s="104">
        <v>1</v>
      </c>
      <c r="H62" s="105"/>
      <c r="I62" s="200">
        <v>344</v>
      </c>
      <c r="J62" s="59"/>
      <c r="K62" s="200">
        <v>400</v>
      </c>
      <c r="M62" s="194" t="e">
        <f t="shared" si="4"/>
        <v>#REF!</v>
      </c>
      <c r="O62" s="194">
        <f t="shared" si="5"/>
        <v>50</v>
      </c>
    </row>
    <row r="63" spans="2:15" ht="13">
      <c r="B63" s="83" t="s">
        <v>75</v>
      </c>
      <c r="C63" s="84"/>
      <c r="D63" s="103" t="s">
        <v>122</v>
      </c>
      <c r="E63" s="103" t="s">
        <v>65</v>
      </c>
      <c r="F63" s="103" t="s">
        <v>273</v>
      </c>
      <c r="G63" s="227">
        <v>0.78500000000000003</v>
      </c>
      <c r="H63" s="105"/>
      <c r="I63" s="200">
        <v>392</v>
      </c>
      <c r="J63" s="59"/>
      <c r="K63" s="200">
        <v>374</v>
      </c>
      <c r="M63" s="194" t="e">
        <f t="shared" si="4"/>
        <v>#REF!</v>
      </c>
      <c r="O63" s="194">
        <f t="shared" si="5"/>
        <v>51</v>
      </c>
    </row>
    <row r="64" spans="2:15" ht="15.5">
      <c r="B64" s="83" t="s">
        <v>449</v>
      </c>
      <c r="C64" s="228"/>
      <c r="D64" s="103" t="s">
        <v>122</v>
      </c>
      <c r="E64" s="103" t="s">
        <v>65</v>
      </c>
      <c r="F64" s="103" t="s">
        <v>298</v>
      </c>
      <c r="G64" s="104">
        <v>1</v>
      </c>
      <c r="H64" s="105"/>
      <c r="I64" s="198">
        <v>210</v>
      </c>
      <c r="J64" s="59"/>
      <c r="K64" s="198">
        <v>236</v>
      </c>
      <c r="M64" s="194" t="e">
        <f t="shared" si="4"/>
        <v>#REF!</v>
      </c>
      <c r="O64" s="194">
        <f t="shared" si="5"/>
        <v>52</v>
      </c>
    </row>
    <row r="65" spans="2:15" ht="13">
      <c r="B65" s="201" t="s">
        <v>62</v>
      </c>
      <c r="C65" s="84"/>
      <c r="D65" s="76"/>
      <c r="E65" s="76"/>
      <c r="F65" s="77"/>
      <c r="G65" s="202"/>
      <c r="H65" s="202"/>
      <c r="I65" s="203">
        <f>SUM(I52:I64)</f>
        <v>7334</v>
      </c>
      <c r="J65" s="204"/>
      <c r="K65" s="203">
        <f>SUM(K52:K64)</f>
        <v>8024</v>
      </c>
      <c r="M65" s="194" t="e">
        <f t="shared" si="4"/>
        <v>#REF!</v>
      </c>
    </row>
    <row r="66" spans="2:15" ht="13">
      <c r="B66" s="90" t="s">
        <v>97</v>
      </c>
      <c r="C66" s="90"/>
      <c r="D66" s="76"/>
      <c r="E66" s="76"/>
      <c r="F66" s="77"/>
      <c r="G66" s="76"/>
      <c r="H66" s="76"/>
      <c r="I66" s="199"/>
      <c r="J66" s="76"/>
      <c r="K66" s="199"/>
    </row>
    <row r="67" spans="2:15" ht="13">
      <c r="B67" s="83" t="s">
        <v>176</v>
      </c>
      <c r="C67" s="84"/>
      <c r="D67" s="103" t="s">
        <v>114</v>
      </c>
      <c r="E67" s="103" t="s">
        <v>254</v>
      </c>
      <c r="F67" s="103" t="s">
        <v>273</v>
      </c>
      <c r="G67" s="104">
        <v>1</v>
      </c>
      <c r="H67" s="105"/>
      <c r="I67" s="200">
        <v>1037</v>
      </c>
      <c r="J67" s="59"/>
      <c r="K67" s="200">
        <v>1130</v>
      </c>
      <c r="O67" s="194">
        <f>+O64+1</f>
        <v>53</v>
      </c>
    </row>
    <row r="68" spans="2:15" ht="13">
      <c r="B68" s="83" t="s">
        <v>183</v>
      </c>
      <c r="C68" s="84"/>
      <c r="D68" s="103" t="s">
        <v>114</v>
      </c>
      <c r="E68" s="103" t="s">
        <v>255</v>
      </c>
      <c r="F68" s="103" t="s">
        <v>273</v>
      </c>
      <c r="G68" s="104">
        <v>1</v>
      </c>
      <c r="H68" s="105"/>
      <c r="I68" s="193">
        <v>1030</v>
      </c>
      <c r="J68" s="59"/>
      <c r="K68" s="193">
        <v>1130</v>
      </c>
      <c r="M68" s="194" t="e">
        <f>+M109+1</f>
        <v>#REF!</v>
      </c>
      <c r="O68" s="194">
        <f>+O67+1</f>
        <v>54</v>
      </c>
    </row>
    <row r="69" spans="2:15" ht="13">
      <c r="B69" s="83" t="s">
        <v>187</v>
      </c>
      <c r="C69" s="84"/>
      <c r="D69" s="103" t="s">
        <v>114</v>
      </c>
      <c r="E69" s="103" t="s">
        <v>255</v>
      </c>
      <c r="F69" s="103" t="s">
        <v>413</v>
      </c>
      <c r="G69" s="104">
        <v>1</v>
      </c>
      <c r="H69" s="105"/>
      <c r="I69" s="200">
        <v>0</v>
      </c>
      <c r="J69" s="59"/>
      <c r="K69" s="200">
        <v>725</v>
      </c>
      <c r="M69" s="194" t="e">
        <f t="shared" ref="M69:M97" si="6">+M68+1</f>
        <v>#REF!</v>
      </c>
      <c r="O69" s="194">
        <f t="shared" ref="O69:O96" si="7">+O68+1</f>
        <v>55</v>
      </c>
    </row>
    <row r="70" spans="2:15" ht="13">
      <c r="B70" s="83" t="s">
        <v>277</v>
      </c>
      <c r="C70" s="84"/>
      <c r="D70" s="103" t="s">
        <v>114</v>
      </c>
      <c r="E70" s="103" t="s">
        <v>254</v>
      </c>
      <c r="F70" s="103" t="s">
        <v>273</v>
      </c>
      <c r="G70" s="104">
        <v>1</v>
      </c>
      <c r="H70" s="105"/>
      <c r="I70" s="193">
        <v>518.5</v>
      </c>
      <c r="J70" s="59"/>
      <c r="K70" s="193">
        <v>565</v>
      </c>
      <c r="M70" s="194" t="e">
        <f>+#REF!+1</f>
        <v>#REF!</v>
      </c>
      <c r="O70" s="194">
        <f t="shared" si="7"/>
        <v>56</v>
      </c>
    </row>
    <row r="71" spans="2:15" ht="13">
      <c r="B71" s="83" t="s">
        <v>104</v>
      </c>
      <c r="C71" s="84"/>
      <c r="D71" s="103" t="s">
        <v>120</v>
      </c>
      <c r="E71" s="103" t="s">
        <v>105</v>
      </c>
      <c r="F71" s="103" t="s">
        <v>273</v>
      </c>
      <c r="G71" s="104">
        <v>1</v>
      </c>
      <c r="H71" s="105"/>
      <c r="I71" s="193">
        <f>543+9</f>
        <v>552</v>
      </c>
      <c r="J71" s="59"/>
      <c r="K71" s="193">
        <f>543+9</f>
        <v>552</v>
      </c>
      <c r="O71" s="194">
        <f t="shared" si="7"/>
        <v>57</v>
      </c>
    </row>
    <row r="72" spans="2:15" ht="15.5">
      <c r="B72" s="83" t="s">
        <v>131</v>
      </c>
      <c r="C72" s="84"/>
      <c r="D72" s="103" t="s">
        <v>120</v>
      </c>
      <c r="E72" s="103" t="s">
        <v>112</v>
      </c>
      <c r="F72" s="103" t="s">
        <v>273</v>
      </c>
      <c r="G72" s="104">
        <v>0.5</v>
      </c>
      <c r="H72" s="105"/>
      <c r="I72" s="200">
        <v>422</v>
      </c>
      <c r="J72" s="59"/>
      <c r="K72" s="200">
        <v>519</v>
      </c>
      <c r="M72" s="194" t="e">
        <f>+M70+1</f>
        <v>#REF!</v>
      </c>
      <c r="O72" s="194">
        <f t="shared" si="7"/>
        <v>58</v>
      </c>
    </row>
    <row r="73" spans="2:15" ht="13">
      <c r="B73" s="83" t="s">
        <v>101</v>
      </c>
      <c r="C73" s="84"/>
      <c r="D73" s="103" t="s">
        <v>99</v>
      </c>
      <c r="E73" s="103" t="s">
        <v>100</v>
      </c>
      <c r="F73" s="103" t="s">
        <v>412</v>
      </c>
      <c r="G73" s="104">
        <v>1</v>
      </c>
      <c r="H73" s="105"/>
      <c r="I73" s="193">
        <v>0</v>
      </c>
      <c r="J73" s="59"/>
      <c r="K73" s="193">
        <v>503</v>
      </c>
      <c r="M73" s="194" t="e">
        <f t="shared" si="6"/>
        <v>#REF!</v>
      </c>
      <c r="O73" s="194">
        <f t="shared" si="7"/>
        <v>59</v>
      </c>
    </row>
    <row r="74" spans="2:15" ht="13">
      <c r="B74" s="83" t="s">
        <v>113</v>
      </c>
      <c r="C74" s="84"/>
      <c r="D74" s="103" t="s">
        <v>114</v>
      </c>
      <c r="E74" s="103" t="s">
        <v>115</v>
      </c>
      <c r="F74" s="103" t="s">
        <v>412</v>
      </c>
      <c r="G74" s="104">
        <v>1</v>
      </c>
      <c r="H74" s="105"/>
      <c r="I74" s="200">
        <v>0</v>
      </c>
      <c r="J74" s="59"/>
      <c r="K74" s="200">
        <v>503</v>
      </c>
      <c r="M74" s="194" t="e">
        <f t="shared" si="6"/>
        <v>#REF!</v>
      </c>
      <c r="O74" s="194">
        <f t="shared" si="7"/>
        <v>60</v>
      </c>
    </row>
    <row r="75" spans="2:15" ht="13">
      <c r="B75" s="83" t="s">
        <v>102</v>
      </c>
      <c r="C75" s="84"/>
      <c r="D75" s="103" t="s">
        <v>99</v>
      </c>
      <c r="E75" s="103" t="s">
        <v>103</v>
      </c>
      <c r="F75" s="103" t="s">
        <v>273</v>
      </c>
      <c r="G75" s="104">
        <v>1</v>
      </c>
      <c r="H75" s="105"/>
      <c r="I75" s="193">
        <v>280</v>
      </c>
      <c r="J75" s="59"/>
      <c r="K75" s="193">
        <v>375</v>
      </c>
      <c r="M75" s="194" t="e">
        <f t="shared" si="6"/>
        <v>#REF!</v>
      </c>
      <c r="O75" s="194">
        <f t="shared" si="7"/>
        <v>61</v>
      </c>
    </row>
    <row r="76" spans="2:15" ht="13">
      <c r="B76" s="83" t="s">
        <v>192</v>
      </c>
      <c r="C76" s="84"/>
      <c r="D76" s="103" t="s">
        <v>114</v>
      </c>
      <c r="E76" s="103" t="s">
        <v>256</v>
      </c>
      <c r="F76" s="103" t="s">
        <v>412</v>
      </c>
      <c r="G76" s="104">
        <v>1</v>
      </c>
      <c r="H76" s="105"/>
      <c r="I76" s="200">
        <v>0</v>
      </c>
      <c r="J76" s="59"/>
      <c r="K76" s="200">
        <v>191</v>
      </c>
      <c r="M76" s="194" t="e">
        <f t="shared" si="6"/>
        <v>#REF!</v>
      </c>
      <c r="O76" s="194">
        <f t="shared" si="7"/>
        <v>62</v>
      </c>
    </row>
    <row r="77" spans="2:15" ht="15.5">
      <c r="B77" s="83" t="s">
        <v>450</v>
      </c>
      <c r="C77" s="84"/>
      <c r="D77" s="103" t="s">
        <v>114</v>
      </c>
      <c r="E77" s="103" t="s">
        <v>256</v>
      </c>
      <c r="F77" s="103" t="s">
        <v>413</v>
      </c>
      <c r="G77" s="104">
        <v>1</v>
      </c>
      <c r="H77" s="105"/>
      <c r="I77" s="193">
        <v>0</v>
      </c>
      <c r="J77" s="59"/>
      <c r="K77" s="193">
        <v>158</v>
      </c>
      <c r="M77" s="194" t="e">
        <f t="shared" si="6"/>
        <v>#REF!</v>
      </c>
      <c r="O77" s="194">
        <f t="shared" si="7"/>
        <v>63</v>
      </c>
    </row>
    <row r="78" spans="2:15" ht="13">
      <c r="B78" s="83" t="s">
        <v>106</v>
      </c>
      <c r="C78" s="84"/>
      <c r="D78" s="103" t="s">
        <v>120</v>
      </c>
      <c r="E78" s="103" t="s">
        <v>107</v>
      </c>
      <c r="F78" s="103" t="s">
        <v>298</v>
      </c>
      <c r="G78" s="104">
        <v>1</v>
      </c>
      <c r="H78" s="105"/>
      <c r="I78" s="200">
        <v>110</v>
      </c>
      <c r="J78" s="59"/>
      <c r="K78" s="200">
        <v>121</v>
      </c>
      <c r="M78" s="194" t="e">
        <f t="shared" si="6"/>
        <v>#REF!</v>
      </c>
      <c r="O78" s="194">
        <f t="shared" si="7"/>
        <v>64</v>
      </c>
    </row>
    <row r="79" spans="2:15" ht="13">
      <c r="B79" s="83" t="s">
        <v>203</v>
      </c>
      <c r="C79" s="84"/>
      <c r="D79" s="103" t="s">
        <v>114</v>
      </c>
      <c r="E79" s="103" t="s">
        <v>256</v>
      </c>
      <c r="F79" s="103" t="s">
        <v>412</v>
      </c>
      <c r="G79" s="104">
        <v>1</v>
      </c>
      <c r="H79" s="105"/>
      <c r="I79" s="193">
        <v>0</v>
      </c>
      <c r="J79" s="59"/>
      <c r="K79" s="193">
        <v>92</v>
      </c>
      <c r="M79" s="194" t="e">
        <f t="shared" si="6"/>
        <v>#REF!</v>
      </c>
      <c r="O79" s="194">
        <f t="shared" si="7"/>
        <v>65</v>
      </c>
    </row>
    <row r="80" spans="2:15" ht="13">
      <c r="B80" s="83" t="s">
        <v>108</v>
      </c>
      <c r="C80" s="84"/>
      <c r="D80" s="103" t="s">
        <v>120</v>
      </c>
      <c r="E80" s="103" t="s">
        <v>107</v>
      </c>
      <c r="F80" s="103" t="s">
        <v>273</v>
      </c>
      <c r="G80" s="104">
        <v>1</v>
      </c>
      <c r="H80" s="105"/>
      <c r="I80" s="200">
        <v>60</v>
      </c>
      <c r="J80" s="59"/>
      <c r="K80" s="200">
        <v>80</v>
      </c>
      <c r="M80" s="194" t="e">
        <f t="shared" si="6"/>
        <v>#REF!</v>
      </c>
      <c r="O80" s="194">
        <f t="shared" si="7"/>
        <v>66</v>
      </c>
    </row>
    <row r="81" spans="2:15" ht="15.5">
      <c r="B81" s="83" t="s">
        <v>451</v>
      </c>
      <c r="C81" s="84"/>
      <c r="D81" s="103" t="s">
        <v>114</v>
      </c>
      <c r="E81" s="103" t="s">
        <v>256</v>
      </c>
      <c r="F81" s="103" t="s">
        <v>412</v>
      </c>
      <c r="G81" s="104">
        <v>1</v>
      </c>
      <c r="H81" s="105"/>
      <c r="I81" s="193">
        <v>0</v>
      </c>
      <c r="J81" s="59"/>
      <c r="K81" s="193">
        <v>77</v>
      </c>
      <c r="M81" s="194" t="e">
        <f t="shared" si="6"/>
        <v>#REF!</v>
      </c>
      <c r="O81" s="194">
        <f t="shared" si="7"/>
        <v>67</v>
      </c>
    </row>
    <row r="82" spans="2:15" ht="13">
      <c r="B82" s="83" t="s">
        <v>211</v>
      </c>
      <c r="C82" s="84"/>
      <c r="D82" s="103" t="s">
        <v>114</v>
      </c>
      <c r="E82" s="103" t="s">
        <v>256</v>
      </c>
      <c r="F82" s="103" t="s">
        <v>412</v>
      </c>
      <c r="G82" s="104">
        <v>1</v>
      </c>
      <c r="H82" s="105"/>
      <c r="I82" s="200">
        <v>0</v>
      </c>
      <c r="J82" s="59"/>
      <c r="K82" s="200">
        <v>73</v>
      </c>
      <c r="M82" s="194" t="e">
        <f t="shared" si="6"/>
        <v>#REF!</v>
      </c>
      <c r="O82" s="194">
        <f t="shared" si="7"/>
        <v>68</v>
      </c>
    </row>
    <row r="83" spans="2:15" ht="15.5">
      <c r="B83" s="83" t="s">
        <v>452</v>
      </c>
      <c r="C83" s="84"/>
      <c r="D83" s="103" t="s">
        <v>114</v>
      </c>
      <c r="E83" s="103" t="s">
        <v>256</v>
      </c>
      <c r="F83" s="103" t="s">
        <v>412</v>
      </c>
      <c r="G83" s="104">
        <v>1</v>
      </c>
      <c r="H83" s="105"/>
      <c r="I83" s="193">
        <v>0</v>
      </c>
      <c r="J83" s="59"/>
      <c r="K83" s="193">
        <v>68</v>
      </c>
      <c r="M83" s="194" t="e">
        <f t="shared" si="6"/>
        <v>#REF!</v>
      </c>
      <c r="O83" s="194">
        <f t="shared" si="7"/>
        <v>69</v>
      </c>
    </row>
    <row r="84" spans="2:15" ht="13">
      <c r="B84" s="83" t="s">
        <v>220</v>
      </c>
      <c r="C84" s="84"/>
      <c r="D84" s="103" t="s">
        <v>114</v>
      </c>
      <c r="E84" s="103" t="s">
        <v>256</v>
      </c>
      <c r="F84" s="103" t="s">
        <v>412</v>
      </c>
      <c r="G84" s="104">
        <v>1</v>
      </c>
      <c r="H84" s="105"/>
      <c r="I84" s="200">
        <v>0</v>
      </c>
      <c r="J84" s="59"/>
      <c r="K84" s="200">
        <v>67</v>
      </c>
      <c r="M84" s="194" t="e">
        <f t="shared" si="6"/>
        <v>#REF!</v>
      </c>
      <c r="O84" s="194">
        <f t="shared" si="7"/>
        <v>70</v>
      </c>
    </row>
    <row r="85" spans="2:15" ht="15.5">
      <c r="B85" s="83" t="s">
        <v>453</v>
      </c>
      <c r="C85" s="84"/>
      <c r="D85" s="103" t="s">
        <v>114</v>
      </c>
      <c r="E85" s="103" t="s">
        <v>256</v>
      </c>
      <c r="F85" s="103" t="s">
        <v>412</v>
      </c>
      <c r="G85" s="104">
        <v>1</v>
      </c>
      <c r="H85" s="105"/>
      <c r="I85" s="193">
        <v>0</v>
      </c>
      <c r="J85" s="59"/>
      <c r="K85" s="193">
        <v>60</v>
      </c>
      <c r="M85" s="194" t="e">
        <f t="shared" si="6"/>
        <v>#REF!</v>
      </c>
      <c r="O85" s="194">
        <f t="shared" si="7"/>
        <v>71</v>
      </c>
    </row>
    <row r="86" spans="2:15" ht="13">
      <c r="B86" s="83" t="s">
        <v>109</v>
      </c>
      <c r="C86" s="84"/>
      <c r="D86" s="103" t="s">
        <v>120</v>
      </c>
      <c r="E86" s="103" t="s">
        <v>107</v>
      </c>
      <c r="F86" s="103" t="s">
        <v>273</v>
      </c>
      <c r="G86" s="104">
        <v>1</v>
      </c>
      <c r="H86" s="105"/>
      <c r="I86" s="200">
        <v>55</v>
      </c>
      <c r="J86" s="59"/>
      <c r="K86" s="200">
        <v>56</v>
      </c>
      <c r="M86" s="194" t="e">
        <f t="shared" si="6"/>
        <v>#REF!</v>
      </c>
      <c r="O86" s="194">
        <f t="shared" si="7"/>
        <v>72</v>
      </c>
    </row>
    <row r="87" spans="2:15" ht="13">
      <c r="B87" s="83" t="s">
        <v>224</v>
      </c>
      <c r="C87" s="84"/>
      <c r="D87" s="103" t="s">
        <v>114</v>
      </c>
      <c r="E87" s="103" t="s">
        <v>255</v>
      </c>
      <c r="F87" s="103" t="s">
        <v>412</v>
      </c>
      <c r="G87" s="104">
        <v>1</v>
      </c>
      <c r="H87" s="105"/>
      <c r="I87" s="193">
        <v>0</v>
      </c>
      <c r="J87" s="59"/>
      <c r="K87" s="193">
        <v>53</v>
      </c>
      <c r="M87" s="194" t="e">
        <f t="shared" si="6"/>
        <v>#REF!</v>
      </c>
      <c r="O87" s="194">
        <f t="shared" si="7"/>
        <v>73</v>
      </c>
    </row>
    <row r="88" spans="2:15" ht="13">
      <c r="B88" s="83" t="s">
        <v>110</v>
      </c>
      <c r="C88" s="84"/>
      <c r="D88" s="103" t="s">
        <v>120</v>
      </c>
      <c r="E88" s="103" t="s">
        <v>107</v>
      </c>
      <c r="F88" s="103" t="s">
        <v>412</v>
      </c>
      <c r="G88" s="104">
        <v>1</v>
      </c>
      <c r="H88" s="105"/>
      <c r="I88" s="200">
        <v>0</v>
      </c>
      <c r="J88" s="59"/>
      <c r="K88" s="200">
        <v>48</v>
      </c>
      <c r="M88" s="194" t="e">
        <f t="shared" si="6"/>
        <v>#REF!</v>
      </c>
      <c r="O88" s="194">
        <f t="shared" si="7"/>
        <v>74</v>
      </c>
    </row>
    <row r="89" spans="2:15" ht="13">
      <c r="B89" s="83" t="s">
        <v>111</v>
      </c>
      <c r="C89" s="84"/>
      <c r="D89" s="103" t="s">
        <v>120</v>
      </c>
      <c r="E89" s="103" t="s">
        <v>107</v>
      </c>
      <c r="F89" s="103" t="s">
        <v>298</v>
      </c>
      <c r="G89" s="104">
        <v>1</v>
      </c>
      <c r="H89" s="105"/>
      <c r="I89" s="193">
        <v>45</v>
      </c>
      <c r="J89" s="59"/>
      <c r="K89" s="193">
        <v>47</v>
      </c>
      <c r="M89" s="194" t="e">
        <f t="shared" si="6"/>
        <v>#REF!</v>
      </c>
      <c r="O89" s="194">
        <f t="shared" si="7"/>
        <v>75</v>
      </c>
    </row>
    <row r="90" spans="2:15" ht="13">
      <c r="B90" s="83" t="s">
        <v>226</v>
      </c>
      <c r="C90" s="84"/>
      <c r="D90" s="103" t="s">
        <v>114</v>
      </c>
      <c r="E90" s="103" t="s">
        <v>257</v>
      </c>
      <c r="F90" s="103" t="s">
        <v>412</v>
      </c>
      <c r="G90" s="104">
        <v>1</v>
      </c>
      <c r="H90" s="105"/>
      <c r="I90" s="200">
        <v>0</v>
      </c>
      <c r="J90" s="59"/>
      <c r="K90" s="200">
        <v>33</v>
      </c>
      <c r="M90" s="194" t="e">
        <f t="shared" si="6"/>
        <v>#REF!</v>
      </c>
      <c r="O90" s="194">
        <f t="shared" si="7"/>
        <v>76</v>
      </c>
    </row>
    <row r="91" spans="2:15" ht="15.5">
      <c r="B91" s="83" t="s">
        <v>456</v>
      </c>
      <c r="C91" s="84"/>
      <c r="D91" s="103" t="s">
        <v>120</v>
      </c>
      <c r="E91" s="103" t="s">
        <v>112</v>
      </c>
      <c r="F91" s="103" t="s">
        <v>298</v>
      </c>
      <c r="G91" s="104">
        <v>0.5</v>
      </c>
      <c r="H91" s="105"/>
      <c r="I91" s="193">
        <v>25</v>
      </c>
      <c r="J91" s="59"/>
      <c r="K91" s="193">
        <v>25</v>
      </c>
      <c r="M91" s="194" t="e">
        <f t="shared" si="6"/>
        <v>#REF!</v>
      </c>
      <c r="O91" s="194">
        <f t="shared" si="7"/>
        <v>77</v>
      </c>
    </row>
    <row r="92" spans="2:15" ht="13">
      <c r="B92" s="83" t="s">
        <v>229</v>
      </c>
      <c r="C92" s="84"/>
      <c r="D92" s="103" t="s">
        <v>114</v>
      </c>
      <c r="E92" s="103" t="s">
        <v>255</v>
      </c>
      <c r="F92" s="103" t="s">
        <v>412</v>
      </c>
      <c r="G92" s="104">
        <v>1</v>
      </c>
      <c r="H92" s="105"/>
      <c r="I92" s="200">
        <v>0</v>
      </c>
      <c r="J92" s="59"/>
      <c r="K92" s="200">
        <v>23</v>
      </c>
      <c r="M92" s="194" t="e">
        <f t="shared" si="6"/>
        <v>#REF!</v>
      </c>
      <c r="O92" s="194">
        <f t="shared" si="7"/>
        <v>78</v>
      </c>
    </row>
    <row r="93" spans="2:15" ht="13">
      <c r="B93" s="83" t="s">
        <v>232</v>
      </c>
      <c r="C93" s="84"/>
      <c r="D93" s="103" t="s">
        <v>114</v>
      </c>
      <c r="E93" s="103" t="s">
        <v>255</v>
      </c>
      <c r="F93" s="103" t="s">
        <v>412</v>
      </c>
      <c r="G93" s="104">
        <v>1</v>
      </c>
      <c r="H93" s="105"/>
      <c r="I93" s="193">
        <v>0</v>
      </c>
      <c r="J93" s="59"/>
      <c r="K93" s="193">
        <v>20</v>
      </c>
      <c r="M93" s="194" t="e">
        <f t="shared" si="6"/>
        <v>#REF!</v>
      </c>
      <c r="O93" s="194">
        <f t="shared" si="7"/>
        <v>79</v>
      </c>
    </row>
    <row r="94" spans="2:15" ht="13">
      <c r="B94" s="83" t="s">
        <v>234</v>
      </c>
      <c r="C94" s="84"/>
      <c r="D94" s="103" t="s">
        <v>114</v>
      </c>
      <c r="E94" s="103" t="s">
        <v>257</v>
      </c>
      <c r="F94" s="103" t="s">
        <v>412</v>
      </c>
      <c r="G94" s="104">
        <v>1</v>
      </c>
      <c r="H94" s="105"/>
      <c r="I94" s="200">
        <v>0</v>
      </c>
      <c r="J94" s="59"/>
      <c r="K94" s="200">
        <v>12</v>
      </c>
      <c r="M94" s="194" t="e">
        <f t="shared" si="6"/>
        <v>#REF!</v>
      </c>
      <c r="O94" s="194">
        <f t="shared" si="7"/>
        <v>80</v>
      </c>
    </row>
    <row r="95" spans="2:15" ht="13">
      <c r="B95" s="83" t="s">
        <v>237</v>
      </c>
      <c r="C95" s="84"/>
      <c r="D95" s="103" t="s">
        <v>114</v>
      </c>
      <c r="E95" s="103" t="s">
        <v>258</v>
      </c>
      <c r="F95" s="103" t="s">
        <v>412</v>
      </c>
      <c r="G95" s="104">
        <v>1</v>
      </c>
      <c r="H95" s="105"/>
      <c r="I95" s="193">
        <v>0</v>
      </c>
      <c r="J95" s="59"/>
      <c r="K95" s="193">
        <v>10</v>
      </c>
      <c r="M95" s="194" t="e">
        <f t="shared" si="6"/>
        <v>#REF!</v>
      </c>
      <c r="O95" s="194">
        <f t="shared" si="7"/>
        <v>81</v>
      </c>
    </row>
    <row r="96" spans="2:15" ht="13">
      <c r="B96" s="83" t="s">
        <v>240</v>
      </c>
      <c r="C96" s="84"/>
      <c r="D96" s="103" t="s">
        <v>114</v>
      </c>
      <c r="E96" s="103" t="s">
        <v>256</v>
      </c>
      <c r="F96" s="103" t="s">
        <v>243</v>
      </c>
      <c r="G96" s="104">
        <v>1</v>
      </c>
      <c r="H96" s="105"/>
      <c r="I96" s="198">
        <v>0</v>
      </c>
      <c r="J96" s="59"/>
      <c r="K96" s="198">
        <v>4</v>
      </c>
      <c r="M96" s="194" t="e">
        <f t="shared" si="6"/>
        <v>#REF!</v>
      </c>
      <c r="O96" s="194">
        <f t="shared" si="7"/>
        <v>82</v>
      </c>
    </row>
    <row r="97" spans="2:16" ht="13">
      <c r="B97" s="201" t="s">
        <v>62</v>
      </c>
      <c r="C97" s="84"/>
      <c r="D97" s="103"/>
      <c r="E97" s="103"/>
      <c r="F97" s="103"/>
      <c r="G97" s="104"/>
      <c r="H97" s="105"/>
      <c r="I97" s="200">
        <f>SUM(I67:I96)</f>
        <v>4134.5</v>
      </c>
      <c r="J97" s="59"/>
      <c r="K97" s="200">
        <f>SUM(K67:K96)</f>
        <v>7320</v>
      </c>
      <c r="M97" s="194" t="e">
        <f t="shared" si="6"/>
        <v>#REF!</v>
      </c>
      <c r="N97" s="194" t="s">
        <v>138</v>
      </c>
    </row>
    <row r="98" spans="2:16" ht="13">
      <c r="B98" s="90" t="s">
        <v>76</v>
      </c>
      <c r="C98" s="90"/>
      <c r="D98" s="76"/>
      <c r="E98" s="76"/>
      <c r="F98" s="77"/>
      <c r="G98" s="76"/>
      <c r="H98" s="76"/>
      <c r="I98" s="199"/>
      <c r="J98" s="76"/>
      <c r="K98" s="199"/>
    </row>
    <row r="99" spans="2:16" ht="13">
      <c r="B99" s="83" t="s">
        <v>91</v>
      </c>
      <c r="C99" s="84"/>
      <c r="D99" s="103" t="s">
        <v>92</v>
      </c>
      <c r="E99" s="103" t="s">
        <v>93</v>
      </c>
      <c r="F99" s="103" t="s">
        <v>273</v>
      </c>
      <c r="G99" s="104">
        <v>1</v>
      </c>
      <c r="H99" s="105"/>
      <c r="I99" s="200">
        <v>980</v>
      </c>
      <c r="J99" s="59"/>
      <c r="K99" s="200">
        <v>1134</v>
      </c>
      <c r="O99" s="194">
        <f>+O96+1</f>
        <v>83</v>
      </c>
    </row>
    <row r="100" spans="2:16" ht="13">
      <c r="B100" s="83" t="s">
        <v>80</v>
      </c>
      <c r="C100" s="84"/>
      <c r="D100" s="103" t="s">
        <v>78</v>
      </c>
      <c r="E100" s="103" t="s">
        <v>81</v>
      </c>
      <c r="F100" s="103" t="s">
        <v>298</v>
      </c>
      <c r="G100" s="104">
        <v>1</v>
      </c>
      <c r="H100" s="105"/>
      <c r="I100" s="200">
        <v>720</v>
      </c>
      <c r="J100" s="59"/>
      <c r="K100" s="200">
        <v>807</v>
      </c>
      <c r="M100" s="194" t="e">
        <f>+M65+1</f>
        <v>#REF!</v>
      </c>
      <c r="O100" s="194">
        <f>O99+1</f>
        <v>84</v>
      </c>
    </row>
    <row r="101" spans="2:16" ht="13">
      <c r="B101" s="83" t="s">
        <v>82</v>
      </c>
      <c r="C101" s="84"/>
      <c r="D101" s="103" t="s">
        <v>78</v>
      </c>
      <c r="E101" s="103" t="s">
        <v>81</v>
      </c>
      <c r="F101" s="103" t="s">
        <v>273</v>
      </c>
      <c r="G101" s="104">
        <v>1</v>
      </c>
      <c r="H101" s="105"/>
      <c r="I101" s="200">
        <v>782</v>
      </c>
      <c r="J101" s="59"/>
      <c r="K101" s="200">
        <v>795</v>
      </c>
      <c r="M101" s="194" t="e">
        <f>+M100+1</f>
        <v>#REF!</v>
      </c>
      <c r="O101" s="194">
        <f t="shared" ref="O101:O108" si="8">O100+1</f>
        <v>85</v>
      </c>
    </row>
    <row r="102" spans="2:16" ht="13">
      <c r="B102" s="83" t="s">
        <v>83</v>
      </c>
      <c r="C102" s="84"/>
      <c r="D102" s="103" t="s">
        <v>78</v>
      </c>
      <c r="E102" s="103" t="s">
        <v>79</v>
      </c>
      <c r="F102" s="103" t="s">
        <v>298</v>
      </c>
      <c r="G102" s="104">
        <v>1</v>
      </c>
      <c r="H102" s="105"/>
      <c r="I102" s="200">
        <v>455</v>
      </c>
      <c r="J102" s="59"/>
      <c r="K102" s="200">
        <v>606</v>
      </c>
      <c r="M102" s="194" t="e">
        <f>+M101+1</f>
        <v>#REF!</v>
      </c>
      <c r="O102" s="194">
        <f t="shared" si="8"/>
        <v>86</v>
      </c>
    </row>
    <row r="103" spans="2:16" ht="13">
      <c r="B103" s="83" t="s">
        <v>94</v>
      </c>
      <c r="C103" s="84"/>
      <c r="D103" s="103" t="s">
        <v>95</v>
      </c>
      <c r="E103" s="103" t="s">
        <v>87</v>
      </c>
      <c r="F103" s="103" t="s">
        <v>273</v>
      </c>
      <c r="G103" s="104">
        <v>1</v>
      </c>
      <c r="H103" s="105"/>
      <c r="I103" s="200">
        <v>537</v>
      </c>
      <c r="J103" s="59"/>
      <c r="K103" s="200">
        <v>599</v>
      </c>
      <c r="M103" s="194" t="e">
        <f>+M102+1</f>
        <v>#REF!</v>
      </c>
      <c r="O103" s="194">
        <f t="shared" si="8"/>
        <v>87</v>
      </c>
    </row>
    <row r="104" spans="2:16" ht="13">
      <c r="B104" s="83" t="s">
        <v>84</v>
      </c>
      <c r="C104" s="84"/>
      <c r="D104" s="103" t="s">
        <v>78</v>
      </c>
      <c r="E104" s="103" t="s">
        <v>85</v>
      </c>
      <c r="F104" s="103" t="s">
        <v>298</v>
      </c>
      <c r="G104" s="104">
        <v>1</v>
      </c>
      <c r="H104" s="105"/>
      <c r="I104" s="200">
        <v>449</v>
      </c>
      <c r="J104" s="59"/>
      <c r="K104" s="200">
        <v>501</v>
      </c>
      <c r="M104" s="194" t="e">
        <f>+#REF!+1</f>
        <v>#REF!</v>
      </c>
      <c r="O104" s="194">
        <f t="shared" si="8"/>
        <v>88</v>
      </c>
    </row>
    <row r="105" spans="2:16" ht="13">
      <c r="B105" s="83" t="s">
        <v>88</v>
      </c>
      <c r="C105" s="84"/>
      <c r="D105" s="103" t="s">
        <v>78</v>
      </c>
      <c r="E105" s="103" t="s">
        <v>81</v>
      </c>
      <c r="F105" s="103" t="s">
        <v>273</v>
      </c>
      <c r="G105" s="104">
        <v>1</v>
      </c>
      <c r="H105" s="105"/>
      <c r="I105" s="200">
        <v>235</v>
      </c>
      <c r="J105" s="59"/>
      <c r="K105" s="200">
        <v>237</v>
      </c>
      <c r="M105" s="194" t="e">
        <f>+M103+1</f>
        <v>#REF!</v>
      </c>
      <c r="O105" s="194">
        <f t="shared" si="8"/>
        <v>89</v>
      </c>
    </row>
    <row r="106" spans="2:16" ht="13">
      <c r="B106" s="83" t="s">
        <v>86</v>
      </c>
      <c r="C106" s="84"/>
      <c r="D106" s="103" t="s">
        <v>78</v>
      </c>
      <c r="E106" s="103" t="s">
        <v>87</v>
      </c>
      <c r="F106" s="103" t="s">
        <v>273</v>
      </c>
      <c r="G106" s="104">
        <v>1</v>
      </c>
      <c r="H106" s="105"/>
      <c r="I106" s="200">
        <v>235</v>
      </c>
      <c r="J106" s="59"/>
      <c r="K106" s="200">
        <v>225</v>
      </c>
      <c r="M106" s="194" t="e">
        <f>+M107+1</f>
        <v>#REF!</v>
      </c>
      <c r="O106" s="194">
        <f t="shared" si="8"/>
        <v>90</v>
      </c>
    </row>
    <row r="107" spans="2:16" ht="13">
      <c r="B107" s="83" t="s">
        <v>89</v>
      </c>
      <c r="C107" s="84"/>
      <c r="D107" s="103" t="s">
        <v>78</v>
      </c>
      <c r="E107" s="103" t="s">
        <v>90</v>
      </c>
      <c r="F107" s="103" t="s">
        <v>298</v>
      </c>
      <c r="G107" s="104">
        <v>1</v>
      </c>
      <c r="H107" s="105"/>
      <c r="I107" s="200">
        <v>184</v>
      </c>
      <c r="J107" s="59"/>
      <c r="K107" s="200">
        <v>215</v>
      </c>
      <c r="M107" s="194" t="e">
        <f>+M105+1</f>
        <v>#REF!</v>
      </c>
      <c r="O107" s="194">
        <f t="shared" si="8"/>
        <v>91</v>
      </c>
    </row>
    <row r="108" spans="2:16" ht="13">
      <c r="B108" s="83" t="s">
        <v>96</v>
      </c>
      <c r="C108" s="228"/>
      <c r="D108" s="103" t="s">
        <v>95</v>
      </c>
      <c r="E108" s="103" t="s">
        <v>87</v>
      </c>
      <c r="F108" s="103" t="s">
        <v>412</v>
      </c>
      <c r="G108" s="104">
        <v>1</v>
      </c>
      <c r="H108" s="105"/>
      <c r="I108" s="198">
        <v>0</v>
      </c>
      <c r="J108" s="59"/>
      <c r="K108" s="198">
        <v>117</v>
      </c>
      <c r="M108" s="194" t="e">
        <f>+M106+1</f>
        <v>#REF!</v>
      </c>
      <c r="O108" s="194">
        <f t="shared" si="8"/>
        <v>92</v>
      </c>
      <c r="P108" s="194" t="s">
        <v>275</v>
      </c>
    </row>
    <row r="109" spans="2:16" ht="13">
      <c r="B109" s="201" t="s">
        <v>62</v>
      </c>
      <c r="C109" s="84"/>
      <c r="D109" s="76"/>
      <c r="E109" s="76"/>
      <c r="F109" s="77"/>
      <c r="G109" s="202"/>
      <c r="H109" s="202"/>
      <c r="I109" s="203">
        <f>SUM(I99:I108)</f>
        <v>4577</v>
      </c>
      <c r="J109" s="204"/>
      <c r="K109" s="203">
        <f>SUM(K99:K108)</f>
        <v>5236</v>
      </c>
      <c r="M109" s="194" t="e">
        <f>+M104+1</f>
        <v>#REF!</v>
      </c>
    </row>
    <row r="110" spans="2:16" ht="13.5" thickBot="1">
      <c r="B110" s="241" t="s">
        <v>377</v>
      </c>
      <c r="C110" s="240">
        <f>O108</f>
        <v>92</v>
      </c>
      <c r="I110" s="230">
        <f>+I50+I65+I109+I97</f>
        <v>22626.5</v>
      </c>
      <c r="J110" s="231"/>
      <c r="K110" s="230">
        <f>+K50+K65+K109+K97</f>
        <v>28104.25</v>
      </c>
    </row>
    <row r="111" spans="2:16" ht="13.5" thickTop="1">
      <c r="B111" s="229"/>
      <c r="I111" s="237"/>
      <c r="J111" s="231"/>
      <c r="K111" s="237"/>
    </row>
    <row r="112" spans="2:16" s="73" customFormat="1" ht="13">
      <c r="B112" s="90" t="s">
        <v>326</v>
      </c>
      <c r="C112" s="90"/>
      <c r="D112" s="76"/>
      <c r="E112" s="76"/>
      <c r="F112" s="77"/>
      <c r="G112" s="76"/>
      <c r="H112" s="76"/>
      <c r="I112" s="199"/>
      <c r="J112" s="76"/>
      <c r="K112" s="199"/>
    </row>
    <row r="113" spans="1:13" ht="13">
      <c r="B113" s="83" t="s">
        <v>370</v>
      </c>
      <c r="C113" s="84"/>
      <c r="D113" s="103" t="s">
        <v>122</v>
      </c>
      <c r="E113" s="103" t="s">
        <v>65</v>
      </c>
      <c r="F113" s="103" t="s">
        <v>298</v>
      </c>
      <c r="G113" s="104">
        <v>1</v>
      </c>
      <c r="I113" s="200">
        <v>260</v>
      </c>
      <c r="J113" s="231"/>
      <c r="K113" s="200">
        <v>200</v>
      </c>
    </row>
    <row r="114" spans="1:13" ht="13">
      <c r="B114" s="83" t="s">
        <v>371</v>
      </c>
      <c r="C114" s="84"/>
      <c r="D114" s="103" t="s">
        <v>122</v>
      </c>
      <c r="E114" s="103" t="s">
        <v>65</v>
      </c>
      <c r="F114" s="103" t="s">
        <v>298</v>
      </c>
      <c r="G114" s="104">
        <v>1</v>
      </c>
      <c r="I114" s="200">
        <v>260</v>
      </c>
      <c r="J114" s="231"/>
      <c r="K114" s="200">
        <v>190</v>
      </c>
    </row>
    <row r="115" spans="1:13" ht="13">
      <c r="B115" s="83" t="s">
        <v>352</v>
      </c>
      <c r="C115" s="84"/>
      <c r="D115" s="103" t="s">
        <v>114</v>
      </c>
      <c r="E115" s="103" t="s">
        <v>255</v>
      </c>
      <c r="F115" s="103" t="s">
        <v>273</v>
      </c>
      <c r="G115" s="104">
        <v>1</v>
      </c>
      <c r="I115" s="200">
        <v>273</v>
      </c>
      <c r="J115" s="231"/>
      <c r="K115" s="200">
        <v>309</v>
      </c>
    </row>
    <row r="116" spans="1:13" ht="13.5" thickBot="1">
      <c r="B116" s="229" t="s">
        <v>421</v>
      </c>
      <c r="I116" s="232">
        <f>SUM(I110:I115)</f>
        <v>23419.5</v>
      </c>
      <c r="J116" s="231"/>
      <c r="K116" s="232">
        <f>SUM(K110:K115)</f>
        <v>28803.25</v>
      </c>
      <c r="M116" s="194" t="e">
        <f>+#REF!+1</f>
        <v>#REF!</v>
      </c>
    </row>
    <row r="117" spans="1:13" ht="13.5" thickTop="1">
      <c r="B117" s="76"/>
      <c r="C117" s="76"/>
      <c r="D117" s="76"/>
      <c r="E117" s="76"/>
      <c r="F117" s="77"/>
      <c r="G117" s="76"/>
      <c r="H117" s="76"/>
      <c r="I117" s="233"/>
      <c r="J117" s="234"/>
      <c r="K117" s="233"/>
    </row>
    <row r="118" spans="1:13" ht="13">
      <c r="B118" s="76"/>
      <c r="C118" s="76"/>
      <c r="D118" s="76"/>
      <c r="E118" s="76"/>
      <c r="F118" s="77"/>
      <c r="G118" s="76"/>
      <c r="H118" s="76"/>
      <c r="I118" s="235"/>
      <c r="J118" s="105"/>
      <c r="K118" s="235"/>
    </row>
    <row r="119" spans="1:13" ht="42.75" customHeight="1">
      <c r="A119" s="236">
        <v>-1</v>
      </c>
      <c r="B119" s="364" t="s">
        <v>286</v>
      </c>
      <c r="C119" s="364"/>
      <c r="D119" s="364"/>
      <c r="E119" s="364"/>
      <c r="F119" s="364"/>
      <c r="G119" s="364"/>
      <c r="H119" s="364"/>
      <c r="I119" s="364"/>
      <c r="J119" s="364"/>
      <c r="K119" s="364"/>
    </row>
    <row r="120" spans="1:13" ht="44.25" customHeight="1">
      <c r="A120" s="236">
        <v>-2</v>
      </c>
      <c r="B120" s="364" t="s">
        <v>285</v>
      </c>
      <c r="C120" s="364"/>
      <c r="D120" s="364"/>
      <c r="E120" s="364"/>
      <c r="F120" s="364"/>
      <c r="G120" s="364"/>
      <c r="H120" s="364"/>
      <c r="I120" s="364"/>
      <c r="J120" s="364"/>
      <c r="K120" s="364"/>
    </row>
    <row r="121" spans="1:13" ht="29.25" customHeight="1">
      <c r="A121" s="236">
        <v>-3</v>
      </c>
      <c r="B121" s="364" t="s">
        <v>118</v>
      </c>
      <c r="C121" s="364"/>
      <c r="D121" s="364"/>
      <c r="E121" s="364"/>
      <c r="F121" s="364"/>
      <c r="G121" s="364"/>
      <c r="H121" s="364"/>
      <c r="I121" s="364"/>
      <c r="J121" s="364"/>
      <c r="K121" s="364"/>
    </row>
    <row r="122" spans="1:13" ht="29.25" customHeight="1">
      <c r="A122" s="236">
        <v>-4</v>
      </c>
      <c r="B122" s="364" t="s">
        <v>454</v>
      </c>
      <c r="C122" s="364"/>
      <c r="D122" s="364"/>
      <c r="E122" s="364"/>
      <c r="F122" s="364"/>
      <c r="G122" s="364"/>
      <c r="H122" s="364"/>
      <c r="I122" s="364"/>
      <c r="J122" s="364"/>
      <c r="K122" s="364"/>
    </row>
    <row r="123" spans="1:13" ht="19.5" customHeight="1">
      <c r="A123" s="236">
        <v>-5</v>
      </c>
      <c r="B123" s="364" t="s">
        <v>455</v>
      </c>
      <c r="C123" s="364"/>
      <c r="D123" s="364"/>
      <c r="E123" s="364"/>
      <c r="F123" s="364"/>
      <c r="G123" s="364"/>
      <c r="H123" s="364"/>
      <c r="I123" s="364"/>
      <c r="J123" s="364"/>
      <c r="K123" s="364"/>
    </row>
    <row r="124" spans="1:13" ht="19.5" customHeight="1">
      <c r="A124" s="236">
        <v>-6</v>
      </c>
      <c r="B124" s="364" t="s">
        <v>133</v>
      </c>
      <c r="C124" s="364"/>
      <c r="D124" s="364"/>
      <c r="E124" s="364"/>
      <c r="F124" s="364"/>
      <c r="G124" s="364"/>
      <c r="H124" s="364"/>
      <c r="I124" s="364"/>
      <c r="J124" s="364"/>
      <c r="K124" s="364"/>
    </row>
    <row r="125" spans="1:13" ht="19.5" customHeight="1">
      <c r="A125" s="236">
        <v>-7</v>
      </c>
      <c r="B125" s="364" t="s">
        <v>410</v>
      </c>
      <c r="C125" s="364"/>
      <c r="D125" s="364"/>
      <c r="E125" s="364"/>
      <c r="F125" s="364"/>
      <c r="G125" s="364"/>
      <c r="H125" s="364"/>
      <c r="I125" s="364"/>
      <c r="J125" s="364"/>
      <c r="K125" s="364"/>
    </row>
    <row r="126" spans="1:13" ht="19.5" customHeight="1">
      <c r="A126" s="236">
        <v>-8</v>
      </c>
      <c r="B126" s="364" t="s">
        <v>446</v>
      </c>
      <c r="C126" s="364"/>
      <c r="D126" s="364"/>
      <c r="E126" s="364"/>
      <c r="F126" s="364"/>
      <c r="G126" s="364"/>
      <c r="H126" s="364"/>
      <c r="I126" s="364"/>
      <c r="J126" s="364"/>
      <c r="K126" s="364"/>
    </row>
    <row r="127" spans="1:13" ht="19.5" customHeight="1">
      <c r="A127" s="236">
        <v>-9</v>
      </c>
      <c r="B127" s="364" t="s">
        <v>366</v>
      </c>
      <c r="C127" s="364"/>
      <c r="D127" s="364"/>
      <c r="E127" s="364"/>
      <c r="F127" s="364"/>
      <c r="G127" s="364"/>
      <c r="H127" s="364"/>
      <c r="I127" s="364"/>
      <c r="J127" s="364"/>
      <c r="K127" s="364"/>
    </row>
    <row r="128" spans="1:13" ht="38.25" customHeight="1">
      <c r="A128" s="236">
        <v>-10</v>
      </c>
      <c r="B128" s="367" t="s">
        <v>343</v>
      </c>
      <c r="C128" s="367"/>
      <c r="D128" s="367"/>
      <c r="E128" s="367"/>
      <c r="F128" s="367"/>
      <c r="G128" s="367"/>
      <c r="H128" s="367"/>
      <c r="I128" s="367"/>
      <c r="J128" s="367"/>
      <c r="K128" s="367"/>
    </row>
    <row r="129" spans="1:11" ht="26.25" customHeight="1">
      <c r="A129" s="236"/>
      <c r="B129" s="364"/>
      <c r="C129" s="364"/>
      <c r="D129" s="364"/>
      <c r="E129" s="364"/>
      <c r="F129" s="364"/>
      <c r="G129" s="364"/>
      <c r="H129" s="364"/>
      <c r="I129" s="364"/>
      <c r="J129" s="364"/>
      <c r="K129" s="364"/>
    </row>
  </sheetData>
  <autoFilter ref="A7:P110" xr:uid="{00000000-0009-0000-0000-000080000000}"/>
  <mergeCells count="11">
    <mergeCell ref="B124:K124"/>
    <mergeCell ref="B119:K119"/>
    <mergeCell ref="B120:K120"/>
    <mergeCell ref="B121:K121"/>
    <mergeCell ref="B122:K122"/>
    <mergeCell ref="B123:K123"/>
    <mergeCell ref="B125:K125"/>
    <mergeCell ref="B126:K126"/>
    <mergeCell ref="B127:K127"/>
    <mergeCell ref="B128:K128"/>
    <mergeCell ref="B129:K129"/>
  </mergeCells>
  <conditionalFormatting sqref="B8:K116">
    <cfRule type="expression" dxfId="9" priority="1">
      <formula>MOD(ROW(),2)=0</formula>
    </cfRule>
  </conditionalFormatting>
  <pageMargins left="0.7" right="0.7" top="0.75" bottom="0.75" header="0.3" footer="0.3"/>
  <pageSetup paperSize="3" scale="62"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47">
    <pageSetUpPr fitToPage="1"/>
  </sheetPr>
  <dimension ref="A1:L37"/>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1.81640625" style="147"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443</v>
      </c>
      <c r="C6" s="155"/>
      <c r="D6" s="156">
        <v>7524</v>
      </c>
      <c r="E6" s="156">
        <v>8024</v>
      </c>
      <c r="F6" s="156">
        <v>7320</v>
      </c>
      <c r="G6" s="156">
        <v>5236</v>
      </c>
      <c r="H6" s="158"/>
      <c r="I6" s="156">
        <f>SUM(D6:H6)</f>
        <v>28104</v>
      </c>
      <c r="K6" s="159">
        <f>I6-'CPN Portfolio 8.13.2013 '!K110</f>
        <v>-0.25</v>
      </c>
    </row>
    <row r="7" spans="1:12">
      <c r="A7" s="147"/>
      <c r="B7" s="242"/>
      <c r="C7" s="161"/>
      <c r="D7" s="213"/>
      <c r="E7" s="162"/>
      <c r="F7" s="162"/>
      <c r="G7" s="162"/>
      <c r="H7" s="163"/>
      <c r="I7" s="163">
        <f>SUM(D7:H7)</f>
        <v>0</v>
      </c>
    </row>
    <row r="8" spans="1:12">
      <c r="A8" s="147"/>
      <c r="B8" s="160"/>
      <c r="C8" s="161"/>
      <c r="D8" s="213"/>
      <c r="E8" s="162"/>
      <c r="F8" s="162"/>
      <c r="G8" s="162"/>
      <c r="H8" s="163"/>
      <c r="I8" s="163">
        <f t="shared" ref="I8:I9" si="0">SUM(D8:H8)</f>
        <v>0</v>
      </c>
    </row>
    <row r="9" spans="1:12">
      <c r="A9" s="147"/>
      <c r="B9" s="160"/>
      <c r="C9" s="161"/>
      <c r="D9" s="213"/>
      <c r="E9" s="162"/>
      <c r="F9" s="162"/>
      <c r="G9" s="162"/>
      <c r="H9" s="163"/>
      <c r="I9" s="163">
        <f t="shared" si="0"/>
        <v>0</v>
      </c>
    </row>
    <row r="10" spans="1:12">
      <c r="A10" s="147"/>
      <c r="B10" s="155" t="s">
        <v>445</v>
      </c>
      <c r="C10" s="161"/>
      <c r="D10" s="214">
        <f>SUM(D6:D9)</f>
        <v>7524</v>
      </c>
      <c r="E10" s="214">
        <f>SUM(E6:E9)</f>
        <v>8024</v>
      </c>
      <c r="F10" s="214">
        <f>SUM(F6:F9)</f>
        <v>7320</v>
      </c>
      <c r="G10" s="214">
        <f>SUM(G6:G9)</f>
        <v>5236</v>
      </c>
      <c r="H10" s="170">
        <f t="shared" ref="H10" si="1">SUM(H6:H7)</f>
        <v>0</v>
      </c>
      <c r="I10" s="214">
        <f>SUM(I6:I9)</f>
        <v>28104</v>
      </c>
      <c r="K10" s="159">
        <f>I10-'CPN Portfolio 9.30.2013'!K110</f>
        <v>-0.25</v>
      </c>
    </row>
    <row r="11" spans="1:12">
      <c r="A11" s="147"/>
      <c r="B11" s="155"/>
      <c r="C11" s="161"/>
      <c r="D11" s="167"/>
      <c r="E11" s="167"/>
      <c r="F11" s="167"/>
      <c r="G11" s="167"/>
      <c r="H11" s="168"/>
      <c r="I11" s="169"/>
    </row>
    <row r="12" spans="1:12">
      <c r="A12" s="147"/>
      <c r="B12" s="155" t="s">
        <v>424</v>
      </c>
      <c r="C12" s="161"/>
      <c r="D12" s="167"/>
      <c r="E12" s="167"/>
      <c r="F12" s="167"/>
      <c r="G12" s="167"/>
      <c r="H12" s="168"/>
      <c r="I12" s="169"/>
    </row>
    <row r="13" spans="1:12">
      <c r="A13" s="147"/>
      <c r="B13" s="160" t="s">
        <v>370</v>
      </c>
      <c r="C13" s="161"/>
      <c r="D13" s="170"/>
      <c r="E13" s="170">
        <f>'CPN Portfolio Q2''12'!K114</f>
        <v>200</v>
      </c>
      <c r="F13" s="170"/>
      <c r="G13" s="170"/>
      <c r="H13" s="168"/>
      <c r="I13" s="169">
        <f>SUM(D13:F13)</f>
        <v>200</v>
      </c>
    </row>
    <row r="14" spans="1:12">
      <c r="A14" s="147"/>
      <c r="B14" s="160" t="s">
        <v>371</v>
      </c>
      <c r="C14" s="161"/>
      <c r="D14" s="170"/>
      <c r="E14" s="170">
        <f>'CPN Portfolio Q2''12'!K115</f>
        <v>190</v>
      </c>
      <c r="F14" s="170"/>
      <c r="G14" s="170"/>
      <c r="H14" s="168"/>
      <c r="I14" s="169">
        <f>SUM(D14:F14)</f>
        <v>190</v>
      </c>
    </row>
    <row r="15" spans="1:12">
      <c r="A15" s="147"/>
      <c r="B15" s="160" t="s">
        <v>352</v>
      </c>
      <c r="C15" s="161"/>
      <c r="D15" s="170"/>
      <c r="E15" s="170"/>
      <c r="F15" s="170">
        <f>'CPN Portfolio Q2''12'!K113</f>
        <v>309</v>
      </c>
      <c r="G15" s="170"/>
      <c r="H15" s="168"/>
      <c r="I15" s="169">
        <f t="shared" ref="I15" si="2">SUM(D15:F15)</f>
        <v>309</v>
      </c>
    </row>
    <row r="16" spans="1:12" ht="14.5" thickBot="1">
      <c r="A16" s="147"/>
      <c r="B16" s="160" t="s">
        <v>425</v>
      </c>
      <c r="C16" s="161"/>
      <c r="D16" s="171">
        <f>SUM(D13:D15)</f>
        <v>0</v>
      </c>
      <c r="E16" s="171">
        <f>SUM(E13:E15)</f>
        <v>390</v>
      </c>
      <c r="F16" s="171">
        <f>SUM(F13:F15)</f>
        <v>309</v>
      </c>
      <c r="G16" s="171">
        <f>SUM(G13:G15)</f>
        <v>0</v>
      </c>
      <c r="H16" s="168"/>
      <c r="I16" s="171">
        <f>SUM(I13:I15)</f>
        <v>699</v>
      </c>
      <c r="K16" s="159"/>
    </row>
    <row r="17" spans="1:12" ht="14.5" thickTop="1">
      <c r="A17" s="147"/>
      <c r="B17" s="160"/>
      <c r="C17" s="161"/>
      <c r="D17" s="173"/>
      <c r="E17" s="173"/>
      <c r="F17" s="174"/>
      <c r="G17" s="173"/>
      <c r="H17" s="175"/>
      <c r="I17" s="176"/>
    </row>
    <row r="18" spans="1:12" ht="14.5" thickBot="1">
      <c r="A18" s="147"/>
      <c r="B18" s="148" t="s">
        <v>303</v>
      </c>
      <c r="C18" s="161"/>
      <c r="D18" s="179">
        <f>+D10+D16</f>
        <v>7524</v>
      </c>
      <c r="E18" s="179">
        <f>+E10+E16</f>
        <v>8414</v>
      </c>
      <c r="F18" s="179">
        <f>+F10+F16</f>
        <v>7629</v>
      </c>
      <c r="G18" s="179">
        <f>+G10+G16</f>
        <v>5236</v>
      </c>
      <c r="H18" s="175"/>
      <c r="I18" s="179">
        <f>+I10+I16</f>
        <v>28803</v>
      </c>
      <c r="K18" s="159">
        <f>I18-'CPN Portfolio 9.30.2013'!K116</f>
        <v>-0.25</v>
      </c>
    </row>
    <row r="19" spans="1:12">
      <c r="A19" s="147"/>
    </row>
    <row r="20" spans="1:12">
      <c r="A20" s="147"/>
      <c r="I20" s="244" t="s">
        <v>409</v>
      </c>
      <c r="K20" s="212">
        <f>'CPN Portfolio 9.30.2013'!K116-'CPN Portfolio 8.13.2013 '!K116</f>
        <v>0</v>
      </c>
      <c r="L20" s="147" t="s">
        <v>442</v>
      </c>
    </row>
    <row r="21" spans="1:12">
      <c r="B21" s="243" t="s">
        <v>387</v>
      </c>
      <c r="C21"/>
      <c r="D21" t="s">
        <v>388</v>
      </c>
      <c r="I21" s="147">
        <v>10</v>
      </c>
    </row>
    <row r="22" spans="1:12">
      <c r="B22" s="243" t="s">
        <v>389</v>
      </c>
      <c r="C22"/>
      <c r="D22" t="s">
        <v>390</v>
      </c>
      <c r="I22" s="147">
        <v>44</v>
      </c>
      <c r="K22" s="159"/>
    </row>
    <row r="23" spans="1:12">
      <c r="B23" s="243" t="s">
        <v>391</v>
      </c>
      <c r="C23"/>
      <c r="D23" t="s">
        <v>392</v>
      </c>
      <c r="I23" s="147">
        <f>14+28</f>
        <v>42</v>
      </c>
    </row>
    <row r="24" spans="1:12">
      <c r="B24" s="243" t="s">
        <v>393</v>
      </c>
      <c r="C24"/>
      <c r="D24" t="s">
        <v>394</v>
      </c>
      <c r="I24" s="147">
        <v>12</v>
      </c>
    </row>
    <row r="25" spans="1:12">
      <c r="B25" s="243" t="s">
        <v>395</v>
      </c>
      <c r="C25"/>
      <c r="D25" t="s">
        <v>396</v>
      </c>
      <c r="I25" s="147">
        <f>6+9</f>
        <v>15</v>
      </c>
    </row>
    <row r="26" spans="1:12">
      <c r="B26" s="243" t="s">
        <v>397</v>
      </c>
      <c r="C26"/>
      <c r="D26" t="s">
        <v>404</v>
      </c>
      <c r="I26" s="147">
        <v>12</v>
      </c>
    </row>
    <row r="27" spans="1:12">
      <c r="B27" s="243" t="s">
        <v>406</v>
      </c>
      <c r="C27"/>
      <c r="D27" t="s">
        <v>407</v>
      </c>
      <c r="I27" s="147">
        <v>15</v>
      </c>
    </row>
    <row r="28" spans="1:12">
      <c r="B28" s="243" t="s">
        <v>398</v>
      </c>
      <c r="C28"/>
      <c r="D28" t="s">
        <v>399</v>
      </c>
      <c r="I28" s="147">
        <v>19</v>
      </c>
    </row>
    <row r="29" spans="1:12">
      <c r="B29" s="243" t="s">
        <v>400</v>
      </c>
      <c r="C29"/>
      <c r="D29" t="s">
        <v>401</v>
      </c>
      <c r="I29" s="147">
        <v>20</v>
      </c>
    </row>
    <row r="30" spans="1:12">
      <c r="B30" s="243" t="s">
        <v>434</v>
      </c>
      <c r="C30"/>
      <c r="D30" t="s">
        <v>435</v>
      </c>
      <c r="I30" s="147">
        <v>10</v>
      </c>
    </row>
    <row r="31" spans="1:12" ht="14.5" thickBot="1">
      <c r="B31" s="243"/>
      <c r="C31"/>
      <c r="D31"/>
      <c r="I31" s="245">
        <f>SUM(I21:I30)</f>
        <v>199</v>
      </c>
    </row>
    <row r="32" spans="1:12" ht="14.5" thickTop="1">
      <c r="B32" s="243" t="s">
        <v>402</v>
      </c>
      <c r="C32"/>
      <c r="D32" t="s">
        <v>436</v>
      </c>
    </row>
    <row r="33" spans="2:5">
      <c r="B33" s="243" t="s">
        <v>403</v>
      </c>
      <c r="C33"/>
      <c r="D33" t="s">
        <v>405</v>
      </c>
    </row>
    <row r="35" spans="2:5">
      <c r="B35" s="243" t="s">
        <v>429</v>
      </c>
      <c r="D35" s="147" t="s">
        <v>430</v>
      </c>
    </row>
    <row r="36" spans="2:5">
      <c r="B36" s="243" t="s">
        <v>402</v>
      </c>
      <c r="D36" t="s">
        <v>437</v>
      </c>
      <c r="E36"/>
    </row>
    <row r="37" spans="2:5">
      <c r="B37" s="243" t="s">
        <v>402</v>
      </c>
      <c r="D37" t="s">
        <v>438</v>
      </c>
      <c r="E37" t="s">
        <v>274</v>
      </c>
    </row>
  </sheetData>
  <pageMargins left="0.7" right="0.7" top="0.75" bottom="0.75" header="0.3" footer="0.3"/>
  <pageSetup scale="68"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48">
    <pageSetUpPr fitToPage="1"/>
  </sheetPr>
  <dimension ref="A1:P127"/>
  <sheetViews>
    <sheetView workbookViewId="0"/>
  </sheetViews>
  <sheetFormatPr defaultColWidth="8.81640625" defaultRowHeight="12.5" outlineLevelCol="1"/>
  <cols>
    <col min="1" max="1" width="3.81640625" style="194" customWidth="1"/>
    <col min="2" max="2" width="37.1796875" style="194" customWidth="1"/>
    <col min="3" max="3" width="3.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444</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3">
      <c r="B24" s="83" t="s">
        <v>31</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35</v>
      </c>
      <c r="C27" s="84"/>
      <c r="D27" s="103" t="s">
        <v>16</v>
      </c>
      <c r="E27" s="103" t="s">
        <v>17</v>
      </c>
      <c r="F27" s="103" t="s">
        <v>273</v>
      </c>
      <c r="G27" s="104">
        <v>1</v>
      </c>
      <c r="H27" s="105"/>
      <c r="I27" s="193">
        <f>750+20</f>
        <v>770</v>
      </c>
      <c r="J27" s="59"/>
      <c r="K27" s="193">
        <f>729+20</f>
        <v>749</v>
      </c>
      <c r="M27" s="194">
        <f>+M26+1</f>
        <v>17</v>
      </c>
      <c r="O27" s="194">
        <f t="shared" ref="O27:O49"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+M50+1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9"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116</v>
      </c>
      <c r="C34" s="84"/>
      <c r="D34" s="103" t="s">
        <v>16</v>
      </c>
      <c r="E34" s="103" t="s">
        <v>17</v>
      </c>
      <c r="F34" s="103" t="s">
        <v>273</v>
      </c>
      <c r="G34" s="104">
        <v>0.75</v>
      </c>
      <c r="H34" s="105"/>
      <c r="I34" s="193">
        <v>429</v>
      </c>
      <c r="J34" s="59"/>
      <c r="K34" s="193">
        <v>464.25</v>
      </c>
      <c r="O34" s="194">
        <f t="shared" si="2"/>
        <v>24</v>
      </c>
    </row>
    <row r="35" spans="2:15" ht="13">
      <c r="B35" s="83" t="s">
        <v>47</v>
      </c>
      <c r="C35" s="208"/>
      <c r="D35" s="103" t="s">
        <v>16</v>
      </c>
      <c r="E35" s="103" t="s">
        <v>17</v>
      </c>
      <c r="F35" s="103" t="s">
        <v>273</v>
      </c>
      <c r="G35" s="104">
        <v>1</v>
      </c>
      <c r="H35" s="105"/>
      <c r="I35" s="200">
        <v>243</v>
      </c>
      <c r="J35" s="59"/>
      <c r="K35" s="200">
        <v>309</v>
      </c>
      <c r="M35" s="194">
        <f>M19+1</f>
        <v>11</v>
      </c>
      <c r="O35" s="194">
        <f t="shared" si="2"/>
        <v>25</v>
      </c>
    </row>
    <row r="36" spans="2:15" ht="13">
      <c r="B36" s="83" t="s">
        <v>48</v>
      </c>
      <c r="C36" s="84"/>
      <c r="D36" s="103" t="s">
        <v>16</v>
      </c>
      <c r="E36" s="103" t="s">
        <v>17</v>
      </c>
      <c r="F36" s="103" t="s">
        <v>412</v>
      </c>
      <c r="G36" s="104">
        <v>1</v>
      </c>
      <c r="H36" s="105"/>
      <c r="I36" s="200">
        <v>0</v>
      </c>
      <c r="J36" s="59"/>
      <c r="K36" s="200">
        <v>141</v>
      </c>
      <c r="M36" s="194" t="e">
        <f>+#REF!+1</f>
        <v>#REF!</v>
      </c>
      <c r="O36" s="194">
        <f t="shared" si="2"/>
        <v>26</v>
      </c>
    </row>
    <row r="37" spans="2:15" ht="13">
      <c r="B37" s="83" t="s">
        <v>49</v>
      </c>
      <c r="C37" s="84"/>
      <c r="D37" s="103" t="s">
        <v>16</v>
      </c>
      <c r="E37" s="103" t="s">
        <v>17</v>
      </c>
      <c r="F37" s="103" t="s">
        <v>298</v>
      </c>
      <c r="G37" s="104">
        <v>1</v>
      </c>
      <c r="H37" s="105"/>
      <c r="I37" s="200">
        <v>109</v>
      </c>
      <c r="J37" s="59"/>
      <c r="K37" s="200">
        <v>130</v>
      </c>
      <c r="M37" s="194" t="e">
        <f>+M36+1</f>
        <v>#REF!</v>
      </c>
      <c r="O37" s="194">
        <f t="shared" si="2"/>
        <v>27</v>
      </c>
    </row>
    <row r="38" spans="2:15" ht="13">
      <c r="B38" s="83" t="s">
        <v>50</v>
      </c>
      <c r="C38" s="84"/>
      <c r="D38" s="103" t="s">
        <v>16</v>
      </c>
      <c r="E38" s="103" t="s">
        <v>17</v>
      </c>
      <c r="F38" s="103" t="s">
        <v>298</v>
      </c>
      <c r="G38" s="104">
        <v>1</v>
      </c>
      <c r="H38" s="105"/>
      <c r="I38" s="200">
        <v>120</v>
      </c>
      <c r="J38" s="59"/>
      <c r="K38" s="200">
        <v>120</v>
      </c>
      <c r="M38" s="194" t="e">
        <f t="shared" si="3"/>
        <v>#REF!</v>
      </c>
      <c r="O38" s="194">
        <f t="shared" si="2"/>
        <v>28</v>
      </c>
    </row>
    <row r="39" spans="2:15" ht="13">
      <c r="B39" s="83" t="s">
        <v>51</v>
      </c>
      <c r="C39" s="84"/>
      <c r="D39" s="103" t="s">
        <v>16</v>
      </c>
      <c r="E39" s="103" t="s">
        <v>17</v>
      </c>
      <c r="F39" s="103" t="s">
        <v>273</v>
      </c>
      <c r="G39" s="104">
        <v>1</v>
      </c>
      <c r="H39" s="105"/>
      <c r="I39" s="200">
        <v>50</v>
      </c>
      <c r="J39" s="59"/>
      <c r="K39" s="200">
        <v>50</v>
      </c>
      <c r="M39" s="194" t="e">
        <f t="shared" si="3"/>
        <v>#REF!</v>
      </c>
      <c r="O39" s="194">
        <f t="shared" si="2"/>
        <v>29</v>
      </c>
    </row>
    <row r="40" spans="2:15" ht="13">
      <c r="B40" s="83" t="s">
        <v>52</v>
      </c>
      <c r="C40" s="84"/>
      <c r="D40" s="103" t="s">
        <v>16</v>
      </c>
      <c r="E40" s="103" t="s">
        <v>17</v>
      </c>
      <c r="F40" s="103" t="s">
        <v>298</v>
      </c>
      <c r="G40" s="104">
        <v>1</v>
      </c>
      <c r="H40" s="105"/>
      <c r="I40" s="200">
        <v>49</v>
      </c>
      <c r="J40" s="59"/>
      <c r="K40" s="200">
        <v>49</v>
      </c>
      <c r="M40" s="194" t="e">
        <f t="shared" si="3"/>
        <v>#REF!</v>
      </c>
      <c r="O40" s="194">
        <f t="shared" si="2"/>
        <v>30</v>
      </c>
    </row>
    <row r="41" spans="2:15" ht="13">
      <c r="B41" s="83" t="s">
        <v>53</v>
      </c>
      <c r="C41" s="84"/>
      <c r="D41" s="103" t="s">
        <v>16</v>
      </c>
      <c r="E41" s="103" t="s">
        <v>17</v>
      </c>
      <c r="F41" s="103" t="s">
        <v>412</v>
      </c>
      <c r="G41" s="104">
        <v>1</v>
      </c>
      <c r="H41" s="105"/>
      <c r="I41" s="200">
        <v>0</v>
      </c>
      <c r="J41" s="59"/>
      <c r="K41" s="200">
        <v>48</v>
      </c>
      <c r="M41" s="194" t="e">
        <f t="shared" si="3"/>
        <v>#REF!</v>
      </c>
      <c r="O41" s="194">
        <f t="shared" si="2"/>
        <v>31</v>
      </c>
    </row>
    <row r="42" spans="2:15" ht="13">
      <c r="B42" s="83" t="s">
        <v>54</v>
      </c>
      <c r="C42" s="84"/>
      <c r="D42" s="103" t="s">
        <v>16</v>
      </c>
      <c r="E42" s="103" t="s">
        <v>17</v>
      </c>
      <c r="F42" s="103" t="s">
        <v>412</v>
      </c>
      <c r="G42" s="104">
        <v>1</v>
      </c>
      <c r="H42" s="105"/>
      <c r="I42" s="200">
        <v>0</v>
      </c>
      <c r="J42" s="59"/>
      <c r="K42" s="200">
        <v>47</v>
      </c>
      <c r="M42" s="194" t="e">
        <f t="shared" si="3"/>
        <v>#REF!</v>
      </c>
      <c r="O42" s="194">
        <f t="shared" si="2"/>
        <v>32</v>
      </c>
    </row>
    <row r="43" spans="2:15" ht="13">
      <c r="B43" s="83" t="s">
        <v>55</v>
      </c>
      <c r="C43" s="84"/>
      <c r="D43" s="103" t="s">
        <v>16</v>
      </c>
      <c r="E43" s="103" t="s">
        <v>17</v>
      </c>
      <c r="F43" s="103" t="s">
        <v>412</v>
      </c>
      <c r="G43" s="104">
        <v>1</v>
      </c>
      <c r="H43" s="105"/>
      <c r="I43" s="200">
        <v>0</v>
      </c>
      <c r="J43" s="59"/>
      <c r="K43" s="200">
        <v>47</v>
      </c>
      <c r="M43" s="194" t="e">
        <f t="shared" si="3"/>
        <v>#REF!</v>
      </c>
      <c r="O43" s="194">
        <f t="shared" si="2"/>
        <v>33</v>
      </c>
    </row>
    <row r="44" spans="2:15" ht="13">
      <c r="B44" s="83" t="s">
        <v>56</v>
      </c>
      <c r="C44" s="84"/>
      <c r="D44" s="103" t="s">
        <v>16</v>
      </c>
      <c r="E44" s="103" t="s">
        <v>17</v>
      </c>
      <c r="F44" s="103" t="s">
        <v>412</v>
      </c>
      <c r="G44" s="104">
        <v>1</v>
      </c>
      <c r="H44" s="105"/>
      <c r="I44" s="200">
        <v>0</v>
      </c>
      <c r="J44" s="59"/>
      <c r="K44" s="200">
        <v>47</v>
      </c>
      <c r="M44" s="194" t="e">
        <f t="shared" si="3"/>
        <v>#REF!</v>
      </c>
      <c r="O44" s="194">
        <f t="shared" si="2"/>
        <v>34</v>
      </c>
    </row>
    <row r="45" spans="2:15" ht="13">
      <c r="B45" s="83" t="s">
        <v>57</v>
      </c>
      <c r="C45" s="84"/>
      <c r="D45" s="103" t="s">
        <v>16</v>
      </c>
      <c r="E45" s="103" t="s">
        <v>17</v>
      </c>
      <c r="F45" s="103" t="s">
        <v>412</v>
      </c>
      <c r="G45" s="104">
        <v>1</v>
      </c>
      <c r="H45" s="105"/>
      <c r="I45" s="200">
        <v>0</v>
      </c>
      <c r="J45" s="59"/>
      <c r="K45" s="200">
        <v>47</v>
      </c>
      <c r="M45" s="194" t="e">
        <f t="shared" si="3"/>
        <v>#REF!</v>
      </c>
      <c r="O45" s="194">
        <f t="shared" si="2"/>
        <v>35</v>
      </c>
    </row>
    <row r="46" spans="2:15" ht="13">
      <c r="B46" s="83" t="s">
        <v>58</v>
      </c>
      <c r="C46" s="84"/>
      <c r="D46" s="103" t="s">
        <v>16</v>
      </c>
      <c r="E46" s="103" t="s">
        <v>17</v>
      </c>
      <c r="F46" s="103" t="s">
        <v>412</v>
      </c>
      <c r="G46" s="104">
        <v>1</v>
      </c>
      <c r="H46" s="105"/>
      <c r="I46" s="200">
        <v>0</v>
      </c>
      <c r="J46" s="59"/>
      <c r="K46" s="200">
        <v>47</v>
      </c>
      <c r="M46" s="194" t="e">
        <f t="shared" si="3"/>
        <v>#REF!</v>
      </c>
      <c r="O46" s="194">
        <f t="shared" si="2"/>
        <v>36</v>
      </c>
    </row>
    <row r="47" spans="2:15" ht="13">
      <c r="B47" s="83" t="s">
        <v>59</v>
      </c>
      <c r="C47" s="84"/>
      <c r="D47" s="103" t="s">
        <v>16</v>
      </c>
      <c r="E47" s="103" t="s">
        <v>17</v>
      </c>
      <c r="F47" s="103" t="s">
        <v>412</v>
      </c>
      <c r="G47" s="104">
        <v>1</v>
      </c>
      <c r="H47" s="105"/>
      <c r="I47" s="200">
        <v>0</v>
      </c>
      <c r="J47" s="59"/>
      <c r="K47" s="200">
        <v>47</v>
      </c>
      <c r="M47" s="194" t="e">
        <f t="shared" si="3"/>
        <v>#REF!</v>
      </c>
      <c r="O47" s="194">
        <f t="shared" si="2"/>
        <v>37</v>
      </c>
    </row>
    <row r="48" spans="2:15" ht="13">
      <c r="B48" s="83" t="s">
        <v>60</v>
      </c>
      <c r="C48" s="84"/>
      <c r="D48" s="103" t="s">
        <v>16</v>
      </c>
      <c r="E48" s="103" t="s">
        <v>17</v>
      </c>
      <c r="F48" s="103" t="s">
        <v>412</v>
      </c>
      <c r="G48" s="104">
        <v>1</v>
      </c>
      <c r="H48" s="105"/>
      <c r="I48" s="200">
        <v>0</v>
      </c>
      <c r="J48" s="59"/>
      <c r="K48" s="200">
        <v>44</v>
      </c>
      <c r="M48" s="194" t="e">
        <f t="shared" si="3"/>
        <v>#REF!</v>
      </c>
      <c r="O48" s="194">
        <f t="shared" si="2"/>
        <v>38</v>
      </c>
    </row>
    <row r="49" spans="2:15" ht="13">
      <c r="B49" s="83" t="s">
        <v>61</v>
      </c>
      <c r="C49" s="84"/>
      <c r="D49" s="103" t="s">
        <v>16</v>
      </c>
      <c r="E49" s="103" t="s">
        <v>17</v>
      </c>
      <c r="F49" s="103" t="s">
        <v>273</v>
      </c>
      <c r="G49" s="104">
        <v>1</v>
      </c>
      <c r="H49" s="105"/>
      <c r="I49" s="200">
        <v>28</v>
      </c>
      <c r="J49" s="59"/>
      <c r="K49" s="200">
        <v>28</v>
      </c>
      <c r="M49" s="194" t="e">
        <f t="shared" si="3"/>
        <v>#REF!</v>
      </c>
      <c r="O49" s="194">
        <f t="shared" si="2"/>
        <v>39</v>
      </c>
    </row>
    <row r="50" spans="2:15" ht="13">
      <c r="B50" s="201" t="s">
        <v>62</v>
      </c>
      <c r="C50" s="84"/>
      <c r="D50" s="103"/>
      <c r="E50" s="103"/>
      <c r="F50" s="103"/>
      <c r="G50" s="225"/>
      <c r="H50" s="226"/>
      <c r="I50" s="203">
        <f>SUM(I10:I49)</f>
        <v>6581</v>
      </c>
      <c r="J50" s="204"/>
      <c r="K50" s="203">
        <f>SUM(K10:K49)</f>
        <v>7524.25</v>
      </c>
      <c r="M50" s="194" t="e">
        <f>+M49+1</f>
        <v>#REF!</v>
      </c>
    </row>
    <row r="51" spans="2:15" ht="13">
      <c r="B51" s="90" t="s">
        <v>63</v>
      </c>
      <c r="C51" s="90"/>
      <c r="D51" s="76"/>
      <c r="E51" s="76"/>
      <c r="F51" s="77"/>
      <c r="G51" s="76"/>
      <c r="H51" s="76"/>
      <c r="I51" s="199"/>
      <c r="J51" s="76"/>
      <c r="K51" s="199"/>
    </row>
    <row r="52" spans="2:15" ht="13">
      <c r="B52" s="83" t="s">
        <v>66</v>
      </c>
      <c r="C52" s="84"/>
      <c r="D52" s="103" t="s">
        <v>122</v>
      </c>
      <c r="E52" s="103" t="s">
        <v>65</v>
      </c>
      <c r="F52" s="103" t="s">
        <v>298</v>
      </c>
      <c r="G52" s="104">
        <v>1</v>
      </c>
      <c r="H52" s="105"/>
      <c r="I52" s="200">
        <f>830+13</f>
        <v>843</v>
      </c>
      <c r="J52" s="59"/>
      <c r="K52" s="200">
        <f>1001+13</f>
        <v>1014</v>
      </c>
      <c r="O52" s="194">
        <f>+O49+1</f>
        <v>40</v>
      </c>
    </row>
    <row r="53" spans="2:15" ht="13">
      <c r="B53" s="83" t="s">
        <v>67</v>
      </c>
      <c r="C53" s="84"/>
      <c r="D53" s="103" t="s">
        <v>122</v>
      </c>
      <c r="E53" s="103" t="s">
        <v>65</v>
      </c>
      <c r="F53" s="103" t="s">
        <v>298</v>
      </c>
      <c r="G53" s="104">
        <v>1</v>
      </c>
      <c r="H53" s="105"/>
      <c r="I53" s="200">
        <v>782</v>
      </c>
      <c r="J53" s="59"/>
      <c r="K53" s="200">
        <v>842</v>
      </c>
      <c r="M53" s="194" t="e">
        <f>+M29+1</f>
        <v>#REF!</v>
      </c>
      <c r="O53" s="194">
        <f>+O52+1</f>
        <v>41</v>
      </c>
    </row>
    <row r="54" spans="2:15" ht="15.5">
      <c r="B54" s="83" t="s">
        <v>414</v>
      </c>
      <c r="C54" s="84"/>
      <c r="D54" s="103" t="s">
        <v>122</v>
      </c>
      <c r="E54" s="103" t="s">
        <v>65</v>
      </c>
      <c r="F54" s="103" t="s">
        <v>411</v>
      </c>
      <c r="G54" s="104">
        <v>1</v>
      </c>
      <c r="H54" s="105"/>
      <c r="I54" s="200">
        <v>763</v>
      </c>
      <c r="J54" s="59"/>
      <c r="K54" s="200">
        <v>781</v>
      </c>
      <c r="M54" s="194" t="e">
        <f t="shared" ref="M54:M65" si="4">+M53+1</f>
        <v>#REF!</v>
      </c>
      <c r="O54" s="194">
        <f t="shared" ref="O54:O64" si="5">+O53+1</f>
        <v>42</v>
      </c>
    </row>
    <row r="55" spans="2:15" ht="13">
      <c r="B55" s="83" t="s">
        <v>381</v>
      </c>
      <c r="C55" s="84"/>
      <c r="D55" s="103" t="s">
        <v>122</v>
      </c>
      <c r="E55" s="103" t="s">
        <v>65</v>
      </c>
      <c r="F55" s="103" t="s">
        <v>273</v>
      </c>
      <c r="G55" s="104">
        <v>1</v>
      </c>
      <c r="H55" s="105"/>
      <c r="I55" s="200">
        <v>740</v>
      </c>
      <c r="J55" s="59"/>
      <c r="K55" s="200">
        <v>762</v>
      </c>
      <c r="O55" s="194">
        <f t="shared" si="5"/>
        <v>43</v>
      </c>
    </row>
    <row r="56" spans="2:15" ht="13">
      <c r="B56" s="83" t="s">
        <v>64</v>
      </c>
      <c r="C56" s="84"/>
      <c r="D56" s="103" t="s">
        <v>122</v>
      </c>
      <c r="E56" s="103" t="s">
        <v>65</v>
      </c>
      <c r="F56" s="103" t="s">
        <v>273</v>
      </c>
      <c r="G56" s="104">
        <v>0.75</v>
      </c>
      <c r="H56" s="105"/>
      <c r="I56" s="200">
        <v>779</v>
      </c>
      <c r="J56" s="59"/>
      <c r="K56" s="200">
        <v>746</v>
      </c>
      <c r="M56" s="194" t="e">
        <f>+M54+1</f>
        <v>#REF!</v>
      </c>
      <c r="O56" s="194">
        <f t="shared" si="5"/>
        <v>44</v>
      </c>
    </row>
    <row r="57" spans="2:15" ht="13">
      <c r="B57" s="83" t="s">
        <v>69</v>
      </c>
      <c r="C57" s="84"/>
      <c r="D57" s="103" t="s">
        <v>122</v>
      </c>
      <c r="E57" s="103" t="s">
        <v>65</v>
      </c>
      <c r="F57" s="103" t="s">
        <v>273</v>
      </c>
      <c r="G57" s="104">
        <v>1</v>
      </c>
      <c r="H57" s="105"/>
      <c r="I57" s="200">
        <f>662+10</f>
        <v>672</v>
      </c>
      <c r="J57" s="59"/>
      <c r="K57" s="200">
        <f>692+10</f>
        <v>702</v>
      </c>
      <c r="M57" s="194" t="e">
        <f t="shared" si="4"/>
        <v>#REF!</v>
      </c>
      <c r="O57" s="194">
        <f t="shared" si="5"/>
        <v>45</v>
      </c>
    </row>
    <row r="58" spans="2:15" ht="13">
      <c r="B58" s="83" t="s">
        <v>71</v>
      </c>
      <c r="C58" s="84"/>
      <c r="D58" s="103" t="s">
        <v>122</v>
      </c>
      <c r="E58" s="103" t="s">
        <v>65</v>
      </c>
      <c r="F58" s="103" t="s">
        <v>298</v>
      </c>
      <c r="G58" s="104">
        <v>1</v>
      </c>
      <c r="H58" s="105"/>
      <c r="I58" s="200">
        <v>463</v>
      </c>
      <c r="J58" s="59"/>
      <c r="K58" s="200">
        <v>608</v>
      </c>
      <c r="M58" s="194" t="e">
        <f t="shared" si="4"/>
        <v>#REF!</v>
      </c>
      <c r="O58" s="194">
        <f t="shared" si="5"/>
        <v>46</v>
      </c>
    </row>
    <row r="59" spans="2:15" ht="13">
      <c r="B59" s="83" t="s">
        <v>70</v>
      </c>
      <c r="C59" s="84"/>
      <c r="D59" s="103" t="s">
        <v>122</v>
      </c>
      <c r="E59" s="103" t="s">
        <v>65</v>
      </c>
      <c r="F59" s="103" t="s">
        <v>273</v>
      </c>
      <c r="G59" s="104">
        <v>1</v>
      </c>
      <c r="H59" s="105"/>
      <c r="I59" s="200">
        <v>520</v>
      </c>
      <c r="J59" s="59"/>
      <c r="K59" s="200">
        <v>606</v>
      </c>
      <c r="M59" s="194" t="e">
        <f t="shared" si="4"/>
        <v>#REF!</v>
      </c>
      <c r="O59" s="194">
        <f t="shared" si="5"/>
        <v>47</v>
      </c>
    </row>
    <row r="60" spans="2:15" ht="13">
      <c r="B60" s="83" t="s">
        <v>72</v>
      </c>
      <c r="C60" s="84"/>
      <c r="D60" s="103" t="s">
        <v>122</v>
      </c>
      <c r="E60" s="103" t="s">
        <v>65</v>
      </c>
      <c r="F60" s="103" t="s">
        <v>298</v>
      </c>
      <c r="G60" s="104">
        <v>1</v>
      </c>
      <c r="H60" s="105"/>
      <c r="I60" s="200">
        <v>426</v>
      </c>
      <c r="J60" s="59"/>
      <c r="K60" s="200">
        <v>500</v>
      </c>
      <c r="M60" s="194" t="e">
        <f t="shared" si="4"/>
        <v>#REF!</v>
      </c>
      <c r="O60" s="194">
        <f t="shared" si="5"/>
        <v>48</v>
      </c>
    </row>
    <row r="61" spans="2:15" ht="13">
      <c r="B61" s="83" t="s">
        <v>73</v>
      </c>
      <c r="C61" s="84"/>
      <c r="D61" s="103" t="s">
        <v>122</v>
      </c>
      <c r="E61" s="103" t="s">
        <v>65</v>
      </c>
      <c r="F61" s="103" t="s">
        <v>298</v>
      </c>
      <c r="G61" s="104">
        <v>1</v>
      </c>
      <c r="H61" s="105"/>
      <c r="I61" s="200">
        <v>400</v>
      </c>
      <c r="J61" s="59"/>
      <c r="K61" s="200">
        <v>453</v>
      </c>
      <c r="M61" s="194" t="e">
        <f t="shared" si="4"/>
        <v>#REF!</v>
      </c>
      <c r="O61" s="194">
        <f t="shared" si="5"/>
        <v>49</v>
      </c>
    </row>
    <row r="62" spans="2:15" ht="13">
      <c r="B62" s="83" t="s">
        <v>74</v>
      </c>
      <c r="C62" s="84"/>
      <c r="D62" s="103" t="s">
        <v>122</v>
      </c>
      <c r="E62" s="103" t="s">
        <v>65</v>
      </c>
      <c r="F62" s="103" t="s">
        <v>298</v>
      </c>
      <c r="G62" s="104">
        <v>1</v>
      </c>
      <c r="H62" s="105"/>
      <c r="I62" s="200">
        <v>344</v>
      </c>
      <c r="J62" s="59"/>
      <c r="K62" s="200">
        <v>400</v>
      </c>
      <c r="M62" s="194" t="e">
        <f t="shared" si="4"/>
        <v>#REF!</v>
      </c>
      <c r="O62" s="194">
        <f t="shared" si="5"/>
        <v>50</v>
      </c>
    </row>
    <row r="63" spans="2:15" ht="13">
      <c r="B63" s="83" t="s">
        <v>75</v>
      </c>
      <c r="C63" s="84"/>
      <c r="D63" s="103" t="s">
        <v>122</v>
      </c>
      <c r="E63" s="103" t="s">
        <v>65</v>
      </c>
      <c r="F63" s="103" t="s">
        <v>273</v>
      </c>
      <c r="G63" s="227">
        <v>0.78500000000000003</v>
      </c>
      <c r="H63" s="105"/>
      <c r="I63" s="200">
        <v>392</v>
      </c>
      <c r="J63" s="59"/>
      <c r="K63" s="200">
        <v>374</v>
      </c>
      <c r="M63" s="194" t="e">
        <f t="shared" si="4"/>
        <v>#REF!</v>
      </c>
      <c r="O63" s="194">
        <f t="shared" si="5"/>
        <v>51</v>
      </c>
    </row>
    <row r="64" spans="2:15" ht="15.5">
      <c r="B64" s="83" t="s">
        <v>129</v>
      </c>
      <c r="C64" s="228"/>
      <c r="D64" s="103" t="s">
        <v>122</v>
      </c>
      <c r="E64" s="103" t="s">
        <v>65</v>
      </c>
      <c r="F64" s="103" t="s">
        <v>298</v>
      </c>
      <c r="G64" s="104">
        <v>1</v>
      </c>
      <c r="H64" s="105"/>
      <c r="I64" s="198">
        <v>210</v>
      </c>
      <c r="J64" s="59"/>
      <c r="K64" s="198">
        <v>236</v>
      </c>
      <c r="M64" s="194" t="e">
        <f t="shared" si="4"/>
        <v>#REF!</v>
      </c>
      <c r="O64" s="194">
        <f t="shared" si="5"/>
        <v>52</v>
      </c>
    </row>
    <row r="65" spans="2:15" ht="13">
      <c r="B65" s="201" t="s">
        <v>62</v>
      </c>
      <c r="C65" s="84"/>
      <c r="D65" s="76"/>
      <c r="E65" s="76"/>
      <c r="F65" s="77"/>
      <c r="G65" s="202"/>
      <c r="H65" s="202"/>
      <c r="I65" s="203">
        <f>SUM(I52:I64)</f>
        <v>7334</v>
      </c>
      <c r="J65" s="204"/>
      <c r="K65" s="203">
        <f>SUM(K52:K64)</f>
        <v>8024</v>
      </c>
      <c r="M65" s="194" t="e">
        <f t="shared" si="4"/>
        <v>#REF!</v>
      </c>
    </row>
    <row r="66" spans="2:15" ht="13">
      <c r="B66" s="90" t="s">
        <v>97</v>
      </c>
      <c r="C66" s="90"/>
      <c r="D66" s="76"/>
      <c r="E66" s="76"/>
      <c r="F66" s="77"/>
      <c r="G66" s="76"/>
      <c r="H66" s="76"/>
      <c r="I66" s="199"/>
      <c r="J66" s="76"/>
      <c r="K66" s="199"/>
    </row>
    <row r="67" spans="2:15" ht="13">
      <c r="B67" s="83" t="s">
        <v>176</v>
      </c>
      <c r="C67" s="84"/>
      <c r="D67" s="103" t="s">
        <v>114</v>
      </c>
      <c r="E67" s="103" t="s">
        <v>254</v>
      </c>
      <c r="F67" s="103" t="s">
        <v>273</v>
      </c>
      <c r="G67" s="104">
        <v>1</v>
      </c>
      <c r="H67" s="105"/>
      <c r="I67" s="200">
        <v>1037</v>
      </c>
      <c r="J67" s="59"/>
      <c r="K67" s="200">
        <v>1130</v>
      </c>
      <c r="O67" s="194">
        <f>+O64+1</f>
        <v>53</v>
      </c>
    </row>
    <row r="68" spans="2:15" ht="13">
      <c r="B68" s="83" t="s">
        <v>183</v>
      </c>
      <c r="C68" s="84"/>
      <c r="D68" s="103" t="s">
        <v>114</v>
      </c>
      <c r="E68" s="103" t="s">
        <v>255</v>
      </c>
      <c r="F68" s="103" t="s">
        <v>273</v>
      </c>
      <c r="G68" s="104">
        <v>1</v>
      </c>
      <c r="H68" s="105"/>
      <c r="I68" s="193">
        <v>1030</v>
      </c>
      <c r="J68" s="59"/>
      <c r="K68" s="193">
        <v>1130</v>
      </c>
      <c r="M68" s="194" t="e">
        <f>+M109+1</f>
        <v>#REF!</v>
      </c>
      <c r="O68" s="194">
        <f>+O67+1</f>
        <v>54</v>
      </c>
    </row>
    <row r="69" spans="2:15" ht="13">
      <c r="B69" s="83" t="s">
        <v>187</v>
      </c>
      <c r="C69" s="84"/>
      <c r="D69" s="103" t="s">
        <v>114</v>
      </c>
      <c r="E69" s="103" t="s">
        <v>255</v>
      </c>
      <c r="F69" s="103" t="s">
        <v>413</v>
      </c>
      <c r="G69" s="104">
        <v>1</v>
      </c>
      <c r="H69" s="105"/>
      <c r="I69" s="200">
        <v>0</v>
      </c>
      <c r="J69" s="59"/>
      <c r="K69" s="200">
        <v>725</v>
      </c>
      <c r="M69" s="194" t="e">
        <f t="shared" ref="M69:M97" si="6">+M68+1</f>
        <v>#REF!</v>
      </c>
      <c r="O69" s="194">
        <f t="shared" ref="O69:O96" si="7">+O68+1</f>
        <v>55</v>
      </c>
    </row>
    <row r="70" spans="2:15" ht="13">
      <c r="B70" s="83" t="s">
        <v>277</v>
      </c>
      <c r="C70" s="84"/>
      <c r="D70" s="103" t="s">
        <v>114</v>
      </c>
      <c r="E70" s="103" t="s">
        <v>254</v>
      </c>
      <c r="F70" s="103" t="s">
        <v>273</v>
      </c>
      <c r="G70" s="104">
        <v>1</v>
      </c>
      <c r="H70" s="105"/>
      <c r="I70" s="193">
        <v>518.5</v>
      </c>
      <c r="J70" s="59"/>
      <c r="K70" s="193">
        <v>565</v>
      </c>
      <c r="M70" s="194" t="e">
        <f>+#REF!+1</f>
        <v>#REF!</v>
      </c>
      <c r="O70" s="194">
        <f t="shared" si="7"/>
        <v>56</v>
      </c>
    </row>
    <row r="71" spans="2:15" ht="13">
      <c r="B71" s="83" t="s">
        <v>104</v>
      </c>
      <c r="C71" s="84"/>
      <c r="D71" s="103" t="s">
        <v>120</v>
      </c>
      <c r="E71" s="103" t="s">
        <v>105</v>
      </c>
      <c r="F71" s="103" t="s">
        <v>273</v>
      </c>
      <c r="G71" s="104">
        <v>1</v>
      </c>
      <c r="H71" s="105"/>
      <c r="I71" s="193">
        <f>543+9</f>
        <v>552</v>
      </c>
      <c r="J71" s="59"/>
      <c r="K71" s="193">
        <f>543+9</f>
        <v>552</v>
      </c>
      <c r="O71" s="194">
        <f t="shared" si="7"/>
        <v>57</v>
      </c>
    </row>
    <row r="72" spans="2:15" ht="15.5">
      <c r="B72" s="83" t="s">
        <v>282</v>
      </c>
      <c r="C72" s="84"/>
      <c r="D72" s="103" t="s">
        <v>120</v>
      </c>
      <c r="E72" s="103" t="s">
        <v>112</v>
      </c>
      <c r="F72" s="103" t="s">
        <v>273</v>
      </c>
      <c r="G72" s="104">
        <v>0.5</v>
      </c>
      <c r="H72" s="105"/>
      <c r="I72" s="200">
        <v>422</v>
      </c>
      <c r="J72" s="59"/>
      <c r="K72" s="200">
        <v>519</v>
      </c>
      <c r="M72" s="194" t="e">
        <f>+M70+1</f>
        <v>#REF!</v>
      </c>
      <c r="O72" s="194">
        <f t="shared" si="7"/>
        <v>58</v>
      </c>
    </row>
    <row r="73" spans="2:15" ht="13">
      <c r="B73" s="83" t="s">
        <v>101</v>
      </c>
      <c r="C73" s="84"/>
      <c r="D73" s="103" t="s">
        <v>99</v>
      </c>
      <c r="E73" s="103" t="s">
        <v>100</v>
      </c>
      <c r="F73" s="103" t="s">
        <v>412</v>
      </c>
      <c r="G73" s="104">
        <v>1</v>
      </c>
      <c r="H73" s="105"/>
      <c r="I73" s="193">
        <v>0</v>
      </c>
      <c r="J73" s="59"/>
      <c r="K73" s="193">
        <v>503</v>
      </c>
      <c r="M73" s="194" t="e">
        <f t="shared" si="6"/>
        <v>#REF!</v>
      </c>
      <c r="O73" s="194">
        <f t="shared" si="7"/>
        <v>59</v>
      </c>
    </row>
    <row r="74" spans="2:15" ht="13">
      <c r="B74" s="83" t="s">
        <v>113</v>
      </c>
      <c r="C74" s="84"/>
      <c r="D74" s="103" t="s">
        <v>114</v>
      </c>
      <c r="E74" s="103" t="s">
        <v>115</v>
      </c>
      <c r="F74" s="103" t="s">
        <v>412</v>
      </c>
      <c r="G74" s="104">
        <v>1</v>
      </c>
      <c r="H74" s="105"/>
      <c r="I74" s="200">
        <v>0</v>
      </c>
      <c r="J74" s="59"/>
      <c r="K74" s="200">
        <v>503</v>
      </c>
      <c r="M74" s="194" t="e">
        <f t="shared" si="6"/>
        <v>#REF!</v>
      </c>
      <c r="O74" s="194">
        <f t="shared" si="7"/>
        <v>60</v>
      </c>
    </row>
    <row r="75" spans="2:15" ht="13">
      <c r="B75" s="83" t="s">
        <v>102</v>
      </c>
      <c r="C75" s="84"/>
      <c r="D75" s="103" t="s">
        <v>99</v>
      </c>
      <c r="E75" s="103" t="s">
        <v>103</v>
      </c>
      <c r="F75" s="103" t="s">
        <v>273</v>
      </c>
      <c r="G75" s="104">
        <v>1</v>
      </c>
      <c r="H75" s="105"/>
      <c r="I75" s="193">
        <v>280</v>
      </c>
      <c r="J75" s="59"/>
      <c r="K75" s="193">
        <v>375</v>
      </c>
      <c r="M75" s="194" t="e">
        <f t="shared" si="6"/>
        <v>#REF!</v>
      </c>
      <c r="O75" s="194">
        <f t="shared" si="7"/>
        <v>61</v>
      </c>
    </row>
    <row r="76" spans="2:15" ht="13">
      <c r="B76" s="83" t="s">
        <v>192</v>
      </c>
      <c r="C76" s="84"/>
      <c r="D76" s="103" t="s">
        <v>114</v>
      </c>
      <c r="E76" s="103" t="s">
        <v>256</v>
      </c>
      <c r="F76" s="103" t="s">
        <v>412</v>
      </c>
      <c r="G76" s="104">
        <v>1</v>
      </c>
      <c r="H76" s="105"/>
      <c r="I76" s="200">
        <v>0</v>
      </c>
      <c r="J76" s="59"/>
      <c r="K76" s="200">
        <v>191</v>
      </c>
      <c r="M76" s="194" t="e">
        <f t="shared" si="6"/>
        <v>#REF!</v>
      </c>
      <c r="O76" s="194">
        <f t="shared" si="7"/>
        <v>62</v>
      </c>
    </row>
    <row r="77" spans="2:15" ht="15.5">
      <c r="B77" s="83" t="s">
        <v>415</v>
      </c>
      <c r="C77" s="84"/>
      <c r="D77" s="103" t="s">
        <v>114</v>
      </c>
      <c r="E77" s="103" t="s">
        <v>256</v>
      </c>
      <c r="F77" s="103" t="s">
        <v>413</v>
      </c>
      <c r="G77" s="104">
        <v>1</v>
      </c>
      <c r="H77" s="105"/>
      <c r="I77" s="193">
        <v>0</v>
      </c>
      <c r="J77" s="59"/>
      <c r="K77" s="193">
        <v>158</v>
      </c>
      <c r="M77" s="194" t="e">
        <f t="shared" si="6"/>
        <v>#REF!</v>
      </c>
      <c r="O77" s="194">
        <f t="shared" si="7"/>
        <v>63</v>
      </c>
    </row>
    <row r="78" spans="2:15" ht="13">
      <c r="B78" s="83" t="s">
        <v>106</v>
      </c>
      <c r="C78" s="84"/>
      <c r="D78" s="103" t="s">
        <v>120</v>
      </c>
      <c r="E78" s="103" t="s">
        <v>107</v>
      </c>
      <c r="F78" s="103" t="s">
        <v>298</v>
      </c>
      <c r="G78" s="104">
        <v>1</v>
      </c>
      <c r="H78" s="105"/>
      <c r="I78" s="200">
        <v>110</v>
      </c>
      <c r="J78" s="59"/>
      <c r="K78" s="200">
        <v>121</v>
      </c>
      <c r="M78" s="194" t="e">
        <f t="shared" si="6"/>
        <v>#REF!</v>
      </c>
      <c r="O78" s="194">
        <f t="shared" si="7"/>
        <v>64</v>
      </c>
    </row>
    <row r="79" spans="2:15" ht="13">
      <c r="B79" s="83" t="s">
        <v>203</v>
      </c>
      <c r="C79" s="84"/>
      <c r="D79" s="103" t="s">
        <v>114</v>
      </c>
      <c r="E79" s="103" t="s">
        <v>256</v>
      </c>
      <c r="F79" s="103" t="s">
        <v>412</v>
      </c>
      <c r="G79" s="104">
        <v>1</v>
      </c>
      <c r="H79" s="105"/>
      <c r="I79" s="193">
        <v>0</v>
      </c>
      <c r="J79" s="59"/>
      <c r="K79" s="193">
        <v>92</v>
      </c>
      <c r="M79" s="194" t="e">
        <f t="shared" si="6"/>
        <v>#REF!</v>
      </c>
      <c r="O79" s="194">
        <f t="shared" si="7"/>
        <v>65</v>
      </c>
    </row>
    <row r="80" spans="2:15" ht="13">
      <c r="B80" s="83" t="s">
        <v>108</v>
      </c>
      <c r="C80" s="84"/>
      <c r="D80" s="103" t="s">
        <v>120</v>
      </c>
      <c r="E80" s="103" t="s">
        <v>107</v>
      </c>
      <c r="F80" s="103" t="s">
        <v>273</v>
      </c>
      <c r="G80" s="104">
        <v>1</v>
      </c>
      <c r="H80" s="105"/>
      <c r="I80" s="200">
        <v>60</v>
      </c>
      <c r="J80" s="59"/>
      <c r="K80" s="200">
        <v>80</v>
      </c>
      <c r="M80" s="194" t="e">
        <f t="shared" si="6"/>
        <v>#REF!</v>
      </c>
      <c r="O80" s="194">
        <f t="shared" si="7"/>
        <v>66</v>
      </c>
    </row>
    <row r="81" spans="2:15" ht="15.5">
      <c r="B81" s="83" t="s">
        <v>416</v>
      </c>
      <c r="C81" s="84"/>
      <c r="D81" s="103" t="s">
        <v>114</v>
      </c>
      <c r="E81" s="103" t="s">
        <v>256</v>
      </c>
      <c r="F81" s="103" t="s">
        <v>412</v>
      </c>
      <c r="G81" s="104">
        <v>1</v>
      </c>
      <c r="H81" s="105"/>
      <c r="I81" s="193">
        <v>0</v>
      </c>
      <c r="J81" s="59"/>
      <c r="K81" s="193">
        <v>77</v>
      </c>
      <c r="M81" s="194" t="e">
        <f t="shared" si="6"/>
        <v>#REF!</v>
      </c>
      <c r="O81" s="194">
        <f t="shared" si="7"/>
        <v>67</v>
      </c>
    </row>
    <row r="82" spans="2:15" ht="13">
      <c r="B82" s="83" t="s">
        <v>211</v>
      </c>
      <c r="C82" s="84"/>
      <c r="D82" s="103" t="s">
        <v>114</v>
      </c>
      <c r="E82" s="103" t="s">
        <v>256</v>
      </c>
      <c r="F82" s="103" t="s">
        <v>412</v>
      </c>
      <c r="G82" s="104">
        <v>1</v>
      </c>
      <c r="H82" s="105"/>
      <c r="I82" s="200">
        <v>0</v>
      </c>
      <c r="J82" s="59"/>
      <c r="K82" s="200">
        <v>73</v>
      </c>
      <c r="M82" s="194" t="e">
        <f t="shared" si="6"/>
        <v>#REF!</v>
      </c>
      <c r="O82" s="194">
        <f t="shared" si="7"/>
        <v>68</v>
      </c>
    </row>
    <row r="83" spans="2:15" ht="15.5">
      <c r="B83" s="83" t="s">
        <v>417</v>
      </c>
      <c r="C83" s="84"/>
      <c r="D83" s="103" t="s">
        <v>114</v>
      </c>
      <c r="E83" s="103" t="s">
        <v>256</v>
      </c>
      <c r="F83" s="103" t="s">
        <v>412</v>
      </c>
      <c r="G83" s="104">
        <v>1</v>
      </c>
      <c r="H83" s="105"/>
      <c r="I83" s="193">
        <v>0</v>
      </c>
      <c r="J83" s="59"/>
      <c r="K83" s="193">
        <v>68</v>
      </c>
      <c r="M83" s="194" t="e">
        <f t="shared" si="6"/>
        <v>#REF!</v>
      </c>
      <c r="O83" s="194">
        <f t="shared" si="7"/>
        <v>69</v>
      </c>
    </row>
    <row r="84" spans="2:15" ht="13">
      <c r="B84" s="83" t="s">
        <v>220</v>
      </c>
      <c r="C84" s="84"/>
      <c r="D84" s="103" t="s">
        <v>114</v>
      </c>
      <c r="E84" s="103" t="s">
        <v>256</v>
      </c>
      <c r="F84" s="103" t="s">
        <v>412</v>
      </c>
      <c r="G84" s="104">
        <v>1</v>
      </c>
      <c r="H84" s="105"/>
      <c r="I84" s="200">
        <v>0</v>
      </c>
      <c r="J84" s="59"/>
      <c r="K84" s="200">
        <v>67</v>
      </c>
      <c r="M84" s="194" t="e">
        <f t="shared" si="6"/>
        <v>#REF!</v>
      </c>
      <c r="O84" s="194">
        <f t="shared" si="7"/>
        <v>70</v>
      </c>
    </row>
    <row r="85" spans="2:15" ht="15.5">
      <c r="B85" s="83" t="s">
        <v>418</v>
      </c>
      <c r="C85" s="84"/>
      <c r="D85" s="103" t="s">
        <v>114</v>
      </c>
      <c r="E85" s="103" t="s">
        <v>256</v>
      </c>
      <c r="F85" s="103" t="s">
        <v>412</v>
      </c>
      <c r="G85" s="104">
        <v>1</v>
      </c>
      <c r="H85" s="105"/>
      <c r="I85" s="193">
        <v>0</v>
      </c>
      <c r="J85" s="59"/>
      <c r="K85" s="193">
        <v>60</v>
      </c>
      <c r="M85" s="194" t="e">
        <f t="shared" si="6"/>
        <v>#REF!</v>
      </c>
      <c r="O85" s="194">
        <f t="shared" si="7"/>
        <v>71</v>
      </c>
    </row>
    <row r="86" spans="2:15" ht="13">
      <c r="B86" s="83" t="s">
        <v>109</v>
      </c>
      <c r="C86" s="84"/>
      <c r="D86" s="103" t="s">
        <v>120</v>
      </c>
      <c r="E86" s="103" t="s">
        <v>107</v>
      </c>
      <c r="F86" s="103" t="s">
        <v>273</v>
      </c>
      <c r="G86" s="104">
        <v>1</v>
      </c>
      <c r="H86" s="105"/>
      <c r="I86" s="200">
        <v>55</v>
      </c>
      <c r="J86" s="59"/>
      <c r="K86" s="200">
        <v>56</v>
      </c>
      <c r="M86" s="194" t="e">
        <f t="shared" si="6"/>
        <v>#REF!</v>
      </c>
      <c r="O86" s="194">
        <f t="shared" si="7"/>
        <v>72</v>
      </c>
    </row>
    <row r="87" spans="2:15" ht="13">
      <c r="B87" s="83" t="s">
        <v>224</v>
      </c>
      <c r="C87" s="84"/>
      <c r="D87" s="103" t="s">
        <v>114</v>
      </c>
      <c r="E87" s="103" t="s">
        <v>255</v>
      </c>
      <c r="F87" s="103" t="s">
        <v>412</v>
      </c>
      <c r="G87" s="104">
        <v>1</v>
      </c>
      <c r="H87" s="105"/>
      <c r="I87" s="193">
        <v>0</v>
      </c>
      <c r="J87" s="59"/>
      <c r="K87" s="193">
        <v>53</v>
      </c>
      <c r="M87" s="194" t="e">
        <f t="shared" si="6"/>
        <v>#REF!</v>
      </c>
      <c r="O87" s="194">
        <f t="shared" si="7"/>
        <v>73</v>
      </c>
    </row>
    <row r="88" spans="2:15" ht="13">
      <c r="B88" s="83" t="s">
        <v>110</v>
      </c>
      <c r="C88" s="84"/>
      <c r="D88" s="103" t="s">
        <v>120</v>
      </c>
      <c r="E88" s="103" t="s">
        <v>107</v>
      </c>
      <c r="F88" s="103" t="s">
        <v>412</v>
      </c>
      <c r="G88" s="104">
        <v>1</v>
      </c>
      <c r="H88" s="105"/>
      <c r="I88" s="200">
        <v>0</v>
      </c>
      <c r="J88" s="59"/>
      <c r="K88" s="200">
        <v>48</v>
      </c>
      <c r="M88" s="194" t="e">
        <f t="shared" si="6"/>
        <v>#REF!</v>
      </c>
      <c r="O88" s="194">
        <f t="shared" si="7"/>
        <v>74</v>
      </c>
    </row>
    <row r="89" spans="2:15" ht="13">
      <c r="B89" s="83" t="s">
        <v>111</v>
      </c>
      <c r="C89" s="84"/>
      <c r="D89" s="103" t="s">
        <v>120</v>
      </c>
      <c r="E89" s="103" t="s">
        <v>107</v>
      </c>
      <c r="F89" s="103" t="s">
        <v>298</v>
      </c>
      <c r="G89" s="104">
        <v>1</v>
      </c>
      <c r="H89" s="105"/>
      <c r="I89" s="193">
        <v>45</v>
      </c>
      <c r="J89" s="59"/>
      <c r="K89" s="193">
        <v>47</v>
      </c>
      <c r="M89" s="194" t="e">
        <f t="shared" si="6"/>
        <v>#REF!</v>
      </c>
      <c r="O89" s="194">
        <f t="shared" si="7"/>
        <v>75</v>
      </c>
    </row>
    <row r="90" spans="2:15" ht="13">
      <c r="B90" s="83" t="s">
        <v>226</v>
      </c>
      <c r="C90" s="84"/>
      <c r="D90" s="103" t="s">
        <v>114</v>
      </c>
      <c r="E90" s="103" t="s">
        <v>257</v>
      </c>
      <c r="F90" s="103" t="s">
        <v>412</v>
      </c>
      <c r="G90" s="104">
        <v>1</v>
      </c>
      <c r="H90" s="105"/>
      <c r="I90" s="200">
        <v>0</v>
      </c>
      <c r="J90" s="59"/>
      <c r="K90" s="200">
        <v>33</v>
      </c>
      <c r="M90" s="194" t="e">
        <f t="shared" si="6"/>
        <v>#REF!</v>
      </c>
      <c r="O90" s="194">
        <f t="shared" si="7"/>
        <v>76</v>
      </c>
    </row>
    <row r="91" spans="2:15" ht="15.5">
      <c r="B91" s="83" t="s">
        <v>419</v>
      </c>
      <c r="C91" s="84"/>
      <c r="D91" s="103" t="s">
        <v>120</v>
      </c>
      <c r="E91" s="103" t="s">
        <v>112</v>
      </c>
      <c r="F91" s="103" t="s">
        <v>298</v>
      </c>
      <c r="G91" s="104">
        <v>0.5</v>
      </c>
      <c r="H91" s="105"/>
      <c r="I91" s="193">
        <v>25</v>
      </c>
      <c r="J91" s="59"/>
      <c r="K91" s="193">
        <v>25</v>
      </c>
      <c r="M91" s="194" t="e">
        <f t="shared" si="6"/>
        <v>#REF!</v>
      </c>
      <c r="O91" s="194">
        <f t="shared" si="7"/>
        <v>77</v>
      </c>
    </row>
    <row r="92" spans="2:15" ht="13">
      <c r="B92" s="83" t="s">
        <v>229</v>
      </c>
      <c r="C92" s="84"/>
      <c r="D92" s="103" t="s">
        <v>114</v>
      </c>
      <c r="E92" s="103" t="s">
        <v>255</v>
      </c>
      <c r="F92" s="103" t="s">
        <v>412</v>
      </c>
      <c r="G92" s="104">
        <v>1</v>
      </c>
      <c r="H92" s="105"/>
      <c r="I92" s="200">
        <v>0</v>
      </c>
      <c r="J92" s="59"/>
      <c r="K92" s="200">
        <v>23</v>
      </c>
      <c r="M92" s="194" t="e">
        <f t="shared" si="6"/>
        <v>#REF!</v>
      </c>
      <c r="O92" s="194">
        <f t="shared" si="7"/>
        <v>78</v>
      </c>
    </row>
    <row r="93" spans="2:15" ht="13">
      <c r="B93" s="83" t="s">
        <v>232</v>
      </c>
      <c r="C93" s="84"/>
      <c r="D93" s="103" t="s">
        <v>114</v>
      </c>
      <c r="E93" s="103" t="s">
        <v>255</v>
      </c>
      <c r="F93" s="103" t="s">
        <v>412</v>
      </c>
      <c r="G93" s="104">
        <v>1</v>
      </c>
      <c r="H93" s="105"/>
      <c r="I93" s="193">
        <v>0</v>
      </c>
      <c r="J93" s="59"/>
      <c r="K93" s="193">
        <v>20</v>
      </c>
      <c r="M93" s="194" t="e">
        <f t="shared" si="6"/>
        <v>#REF!</v>
      </c>
      <c r="O93" s="194">
        <f t="shared" si="7"/>
        <v>79</v>
      </c>
    </row>
    <row r="94" spans="2:15" ht="13">
      <c r="B94" s="83" t="s">
        <v>234</v>
      </c>
      <c r="C94" s="84"/>
      <c r="D94" s="103" t="s">
        <v>114</v>
      </c>
      <c r="E94" s="103" t="s">
        <v>257</v>
      </c>
      <c r="F94" s="103" t="s">
        <v>412</v>
      </c>
      <c r="G94" s="104">
        <v>1</v>
      </c>
      <c r="H94" s="105"/>
      <c r="I94" s="200">
        <v>0</v>
      </c>
      <c r="J94" s="59"/>
      <c r="K94" s="200">
        <v>12</v>
      </c>
      <c r="M94" s="194" t="e">
        <f t="shared" si="6"/>
        <v>#REF!</v>
      </c>
      <c r="O94" s="194">
        <f t="shared" si="7"/>
        <v>80</v>
      </c>
    </row>
    <row r="95" spans="2:15" ht="13">
      <c r="B95" s="83" t="s">
        <v>237</v>
      </c>
      <c r="C95" s="84"/>
      <c r="D95" s="103" t="s">
        <v>114</v>
      </c>
      <c r="E95" s="103" t="s">
        <v>258</v>
      </c>
      <c r="F95" s="103" t="s">
        <v>412</v>
      </c>
      <c r="G95" s="104">
        <v>1</v>
      </c>
      <c r="H95" s="105"/>
      <c r="I95" s="193">
        <v>0</v>
      </c>
      <c r="J95" s="59"/>
      <c r="K95" s="193">
        <v>10</v>
      </c>
      <c r="M95" s="194" t="e">
        <f t="shared" si="6"/>
        <v>#REF!</v>
      </c>
      <c r="O95" s="194">
        <f t="shared" si="7"/>
        <v>81</v>
      </c>
    </row>
    <row r="96" spans="2:15" ht="13">
      <c r="B96" s="83" t="s">
        <v>240</v>
      </c>
      <c r="C96" s="84"/>
      <c r="D96" s="103" t="s">
        <v>114</v>
      </c>
      <c r="E96" s="103" t="s">
        <v>256</v>
      </c>
      <c r="F96" s="103" t="s">
        <v>243</v>
      </c>
      <c r="G96" s="104">
        <v>1</v>
      </c>
      <c r="H96" s="105"/>
      <c r="I96" s="198">
        <v>0</v>
      </c>
      <c r="J96" s="59"/>
      <c r="K96" s="198">
        <v>4</v>
      </c>
      <c r="M96" s="194" t="e">
        <f t="shared" si="6"/>
        <v>#REF!</v>
      </c>
      <c r="O96" s="194">
        <f t="shared" si="7"/>
        <v>82</v>
      </c>
    </row>
    <row r="97" spans="2:16" ht="13">
      <c r="B97" s="201" t="s">
        <v>62</v>
      </c>
      <c r="C97" s="84"/>
      <c r="D97" s="103"/>
      <c r="E97" s="103"/>
      <c r="F97" s="103"/>
      <c r="G97" s="104"/>
      <c r="H97" s="105"/>
      <c r="I97" s="200">
        <f>SUM(I67:I96)</f>
        <v>4134.5</v>
      </c>
      <c r="J97" s="59"/>
      <c r="K97" s="200">
        <f>SUM(K67:K96)</f>
        <v>7320</v>
      </c>
      <c r="M97" s="194" t="e">
        <f t="shared" si="6"/>
        <v>#REF!</v>
      </c>
      <c r="N97" s="194" t="s">
        <v>138</v>
      </c>
    </row>
    <row r="98" spans="2:16" ht="13">
      <c r="B98" s="90" t="s">
        <v>76</v>
      </c>
      <c r="C98" s="90"/>
      <c r="D98" s="76"/>
      <c r="E98" s="76"/>
      <c r="F98" s="77"/>
      <c r="G98" s="76"/>
      <c r="H98" s="76"/>
      <c r="I98" s="199"/>
      <c r="J98" s="76"/>
      <c r="K98" s="199"/>
    </row>
    <row r="99" spans="2:16" ht="13">
      <c r="B99" s="83" t="s">
        <v>91</v>
      </c>
      <c r="C99" s="84"/>
      <c r="D99" s="103" t="s">
        <v>92</v>
      </c>
      <c r="E99" s="103" t="s">
        <v>93</v>
      </c>
      <c r="F99" s="103" t="s">
        <v>273</v>
      </c>
      <c r="G99" s="104">
        <v>1</v>
      </c>
      <c r="H99" s="105"/>
      <c r="I99" s="200">
        <v>980</v>
      </c>
      <c r="J99" s="59"/>
      <c r="K99" s="200">
        <v>1134</v>
      </c>
      <c r="O99" s="194">
        <f>+O96+1</f>
        <v>83</v>
      </c>
    </row>
    <row r="100" spans="2:16" ht="13">
      <c r="B100" s="83" t="s">
        <v>80</v>
      </c>
      <c r="C100" s="84"/>
      <c r="D100" s="103" t="s">
        <v>78</v>
      </c>
      <c r="E100" s="103" t="s">
        <v>81</v>
      </c>
      <c r="F100" s="103" t="s">
        <v>298</v>
      </c>
      <c r="G100" s="104">
        <v>1</v>
      </c>
      <c r="H100" s="105"/>
      <c r="I100" s="200">
        <v>720</v>
      </c>
      <c r="J100" s="59"/>
      <c r="K100" s="200">
        <v>807</v>
      </c>
      <c r="M100" s="194" t="e">
        <f>+M65+1</f>
        <v>#REF!</v>
      </c>
      <c r="O100" s="194">
        <f>O99+1</f>
        <v>84</v>
      </c>
    </row>
    <row r="101" spans="2:16" ht="13">
      <c r="B101" s="83" t="s">
        <v>82</v>
      </c>
      <c r="C101" s="84"/>
      <c r="D101" s="103" t="s">
        <v>78</v>
      </c>
      <c r="E101" s="103" t="s">
        <v>81</v>
      </c>
      <c r="F101" s="103" t="s">
        <v>273</v>
      </c>
      <c r="G101" s="104">
        <v>1</v>
      </c>
      <c r="H101" s="105"/>
      <c r="I101" s="200">
        <v>782</v>
      </c>
      <c r="J101" s="59"/>
      <c r="K101" s="200">
        <v>795</v>
      </c>
      <c r="M101" s="194" t="e">
        <f>+M100+1</f>
        <v>#REF!</v>
      </c>
      <c r="O101" s="194">
        <f t="shared" ref="O101:O108" si="8">O100+1</f>
        <v>85</v>
      </c>
    </row>
    <row r="102" spans="2:16" ht="13">
      <c r="B102" s="83" t="s">
        <v>83</v>
      </c>
      <c r="C102" s="84"/>
      <c r="D102" s="103" t="s">
        <v>78</v>
      </c>
      <c r="E102" s="103" t="s">
        <v>79</v>
      </c>
      <c r="F102" s="103" t="s">
        <v>298</v>
      </c>
      <c r="G102" s="104">
        <v>1</v>
      </c>
      <c r="H102" s="105"/>
      <c r="I102" s="200">
        <v>455</v>
      </c>
      <c r="J102" s="59"/>
      <c r="K102" s="200">
        <v>606</v>
      </c>
      <c r="M102" s="194" t="e">
        <f>+M101+1</f>
        <v>#REF!</v>
      </c>
      <c r="O102" s="194">
        <f t="shared" si="8"/>
        <v>86</v>
      </c>
    </row>
    <row r="103" spans="2:16" ht="13">
      <c r="B103" s="83" t="s">
        <v>94</v>
      </c>
      <c r="C103" s="84"/>
      <c r="D103" s="103" t="s">
        <v>95</v>
      </c>
      <c r="E103" s="103" t="s">
        <v>87</v>
      </c>
      <c r="F103" s="103" t="s">
        <v>273</v>
      </c>
      <c r="G103" s="104">
        <v>1</v>
      </c>
      <c r="H103" s="105"/>
      <c r="I103" s="200">
        <v>537</v>
      </c>
      <c r="J103" s="59"/>
      <c r="K103" s="200">
        <v>599</v>
      </c>
      <c r="M103" s="194" t="e">
        <f>+M102+1</f>
        <v>#REF!</v>
      </c>
      <c r="O103" s="194">
        <f t="shared" si="8"/>
        <v>87</v>
      </c>
    </row>
    <row r="104" spans="2:16" ht="13">
      <c r="B104" s="83" t="s">
        <v>84</v>
      </c>
      <c r="C104" s="84"/>
      <c r="D104" s="103" t="s">
        <v>78</v>
      </c>
      <c r="E104" s="103" t="s">
        <v>85</v>
      </c>
      <c r="F104" s="103" t="s">
        <v>298</v>
      </c>
      <c r="G104" s="104">
        <v>1</v>
      </c>
      <c r="H104" s="105"/>
      <c r="I104" s="200">
        <v>449</v>
      </c>
      <c r="J104" s="59"/>
      <c r="K104" s="200">
        <v>501</v>
      </c>
      <c r="M104" s="194" t="e">
        <f>+#REF!+1</f>
        <v>#REF!</v>
      </c>
      <c r="O104" s="194">
        <f t="shared" si="8"/>
        <v>88</v>
      </c>
    </row>
    <row r="105" spans="2:16" ht="13">
      <c r="B105" s="83" t="s">
        <v>88</v>
      </c>
      <c r="C105" s="84"/>
      <c r="D105" s="103" t="s">
        <v>78</v>
      </c>
      <c r="E105" s="103" t="s">
        <v>81</v>
      </c>
      <c r="F105" s="103" t="s">
        <v>273</v>
      </c>
      <c r="G105" s="104">
        <v>1</v>
      </c>
      <c r="H105" s="105"/>
      <c r="I105" s="200">
        <v>235</v>
      </c>
      <c r="J105" s="59"/>
      <c r="K105" s="200">
        <v>237</v>
      </c>
      <c r="M105" s="194" t="e">
        <f>+M103+1</f>
        <v>#REF!</v>
      </c>
      <c r="O105" s="194">
        <f t="shared" si="8"/>
        <v>89</v>
      </c>
    </row>
    <row r="106" spans="2:16" ht="13">
      <c r="B106" s="83" t="s">
        <v>86</v>
      </c>
      <c r="C106" s="84"/>
      <c r="D106" s="103" t="s">
        <v>78</v>
      </c>
      <c r="E106" s="103" t="s">
        <v>87</v>
      </c>
      <c r="F106" s="103" t="s">
        <v>273</v>
      </c>
      <c r="G106" s="104">
        <v>1</v>
      </c>
      <c r="H106" s="105"/>
      <c r="I106" s="200">
        <v>235</v>
      </c>
      <c r="J106" s="59"/>
      <c r="K106" s="200">
        <v>225</v>
      </c>
      <c r="M106" s="194" t="e">
        <f>+M107+1</f>
        <v>#REF!</v>
      </c>
      <c r="O106" s="194">
        <f t="shared" si="8"/>
        <v>90</v>
      </c>
    </row>
    <row r="107" spans="2:16" ht="13">
      <c r="B107" s="83" t="s">
        <v>89</v>
      </c>
      <c r="C107" s="84"/>
      <c r="D107" s="103" t="s">
        <v>78</v>
      </c>
      <c r="E107" s="103" t="s">
        <v>90</v>
      </c>
      <c r="F107" s="103" t="s">
        <v>298</v>
      </c>
      <c r="G107" s="104">
        <v>1</v>
      </c>
      <c r="H107" s="105"/>
      <c r="I107" s="200">
        <v>184</v>
      </c>
      <c r="J107" s="59"/>
      <c r="K107" s="200">
        <v>215</v>
      </c>
      <c r="M107" s="194" t="e">
        <f>+M105+1</f>
        <v>#REF!</v>
      </c>
      <c r="O107" s="194">
        <f t="shared" si="8"/>
        <v>91</v>
      </c>
    </row>
    <row r="108" spans="2:16" ht="13">
      <c r="B108" s="83" t="s">
        <v>96</v>
      </c>
      <c r="C108" s="228"/>
      <c r="D108" s="103" t="s">
        <v>95</v>
      </c>
      <c r="E108" s="103" t="s">
        <v>87</v>
      </c>
      <c r="F108" s="103" t="s">
        <v>412</v>
      </c>
      <c r="G108" s="104">
        <v>1</v>
      </c>
      <c r="H108" s="105"/>
      <c r="I108" s="198">
        <v>0</v>
      </c>
      <c r="J108" s="59"/>
      <c r="K108" s="198">
        <v>117</v>
      </c>
      <c r="M108" s="194" t="e">
        <f>+M106+1</f>
        <v>#REF!</v>
      </c>
      <c r="O108" s="194">
        <f t="shared" si="8"/>
        <v>92</v>
      </c>
      <c r="P108" s="194" t="s">
        <v>275</v>
      </c>
    </row>
    <row r="109" spans="2:16" ht="13">
      <c r="B109" s="201" t="s">
        <v>62</v>
      </c>
      <c r="C109" s="84"/>
      <c r="D109" s="76"/>
      <c r="E109" s="76"/>
      <c r="F109" s="77"/>
      <c r="G109" s="202"/>
      <c r="H109" s="202"/>
      <c r="I109" s="203">
        <f>SUM(I99:I108)</f>
        <v>4577</v>
      </c>
      <c r="J109" s="204"/>
      <c r="K109" s="203">
        <f>SUM(K99:K108)</f>
        <v>5236</v>
      </c>
      <c r="M109" s="194" t="e">
        <f>+M104+1</f>
        <v>#REF!</v>
      </c>
    </row>
    <row r="110" spans="2:16" ht="13.5" thickBot="1">
      <c r="B110" s="241" t="s">
        <v>377</v>
      </c>
      <c r="C110" s="240">
        <f>O108</f>
        <v>92</v>
      </c>
      <c r="I110" s="230">
        <f>+I50+I65+I109+I97</f>
        <v>22626.5</v>
      </c>
      <c r="J110" s="231"/>
      <c r="K110" s="230">
        <f>+K50+K65+K109+K97</f>
        <v>28104.25</v>
      </c>
    </row>
    <row r="111" spans="2:16" ht="13.5" thickTop="1">
      <c r="B111" s="229"/>
      <c r="I111" s="237"/>
      <c r="J111" s="231"/>
      <c r="K111" s="237"/>
    </row>
    <row r="112" spans="2:16" s="73" customFormat="1" ht="13">
      <c r="B112" s="90" t="s">
        <v>326</v>
      </c>
      <c r="C112" s="90"/>
      <c r="D112" s="76"/>
      <c r="E112" s="76"/>
      <c r="F112" s="77"/>
      <c r="G112" s="76"/>
      <c r="H112" s="76"/>
      <c r="I112" s="199"/>
      <c r="J112" s="76"/>
      <c r="K112" s="199"/>
    </row>
    <row r="113" spans="1:13" ht="13">
      <c r="B113" s="83" t="s">
        <v>370</v>
      </c>
      <c r="C113" s="84"/>
      <c r="D113" s="103" t="s">
        <v>122</v>
      </c>
      <c r="E113" s="103" t="s">
        <v>65</v>
      </c>
      <c r="F113" s="103" t="s">
        <v>298</v>
      </c>
      <c r="G113" s="104">
        <v>1</v>
      </c>
      <c r="I113" s="200">
        <v>260</v>
      </c>
      <c r="J113" s="231"/>
      <c r="K113" s="200">
        <v>200</v>
      </c>
    </row>
    <row r="114" spans="1:13" ht="13">
      <c r="B114" s="83" t="s">
        <v>371</v>
      </c>
      <c r="C114" s="84"/>
      <c r="D114" s="103" t="s">
        <v>122</v>
      </c>
      <c r="E114" s="103" t="s">
        <v>65</v>
      </c>
      <c r="F114" s="103" t="s">
        <v>298</v>
      </c>
      <c r="G114" s="104">
        <v>1</v>
      </c>
      <c r="I114" s="200">
        <v>260</v>
      </c>
      <c r="J114" s="231"/>
      <c r="K114" s="200">
        <v>190</v>
      </c>
    </row>
    <row r="115" spans="1:13" ht="13">
      <c r="B115" s="83" t="s">
        <v>352</v>
      </c>
      <c r="C115" s="84"/>
      <c r="D115" s="103" t="s">
        <v>114</v>
      </c>
      <c r="E115" s="103" t="s">
        <v>255</v>
      </c>
      <c r="F115" s="103" t="s">
        <v>273</v>
      </c>
      <c r="G115" s="104">
        <v>1</v>
      </c>
      <c r="I115" s="200">
        <v>273</v>
      </c>
      <c r="J115" s="231"/>
      <c r="K115" s="200">
        <v>309</v>
      </c>
    </row>
    <row r="116" spans="1:13" ht="13.5" thickBot="1">
      <c r="B116" s="229" t="s">
        <v>421</v>
      </c>
      <c r="I116" s="232">
        <f>SUM(I110:I115)</f>
        <v>23419.5</v>
      </c>
      <c r="J116" s="231"/>
      <c r="K116" s="232">
        <f>SUM(K110:K115)</f>
        <v>28803.25</v>
      </c>
      <c r="M116" s="194" t="e">
        <f>+#REF!+1</f>
        <v>#REF!</v>
      </c>
    </row>
    <row r="117" spans="1:13" ht="13.5" thickTop="1">
      <c r="B117" s="76"/>
      <c r="C117" s="76"/>
      <c r="D117" s="76"/>
      <c r="E117" s="76"/>
      <c r="F117" s="77"/>
      <c r="G117" s="76"/>
      <c r="H117" s="76"/>
      <c r="I117" s="233"/>
      <c r="J117" s="234"/>
      <c r="K117" s="233"/>
    </row>
    <row r="118" spans="1:13" ht="13">
      <c r="B118" s="76"/>
      <c r="C118" s="76"/>
      <c r="D118" s="76"/>
      <c r="E118" s="76"/>
      <c r="F118" s="77"/>
      <c r="G118" s="76"/>
      <c r="H118" s="76"/>
      <c r="I118" s="235"/>
      <c r="J118" s="105"/>
      <c r="K118" s="235"/>
    </row>
    <row r="119" spans="1:13" ht="45.75" customHeight="1">
      <c r="A119" s="236">
        <v>-1</v>
      </c>
      <c r="B119" s="364" t="s">
        <v>286</v>
      </c>
      <c r="C119" s="364"/>
      <c r="D119" s="364"/>
      <c r="E119" s="364"/>
      <c r="F119" s="364"/>
      <c r="G119" s="364"/>
      <c r="H119" s="364"/>
      <c r="I119" s="364"/>
      <c r="J119" s="364"/>
      <c r="K119" s="364"/>
    </row>
    <row r="120" spans="1:13" ht="55.5" customHeight="1">
      <c r="A120" s="236">
        <v>-2</v>
      </c>
      <c r="B120" s="364" t="s">
        <v>285</v>
      </c>
      <c r="C120" s="364"/>
      <c r="D120" s="364"/>
      <c r="E120" s="364"/>
      <c r="F120" s="364"/>
      <c r="G120" s="364"/>
      <c r="H120" s="364"/>
      <c r="I120" s="364"/>
      <c r="J120" s="364"/>
      <c r="K120" s="364"/>
    </row>
    <row r="121" spans="1:13" ht="33" customHeight="1">
      <c r="A121" s="236">
        <v>-3</v>
      </c>
      <c r="B121" s="364" t="s">
        <v>118</v>
      </c>
      <c r="C121" s="364"/>
      <c r="D121" s="364"/>
      <c r="E121" s="364"/>
      <c r="F121" s="364"/>
      <c r="G121" s="364"/>
      <c r="H121" s="364"/>
      <c r="I121" s="364"/>
      <c r="J121" s="364"/>
      <c r="K121" s="364"/>
    </row>
    <row r="122" spans="1:13" ht="19.5" customHeight="1">
      <c r="A122" s="236">
        <v>-4</v>
      </c>
      <c r="B122" s="364" t="s">
        <v>420</v>
      </c>
      <c r="C122" s="364"/>
      <c r="D122" s="364"/>
      <c r="E122" s="364"/>
      <c r="F122" s="364"/>
      <c r="G122" s="364"/>
      <c r="H122" s="364"/>
      <c r="I122" s="364"/>
      <c r="J122" s="364"/>
      <c r="K122" s="364"/>
    </row>
    <row r="123" spans="1:13" ht="24" customHeight="1">
      <c r="A123" s="236">
        <v>-5</v>
      </c>
      <c r="B123" s="364" t="s">
        <v>133</v>
      </c>
      <c r="C123" s="364"/>
      <c r="D123" s="364"/>
      <c r="E123" s="364"/>
      <c r="F123" s="364"/>
      <c r="G123" s="364"/>
      <c r="H123" s="364"/>
      <c r="I123" s="364"/>
      <c r="J123" s="364"/>
      <c r="K123" s="364"/>
    </row>
    <row r="124" spans="1:13" ht="20.25" customHeight="1">
      <c r="A124" s="236">
        <v>-6</v>
      </c>
      <c r="B124" s="364" t="s">
        <v>410</v>
      </c>
      <c r="C124" s="364"/>
      <c r="D124" s="364"/>
      <c r="E124" s="364"/>
      <c r="F124" s="364"/>
      <c r="G124" s="364"/>
      <c r="H124" s="364"/>
      <c r="I124" s="364"/>
      <c r="J124" s="364"/>
      <c r="K124" s="364"/>
    </row>
    <row r="125" spans="1:13" ht="20.25" customHeight="1">
      <c r="A125" s="236">
        <v>-7</v>
      </c>
      <c r="B125" s="364" t="s">
        <v>366</v>
      </c>
      <c r="C125" s="364"/>
      <c r="D125" s="364"/>
      <c r="E125" s="364"/>
      <c r="F125" s="364"/>
      <c r="G125" s="364"/>
      <c r="H125" s="364"/>
      <c r="I125" s="364"/>
      <c r="J125" s="364"/>
      <c r="K125" s="364"/>
    </row>
    <row r="126" spans="1:13" ht="19.5" customHeight="1">
      <c r="A126" s="236">
        <v>-8</v>
      </c>
      <c r="B126" s="367" t="s">
        <v>343</v>
      </c>
      <c r="C126" s="367"/>
      <c r="D126" s="367"/>
      <c r="E126" s="367"/>
      <c r="F126" s="367"/>
      <c r="G126" s="367"/>
      <c r="H126" s="367"/>
      <c r="I126" s="367"/>
      <c r="J126" s="367"/>
      <c r="K126" s="367"/>
    </row>
    <row r="127" spans="1:13" ht="26.25" customHeight="1">
      <c r="A127" s="236"/>
      <c r="B127" s="364"/>
      <c r="C127" s="364"/>
      <c r="D127" s="364"/>
      <c r="E127" s="364"/>
      <c r="F127" s="364"/>
      <c r="G127" s="364"/>
      <c r="H127" s="364"/>
      <c r="I127" s="364"/>
      <c r="J127" s="364"/>
      <c r="K127" s="364"/>
    </row>
  </sheetData>
  <autoFilter ref="A7:P110" xr:uid="{00000000-0009-0000-0000-000082000000}"/>
  <mergeCells count="9">
    <mergeCell ref="B125:K125"/>
    <mergeCell ref="B126:K126"/>
    <mergeCell ref="B127:K127"/>
    <mergeCell ref="B119:K119"/>
    <mergeCell ref="B120:K120"/>
    <mergeCell ref="B121:K121"/>
    <mergeCell ref="B122:K122"/>
    <mergeCell ref="B123:K123"/>
    <mergeCell ref="B124:K124"/>
  </mergeCells>
  <conditionalFormatting sqref="B8:K116">
    <cfRule type="expression" dxfId="8" priority="1">
      <formula>MOD(ROW(),2)=0</formula>
    </cfRule>
  </conditionalFormatting>
  <pageMargins left="0.7" right="0.7" top="0.75" bottom="0.75" header="0.3" footer="0.3"/>
  <pageSetup paperSize="3" scale="64"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49">
    <pageSetUpPr fitToPage="1"/>
  </sheetPr>
  <dimension ref="A1:L37"/>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1.81640625" style="147"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440</v>
      </c>
      <c r="C6" s="155"/>
      <c r="D6" s="156">
        <v>7524</v>
      </c>
      <c r="E6" s="156">
        <v>8024</v>
      </c>
      <c r="F6" s="156">
        <v>7320</v>
      </c>
      <c r="G6" s="156">
        <v>5236</v>
      </c>
      <c r="H6" s="158"/>
      <c r="I6" s="156">
        <f>SUM(D6:H6)</f>
        <v>28104</v>
      </c>
      <c r="K6" s="159">
        <f>I6-'CPN Portfolio 8.13.2013 '!K110</f>
        <v>-0.25</v>
      </c>
    </row>
    <row r="7" spans="1:12">
      <c r="A7" s="147"/>
      <c r="B7" s="242"/>
      <c r="C7" s="161"/>
      <c r="D7" s="213"/>
      <c r="E7" s="162"/>
      <c r="F7" s="162"/>
      <c r="G7" s="162"/>
      <c r="H7" s="163"/>
      <c r="I7" s="163">
        <f>SUM(D7:H7)</f>
        <v>0</v>
      </c>
    </row>
    <row r="8" spans="1:12">
      <c r="A8" s="147"/>
      <c r="B8" s="160"/>
      <c r="C8" s="161"/>
      <c r="D8" s="213"/>
      <c r="E8" s="162"/>
      <c r="F8" s="162"/>
      <c r="G8" s="162"/>
      <c r="H8" s="163"/>
      <c r="I8" s="163">
        <f t="shared" ref="I8:I9" si="0">SUM(D8:H8)</f>
        <v>0</v>
      </c>
    </row>
    <row r="9" spans="1:12">
      <c r="A9" s="147"/>
      <c r="B9" s="160"/>
      <c r="C9" s="161"/>
      <c r="D9" s="213"/>
      <c r="E9" s="162"/>
      <c r="F9" s="162"/>
      <c r="G9" s="162"/>
      <c r="H9" s="163"/>
      <c r="I9" s="163">
        <f t="shared" si="0"/>
        <v>0</v>
      </c>
    </row>
    <row r="10" spans="1:12">
      <c r="A10" s="147"/>
      <c r="B10" s="155" t="s">
        <v>443</v>
      </c>
      <c r="C10" s="161"/>
      <c r="D10" s="214">
        <f>SUM(D6:D9)</f>
        <v>7524</v>
      </c>
      <c r="E10" s="214">
        <f>SUM(E6:E9)</f>
        <v>8024</v>
      </c>
      <c r="F10" s="214">
        <f>SUM(F6:F9)</f>
        <v>7320</v>
      </c>
      <c r="G10" s="214">
        <f>SUM(G6:G9)</f>
        <v>5236</v>
      </c>
      <c r="H10" s="170">
        <f t="shared" ref="H10" si="1">SUM(H6:H7)</f>
        <v>0</v>
      </c>
      <c r="I10" s="214">
        <f>SUM(I6:I9)</f>
        <v>28104</v>
      </c>
      <c r="K10" s="159">
        <f>I10-'CPN Portfolio 9.30.2013'!K110</f>
        <v>-0.25</v>
      </c>
    </row>
    <row r="11" spans="1:12">
      <c r="A11" s="147"/>
      <c r="B11" s="155"/>
      <c r="C11" s="161"/>
      <c r="D11" s="167"/>
      <c r="E11" s="167"/>
      <c r="F11" s="167"/>
      <c r="G11" s="167"/>
      <c r="H11" s="168"/>
      <c r="I11" s="169"/>
    </row>
    <row r="12" spans="1:12">
      <c r="A12" s="147"/>
      <c r="B12" s="155" t="s">
        <v>424</v>
      </c>
      <c r="C12" s="161"/>
      <c r="D12" s="167"/>
      <c r="E12" s="167"/>
      <c r="F12" s="167"/>
      <c r="G12" s="167"/>
      <c r="H12" s="168"/>
      <c r="I12" s="169"/>
    </row>
    <row r="13" spans="1:12">
      <c r="A13" s="147"/>
      <c r="B13" s="160" t="s">
        <v>370</v>
      </c>
      <c r="C13" s="161"/>
      <c r="D13" s="170"/>
      <c r="E13" s="170">
        <f>'CPN Portfolio Q2''12'!K114</f>
        <v>200</v>
      </c>
      <c r="F13" s="170"/>
      <c r="G13" s="170"/>
      <c r="H13" s="168"/>
      <c r="I13" s="169">
        <f>SUM(D13:F13)</f>
        <v>200</v>
      </c>
    </row>
    <row r="14" spans="1:12">
      <c r="A14" s="147"/>
      <c r="B14" s="160" t="s">
        <v>371</v>
      </c>
      <c r="C14" s="161"/>
      <c r="D14" s="170"/>
      <c r="E14" s="170">
        <f>'CPN Portfolio Q2''12'!K115</f>
        <v>190</v>
      </c>
      <c r="F14" s="170"/>
      <c r="G14" s="170"/>
      <c r="H14" s="168"/>
      <c r="I14" s="169">
        <f>SUM(D14:F14)</f>
        <v>190</v>
      </c>
    </row>
    <row r="15" spans="1:12">
      <c r="A15" s="147"/>
      <c r="B15" s="160" t="s">
        <v>352</v>
      </c>
      <c r="C15" s="161"/>
      <c r="D15" s="170"/>
      <c r="E15" s="170"/>
      <c r="F15" s="170">
        <f>'CPN Portfolio Q2''12'!K113</f>
        <v>309</v>
      </c>
      <c r="G15" s="170"/>
      <c r="H15" s="168"/>
      <c r="I15" s="169">
        <f t="shared" ref="I15" si="2">SUM(D15:F15)</f>
        <v>309</v>
      </c>
    </row>
    <row r="16" spans="1:12" ht="14.5" thickBot="1">
      <c r="A16" s="147"/>
      <c r="B16" s="160" t="s">
        <v>425</v>
      </c>
      <c r="C16" s="161"/>
      <c r="D16" s="171">
        <f>SUM(D13:D15)</f>
        <v>0</v>
      </c>
      <c r="E16" s="171">
        <f>SUM(E13:E15)</f>
        <v>390</v>
      </c>
      <c r="F16" s="171">
        <f>SUM(F13:F15)</f>
        <v>309</v>
      </c>
      <c r="G16" s="171">
        <f>SUM(G13:G15)</f>
        <v>0</v>
      </c>
      <c r="H16" s="168"/>
      <c r="I16" s="171">
        <f>SUM(I13:I15)</f>
        <v>699</v>
      </c>
      <c r="K16" s="159"/>
    </row>
    <row r="17" spans="1:12" ht="14.5" thickTop="1">
      <c r="A17" s="147"/>
      <c r="B17" s="160"/>
      <c r="C17" s="161"/>
      <c r="D17" s="173"/>
      <c r="E17" s="173"/>
      <c r="F17" s="174"/>
      <c r="G17" s="173"/>
      <c r="H17" s="175"/>
      <c r="I17" s="176"/>
    </row>
    <row r="18" spans="1:12" ht="14.5" thickBot="1">
      <c r="A18" s="147"/>
      <c r="B18" s="148" t="s">
        <v>303</v>
      </c>
      <c r="C18" s="161"/>
      <c r="D18" s="179">
        <f>+D10+D16</f>
        <v>7524</v>
      </c>
      <c r="E18" s="179">
        <f>+E10+E16</f>
        <v>8414</v>
      </c>
      <c r="F18" s="179">
        <f>+F10+F16</f>
        <v>7629</v>
      </c>
      <c r="G18" s="179">
        <f>+G10+G16</f>
        <v>5236</v>
      </c>
      <c r="H18" s="175"/>
      <c r="I18" s="179">
        <f>+I10+I16</f>
        <v>28803</v>
      </c>
      <c r="K18" s="159">
        <f>I18-'CPN Portfolio 9.30.2013'!K116</f>
        <v>-0.25</v>
      </c>
    </row>
    <row r="19" spans="1:12">
      <c r="A19" s="147"/>
    </row>
    <row r="20" spans="1:12">
      <c r="A20" s="147"/>
      <c r="I20" s="244" t="s">
        <v>409</v>
      </c>
      <c r="K20" s="212">
        <f>'CPN Portfolio 9.30.2013'!K116-'CPN Portfolio 8.13.2013 '!K116</f>
        <v>0</v>
      </c>
      <c r="L20" s="147" t="s">
        <v>442</v>
      </c>
    </row>
    <row r="21" spans="1:12">
      <c r="B21" s="243" t="s">
        <v>387</v>
      </c>
      <c r="C21"/>
      <c r="D21" t="s">
        <v>388</v>
      </c>
      <c r="I21" s="147">
        <v>10</v>
      </c>
    </row>
    <row r="22" spans="1:12">
      <c r="B22" s="243" t="s">
        <v>389</v>
      </c>
      <c r="C22"/>
      <c r="D22" t="s">
        <v>390</v>
      </c>
      <c r="I22" s="147">
        <v>44</v>
      </c>
      <c r="K22" s="159"/>
    </row>
    <row r="23" spans="1:12">
      <c r="B23" s="243" t="s">
        <v>391</v>
      </c>
      <c r="C23"/>
      <c r="D23" t="s">
        <v>392</v>
      </c>
      <c r="I23" s="147">
        <f>14+28</f>
        <v>42</v>
      </c>
    </row>
    <row r="24" spans="1:12">
      <c r="B24" s="243" t="s">
        <v>393</v>
      </c>
      <c r="C24"/>
      <c r="D24" t="s">
        <v>394</v>
      </c>
      <c r="I24" s="147">
        <v>12</v>
      </c>
    </row>
    <row r="25" spans="1:12">
      <c r="B25" s="243" t="s">
        <v>395</v>
      </c>
      <c r="C25"/>
      <c r="D25" t="s">
        <v>396</v>
      </c>
      <c r="I25" s="147">
        <f>6+9</f>
        <v>15</v>
      </c>
    </row>
    <row r="26" spans="1:12">
      <c r="B26" s="243" t="s">
        <v>397</v>
      </c>
      <c r="C26"/>
      <c r="D26" t="s">
        <v>404</v>
      </c>
      <c r="I26" s="147">
        <v>12</v>
      </c>
    </row>
    <row r="27" spans="1:12">
      <c r="B27" s="243" t="s">
        <v>406</v>
      </c>
      <c r="C27"/>
      <c r="D27" t="s">
        <v>407</v>
      </c>
      <c r="I27" s="147">
        <v>15</v>
      </c>
    </row>
    <row r="28" spans="1:12">
      <c r="B28" s="243" t="s">
        <v>398</v>
      </c>
      <c r="C28"/>
      <c r="D28" t="s">
        <v>399</v>
      </c>
      <c r="I28" s="147">
        <v>19</v>
      </c>
    </row>
    <row r="29" spans="1:12">
      <c r="B29" s="243" t="s">
        <v>400</v>
      </c>
      <c r="C29"/>
      <c r="D29" t="s">
        <v>401</v>
      </c>
      <c r="I29" s="147">
        <v>20</v>
      </c>
    </row>
    <row r="30" spans="1:12">
      <c r="B30" s="243" t="s">
        <v>434</v>
      </c>
      <c r="C30"/>
      <c r="D30" t="s">
        <v>435</v>
      </c>
      <c r="I30" s="147">
        <v>10</v>
      </c>
    </row>
    <row r="31" spans="1:12" ht="14.5" thickBot="1">
      <c r="B31" s="243"/>
      <c r="C31"/>
      <c r="D31"/>
      <c r="I31" s="245">
        <f>SUM(I21:I30)</f>
        <v>199</v>
      </c>
    </row>
    <row r="32" spans="1:12" ht="14.5" thickTop="1">
      <c r="B32" s="243" t="s">
        <v>402</v>
      </c>
      <c r="C32"/>
      <c r="D32" t="s">
        <v>436</v>
      </c>
    </row>
    <row r="33" spans="2:5">
      <c r="B33" s="243" t="s">
        <v>403</v>
      </c>
      <c r="C33"/>
      <c r="D33" t="s">
        <v>405</v>
      </c>
    </row>
    <row r="35" spans="2:5">
      <c r="B35" s="243" t="s">
        <v>429</v>
      </c>
      <c r="D35" s="147" t="s">
        <v>430</v>
      </c>
    </row>
    <row r="36" spans="2:5">
      <c r="B36" s="243" t="s">
        <v>402</v>
      </c>
      <c r="D36" t="s">
        <v>437</v>
      </c>
      <c r="E36"/>
    </row>
    <row r="37" spans="2:5">
      <c r="B37" s="243" t="s">
        <v>402</v>
      </c>
      <c r="D37" t="s">
        <v>438</v>
      </c>
      <c r="E37" t="s">
        <v>274</v>
      </c>
    </row>
  </sheetData>
  <pageMargins left="0.7" right="0.7" top="0.75" bottom="0.75" header="0.3" footer="0.3"/>
  <pageSetup scale="68"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50">
    <pageSetUpPr fitToPage="1"/>
  </sheetPr>
  <dimension ref="A1:P127"/>
  <sheetViews>
    <sheetView workbookViewId="0"/>
  </sheetViews>
  <sheetFormatPr defaultColWidth="8.81640625" defaultRowHeight="12.5" outlineLevelCol="1"/>
  <cols>
    <col min="1" max="1" width="3.81640625" style="194" customWidth="1"/>
    <col min="2" max="2" width="37.1796875" style="194" customWidth="1"/>
    <col min="3" max="3" width="3.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439</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3">
      <c r="B24" s="83" t="s">
        <v>31</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35</v>
      </c>
      <c r="C27" s="84"/>
      <c r="D27" s="103" t="s">
        <v>16</v>
      </c>
      <c r="E27" s="103" t="s">
        <v>17</v>
      </c>
      <c r="F27" s="103" t="s">
        <v>273</v>
      </c>
      <c r="G27" s="104">
        <v>1</v>
      </c>
      <c r="H27" s="105"/>
      <c r="I27" s="193">
        <f>750+20</f>
        <v>770</v>
      </c>
      <c r="J27" s="59"/>
      <c r="K27" s="193">
        <f>729+20</f>
        <v>749</v>
      </c>
      <c r="M27" s="194">
        <f>+M26+1</f>
        <v>17</v>
      </c>
      <c r="O27" s="194">
        <f t="shared" ref="O27:O49"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+M50+1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9"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116</v>
      </c>
      <c r="C34" s="84"/>
      <c r="D34" s="103" t="s">
        <v>16</v>
      </c>
      <c r="E34" s="103" t="s">
        <v>17</v>
      </c>
      <c r="F34" s="103" t="s">
        <v>273</v>
      </c>
      <c r="G34" s="104">
        <v>0.75</v>
      </c>
      <c r="H34" s="105"/>
      <c r="I34" s="193">
        <v>429</v>
      </c>
      <c r="J34" s="59"/>
      <c r="K34" s="193">
        <v>464.25</v>
      </c>
      <c r="O34" s="194">
        <f t="shared" si="2"/>
        <v>24</v>
      </c>
    </row>
    <row r="35" spans="2:15" ht="13">
      <c r="B35" s="83" t="s">
        <v>47</v>
      </c>
      <c r="C35" s="208"/>
      <c r="D35" s="103" t="s">
        <v>16</v>
      </c>
      <c r="E35" s="103" t="s">
        <v>17</v>
      </c>
      <c r="F35" s="103" t="s">
        <v>273</v>
      </c>
      <c r="G35" s="104">
        <v>1</v>
      </c>
      <c r="H35" s="105"/>
      <c r="I35" s="200">
        <v>243</v>
      </c>
      <c r="J35" s="59"/>
      <c r="K35" s="200">
        <v>309</v>
      </c>
      <c r="M35" s="194">
        <f>M19+1</f>
        <v>11</v>
      </c>
      <c r="O35" s="194">
        <f t="shared" si="2"/>
        <v>25</v>
      </c>
    </row>
    <row r="36" spans="2:15" ht="13">
      <c r="B36" s="83" t="s">
        <v>48</v>
      </c>
      <c r="C36" s="84"/>
      <c r="D36" s="103" t="s">
        <v>16</v>
      </c>
      <c r="E36" s="103" t="s">
        <v>17</v>
      </c>
      <c r="F36" s="103" t="s">
        <v>412</v>
      </c>
      <c r="G36" s="104">
        <v>1</v>
      </c>
      <c r="H36" s="105"/>
      <c r="I36" s="200">
        <v>0</v>
      </c>
      <c r="J36" s="59"/>
      <c r="K36" s="200">
        <v>141</v>
      </c>
      <c r="M36" s="194" t="e">
        <f>+#REF!+1</f>
        <v>#REF!</v>
      </c>
      <c r="O36" s="194">
        <f t="shared" si="2"/>
        <v>26</v>
      </c>
    </row>
    <row r="37" spans="2:15" ht="13">
      <c r="B37" s="83" t="s">
        <v>49</v>
      </c>
      <c r="C37" s="84"/>
      <c r="D37" s="103" t="s">
        <v>16</v>
      </c>
      <c r="E37" s="103" t="s">
        <v>17</v>
      </c>
      <c r="F37" s="103" t="s">
        <v>298</v>
      </c>
      <c r="G37" s="104">
        <v>1</v>
      </c>
      <c r="H37" s="105"/>
      <c r="I37" s="200">
        <v>109</v>
      </c>
      <c r="J37" s="59"/>
      <c r="K37" s="200">
        <v>130</v>
      </c>
      <c r="M37" s="194" t="e">
        <f>+M36+1</f>
        <v>#REF!</v>
      </c>
      <c r="O37" s="194">
        <f t="shared" si="2"/>
        <v>27</v>
      </c>
    </row>
    <row r="38" spans="2:15" ht="13">
      <c r="B38" s="83" t="s">
        <v>50</v>
      </c>
      <c r="C38" s="84"/>
      <c r="D38" s="103" t="s">
        <v>16</v>
      </c>
      <c r="E38" s="103" t="s">
        <v>17</v>
      </c>
      <c r="F38" s="103" t="s">
        <v>298</v>
      </c>
      <c r="G38" s="104">
        <v>1</v>
      </c>
      <c r="H38" s="105"/>
      <c r="I38" s="200">
        <v>120</v>
      </c>
      <c r="J38" s="59"/>
      <c r="K38" s="200">
        <v>120</v>
      </c>
      <c r="M38" s="194" t="e">
        <f t="shared" si="3"/>
        <v>#REF!</v>
      </c>
      <c r="O38" s="194">
        <f t="shared" si="2"/>
        <v>28</v>
      </c>
    </row>
    <row r="39" spans="2:15" ht="13">
      <c r="B39" s="83" t="s">
        <v>51</v>
      </c>
      <c r="C39" s="84"/>
      <c r="D39" s="103" t="s">
        <v>16</v>
      </c>
      <c r="E39" s="103" t="s">
        <v>17</v>
      </c>
      <c r="F39" s="103" t="s">
        <v>273</v>
      </c>
      <c r="G39" s="104">
        <v>1</v>
      </c>
      <c r="H39" s="105"/>
      <c r="I39" s="200">
        <v>50</v>
      </c>
      <c r="J39" s="59"/>
      <c r="K39" s="200">
        <v>50</v>
      </c>
      <c r="M39" s="194" t="e">
        <f t="shared" si="3"/>
        <v>#REF!</v>
      </c>
      <c r="O39" s="194">
        <f t="shared" si="2"/>
        <v>29</v>
      </c>
    </row>
    <row r="40" spans="2:15" ht="13">
      <c r="B40" s="83" t="s">
        <v>52</v>
      </c>
      <c r="C40" s="84"/>
      <c r="D40" s="103" t="s">
        <v>16</v>
      </c>
      <c r="E40" s="103" t="s">
        <v>17</v>
      </c>
      <c r="F40" s="103" t="s">
        <v>298</v>
      </c>
      <c r="G40" s="104">
        <v>1</v>
      </c>
      <c r="H40" s="105"/>
      <c r="I40" s="200">
        <v>49</v>
      </c>
      <c r="J40" s="59"/>
      <c r="K40" s="200">
        <v>49</v>
      </c>
      <c r="M40" s="194" t="e">
        <f t="shared" si="3"/>
        <v>#REF!</v>
      </c>
      <c r="O40" s="194">
        <f t="shared" si="2"/>
        <v>30</v>
      </c>
    </row>
    <row r="41" spans="2:15" ht="13">
      <c r="B41" s="83" t="s">
        <v>53</v>
      </c>
      <c r="C41" s="84"/>
      <c r="D41" s="103" t="s">
        <v>16</v>
      </c>
      <c r="E41" s="103" t="s">
        <v>17</v>
      </c>
      <c r="F41" s="103" t="s">
        <v>412</v>
      </c>
      <c r="G41" s="104">
        <v>1</v>
      </c>
      <c r="H41" s="105"/>
      <c r="I41" s="200">
        <v>0</v>
      </c>
      <c r="J41" s="59"/>
      <c r="K41" s="200">
        <v>48</v>
      </c>
      <c r="M41" s="194" t="e">
        <f t="shared" si="3"/>
        <v>#REF!</v>
      </c>
      <c r="O41" s="194">
        <f t="shared" si="2"/>
        <v>31</v>
      </c>
    </row>
    <row r="42" spans="2:15" ht="13">
      <c r="B42" s="83" t="s">
        <v>54</v>
      </c>
      <c r="C42" s="84"/>
      <c r="D42" s="103" t="s">
        <v>16</v>
      </c>
      <c r="E42" s="103" t="s">
        <v>17</v>
      </c>
      <c r="F42" s="103" t="s">
        <v>412</v>
      </c>
      <c r="G42" s="104">
        <v>1</v>
      </c>
      <c r="H42" s="105"/>
      <c r="I42" s="200">
        <v>0</v>
      </c>
      <c r="J42" s="59"/>
      <c r="K42" s="200">
        <v>47</v>
      </c>
      <c r="M42" s="194" t="e">
        <f t="shared" si="3"/>
        <v>#REF!</v>
      </c>
      <c r="O42" s="194">
        <f t="shared" si="2"/>
        <v>32</v>
      </c>
    </row>
    <row r="43" spans="2:15" ht="13">
      <c r="B43" s="83" t="s">
        <v>55</v>
      </c>
      <c r="C43" s="84"/>
      <c r="D43" s="103" t="s">
        <v>16</v>
      </c>
      <c r="E43" s="103" t="s">
        <v>17</v>
      </c>
      <c r="F43" s="103" t="s">
        <v>412</v>
      </c>
      <c r="G43" s="104">
        <v>1</v>
      </c>
      <c r="H43" s="105"/>
      <c r="I43" s="200">
        <v>0</v>
      </c>
      <c r="J43" s="59"/>
      <c r="K43" s="200">
        <v>47</v>
      </c>
      <c r="M43" s="194" t="e">
        <f t="shared" si="3"/>
        <v>#REF!</v>
      </c>
      <c r="O43" s="194">
        <f t="shared" si="2"/>
        <v>33</v>
      </c>
    </row>
    <row r="44" spans="2:15" ht="13">
      <c r="B44" s="83" t="s">
        <v>56</v>
      </c>
      <c r="C44" s="84"/>
      <c r="D44" s="103" t="s">
        <v>16</v>
      </c>
      <c r="E44" s="103" t="s">
        <v>17</v>
      </c>
      <c r="F44" s="103" t="s">
        <v>412</v>
      </c>
      <c r="G44" s="104">
        <v>1</v>
      </c>
      <c r="H44" s="105"/>
      <c r="I44" s="200">
        <v>0</v>
      </c>
      <c r="J44" s="59"/>
      <c r="K44" s="200">
        <v>47</v>
      </c>
      <c r="M44" s="194" t="e">
        <f t="shared" si="3"/>
        <v>#REF!</v>
      </c>
      <c r="O44" s="194">
        <f t="shared" si="2"/>
        <v>34</v>
      </c>
    </row>
    <row r="45" spans="2:15" ht="13">
      <c r="B45" s="83" t="s">
        <v>57</v>
      </c>
      <c r="C45" s="84"/>
      <c r="D45" s="103" t="s">
        <v>16</v>
      </c>
      <c r="E45" s="103" t="s">
        <v>17</v>
      </c>
      <c r="F45" s="103" t="s">
        <v>412</v>
      </c>
      <c r="G45" s="104">
        <v>1</v>
      </c>
      <c r="H45" s="105"/>
      <c r="I45" s="200">
        <v>0</v>
      </c>
      <c r="J45" s="59"/>
      <c r="K45" s="200">
        <v>47</v>
      </c>
      <c r="M45" s="194" t="e">
        <f t="shared" si="3"/>
        <v>#REF!</v>
      </c>
      <c r="O45" s="194">
        <f t="shared" si="2"/>
        <v>35</v>
      </c>
    </row>
    <row r="46" spans="2:15" ht="13">
      <c r="B46" s="83" t="s">
        <v>58</v>
      </c>
      <c r="C46" s="84"/>
      <c r="D46" s="103" t="s">
        <v>16</v>
      </c>
      <c r="E46" s="103" t="s">
        <v>17</v>
      </c>
      <c r="F46" s="103" t="s">
        <v>412</v>
      </c>
      <c r="G46" s="104">
        <v>1</v>
      </c>
      <c r="H46" s="105"/>
      <c r="I46" s="200">
        <v>0</v>
      </c>
      <c r="J46" s="59"/>
      <c r="K46" s="200">
        <v>47</v>
      </c>
      <c r="M46" s="194" t="e">
        <f t="shared" si="3"/>
        <v>#REF!</v>
      </c>
      <c r="O46" s="194">
        <f t="shared" si="2"/>
        <v>36</v>
      </c>
    </row>
    <row r="47" spans="2:15" ht="13">
      <c r="B47" s="83" t="s">
        <v>59</v>
      </c>
      <c r="C47" s="84"/>
      <c r="D47" s="103" t="s">
        <v>16</v>
      </c>
      <c r="E47" s="103" t="s">
        <v>17</v>
      </c>
      <c r="F47" s="103" t="s">
        <v>412</v>
      </c>
      <c r="G47" s="104">
        <v>1</v>
      </c>
      <c r="H47" s="105"/>
      <c r="I47" s="200">
        <v>0</v>
      </c>
      <c r="J47" s="59"/>
      <c r="K47" s="200">
        <v>47</v>
      </c>
      <c r="M47" s="194" t="e">
        <f t="shared" si="3"/>
        <v>#REF!</v>
      </c>
      <c r="O47" s="194">
        <f t="shared" si="2"/>
        <v>37</v>
      </c>
    </row>
    <row r="48" spans="2:15" ht="13">
      <c r="B48" s="83" t="s">
        <v>60</v>
      </c>
      <c r="C48" s="84"/>
      <c r="D48" s="103" t="s">
        <v>16</v>
      </c>
      <c r="E48" s="103" t="s">
        <v>17</v>
      </c>
      <c r="F48" s="103" t="s">
        <v>412</v>
      </c>
      <c r="G48" s="104">
        <v>1</v>
      </c>
      <c r="H48" s="105"/>
      <c r="I48" s="200">
        <v>0</v>
      </c>
      <c r="J48" s="59"/>
      <c r="K48" s="200">
        <v>44</v>
      </c>
      <c r="M48" s="194" t="e">
        <f t="shared" si="3"/>
        <v>#REF!</v>
      </c>
      <c r="O48" s="194">
        <f t="shared" si="2"/>
        <v>38</v>
      </c>
    </row>
    <row r="49" spans="2:15" ht="13">
      <c r="B49" s="83" t="s">
        <v>61</v>
      </c>
      <c r="C49" s="84"/>
      <c r="D49" s="103" t="s">
        <v>16</v>
      </c>
      <c r="E49" s="103" t="s">
        <v>17</v>
      </c>
      <c r="F49" s="103" t="s">
        <v>273</v>
      </c>
      <c r="G49" s="104">
        <v>1</v>
      </c>
      <c r="H49" s="105"/>
      <c r="I49" s="200">
        <v>28</v>
      </c>
      <c r="J49" s="59"/>
      <c r="K49" s="200">
        <v>28</v>
      </c>
      <c r="M49" s="194" t="e">
        <f t="shared" si="3"/>
        <v>#REF!</v>
      </c>
      <c r="O49" s="194">
        <f t="shared" si="2"/>
        <v>39</v>
      </c>
    </row>
    <row r="50" spans="2:15" ht="13">
      <c r="B50" s="201" t="s">
        <v>62</v>
      </c>
      <c r="C50" s="84"/>
      <c r="D50" s="103"/>
      <c r="E50" s="103"/>
      <c r="F50" s="103"/>
      <c r="G50" s="225"/>
      <c r="H50" s="226"/>
      <c r="I50" s="203">
        <f>SUM(I10:I49)</f>
        <v>6581</v>
      </c>
      <c r="J50" s="204"/>
      <c r="K50" s="203">
        <f>SUM(K10:K49)</f>
        <v>7524.25</v>
      </c>
      <c r="M50" s="194" t="e">
        <f>+M49+1</f>
        <v>#REF!</v>
      </c>
    </row>
    <row r="51" spans="2:15" ht="13">
      <c r="B51" s="90" t="s">
        <v>63</v>
      </c>
      <c r="C51" s="90"/>
      <c r="D51" s="76"/>
      <c r="E51" s="76"/>
      <c r="F51" s="77"/>
      <c r="G51" s="76"/>
      <c r="H51" s="76"/>
      <c r="I51" s="199"/>
      <c r="J51" s="76"/>
      <c r="K51" s="199"/>
    </row>
    <row r="52" spans="2:15" ht="13">
      <c r="B52" s="83" t="s">
        <v>66</v>
      </c>
      <c r="C52" s="84"/>
      <c r="D52" s="103" t="s">
        <v>122</v>
      </c>
      <c r="E52" s="103" t="s">
        <v>65</v>
      </c>
      <c r="F52" s="103" t="s">
        <v>298</v>
      </c>
      <c r="G52" s="104">
        <v>1</v>
      </c>
      <c r="H52" s="105"/>
      <c r="I52" s="200">
        <f>830+13</f>
        <v>843</v>
      </c>
      <c r="J52" s="59"/>
      <c r="K52" s="200">
        <f>1001+13</f>
        <v>1014</v>
      </c>
      <c r="O52" s="194">
        <f>+O49+1</f>
        <v>40</v>
      </c>
    </row>
    <row r="53" spans="2:15" ht="13">
      <c r="B53" s="83" t="s">
        <v>67</v>
      </c>
      <c r="C53" s="84"/>
      <c r="D53" s="103" t="s">
        <v>122</v>
      </c>
      <c r="E53" s="103" t="s">
        <v>65</v>
      </c>
      <c r="F53" s="103" t="s">
        <v>298</v>
      </c>
      <c r="G53" s="104">
        <v>1</v>
      </c>
      <c r="H53" s="105"/>
      <c r="I53" s="200">
        <v>782</v>
      </c>
      <c r="J53" s="59"/>
      <c r="K53" s="200">
        <v>842</v>
      </c>
      <c r="M53" s="194" t="e">
        <f>+M29+1</f>
        <v>#REF!</v>
      </c>
      <c r="O53" s="194">
        <f>+O52+1</f>
        <v>41</v>
      </c>
    </row>
    <row r="54" spans="2:15" ht="15.5">
      <c r="B54" s="83" t="s">
        <v>414</v>
      </c>
      <c r="C54" s="84"/>
      <c r="D54" s="103" t="s">
        <v>122</v>
      </c>
      <c r="E54" s="103" t="s">
        <v>65</v>
      </c>
      <c r="F54" s="103" t="s">
        <v>411</v>
      </c>
      <c r="G54" s="104">
        <v>1</v>
      </c>
      <c r="H54" s="105"/>
      <c r="I54" s="200">
        <v>763</v>
      </c>
      <c r="J54" s="59"/>
      <c r="K54" s="200">
        <v>781</v>
      </c>
      <c r="M54" s="194" t="e">
        <f t="shared" ref="M54:M65" si="4">+M53+1</f>
        <v>#REF!</v>
      </c>
      <c r="O54" s="194">
        <f t="shared" ref="O54:O64" si="5">+O53+1</f>
        <v>42</v>
      </c>
    </row>
    <row r="55" spans="2:15" ht="13">
      <c r="B55" s="83" t="s">
        <v>381</v>
      </c>
      <c r="C55" s="84"/>
      <c r="D55" s="103" t="s">
        <v>122</v>
      </c>
      <c r="E55" s="103" t="s">
        <v>65</v>
      </c>
      <c r="F55" s="103" t="s">
        <v>273</v>
      </c>
      <c r="G55" s="104">
        <v>1</v>
      </c>
      <c r="H55" s="105"/>
      <c r="I55" s="200">
        <v>740</v>
      </c>
      <c r="J55" s="59"/>
      <c r="K55" s="200">
        <v>762</v>
      </c>
      <c r="O55" s="194">
        <f t="shared" si="5"/>
        <v>43</v>
      </c>
    </row>
    <row r="56" spans="2:15" ht="13">
      <c r="B56" s="83" t="s">
        <v>64</v>
      </c>
      <c r="C56" s="84"/>
      <c r="D56" s="103" t="s">
        <v>122</v>
      </c>
      <c r="E56" s="103" t="s">
        <v>65</v>
      </c>
      <c r="F56" s="103" t="s">
        <v>273</v>
      </c>
      <c r="G56" s="104">
        <v>0.75</v>
      </c>
      <c r="H56" s="105"/>
      <c r="I56" s="200">
        <v>779</v>
      </c>
      <c r="J56" s="59"/>
      <c r="K56" s="200">
        <v>746</v>
      </c>
      <c r="M56" s="194" t="e">
        <f>+M54+1</f>
        <v>#REF!</v>
      </c>
      <c r="O56" s="194">
        <f t="shared" si="5"/>
        <v>44</v>
      </c>
    </row>
    <row r="57" spans="2:15" ht="13">
      <c r="B57" s="83" t="s">
        <v>69</v>
      </c>
      <c r="C57" s="84"/>
      <c r="D57" s="103" t="s">
        <v>122</v>
      </c>
      <c r="E57" s="103" t="s">
        <v>65</v>
      </c>
      <c r="F57" s="103" t="s">
        <v>273</v>
      </c>
      <c r="G57" s="104">
        <v>1</v>
      </c>
      <c r="H57" s="105"/>
      <c r="I57" s="200">
        <f>662+10</f>
        <v>672</v>
      </c>
      <c r="J57" s="59"/>
      <c r="K57" s="200">
        <f>692+10</f>
        <v>702</v>
      </c>
      <c r="M57" s="194" t="e">
        <f t="shared" si="4"/>
        <v>#REF!</v>
      </c>
      <c r="O57" s="194">
        <f t="shared" si="5"/>
        <v>45</v>
      </c>
    </row>
    <row r="58" spans="2:15" ht="13">
      <c r="B58" s="83" t="s">
        <v>71</v>
      </c>
      <c r="C58" s="84"/>
      <c r="D58" s="103" t="s">
        <v>122</v>
      </c>
      <c r="E58" s="103" t="s">
        <v>65</v>
      </c>
      <c r="F58" s="103" t="s">
        <v>298</v>
      </c>
      <c r="G58" s="104">
        <v>1</v>
      </c>
      <c r="H58" s="105"/>
      <c r="I58" s="200">
        <v>463</v>
      </c>
      <c r="J58" s="59"/>
      <c r="K58" s="200">
        <v>608</v>
      </c>
      <c r="M58" s="194" t="e">
        <f t="shared" si="4"/>
        <v>#REF!</v>
      </c>
      <c r="O58" s="194">
        <f t="shared" si="5"/>
        <v>46</v>
      </c>
    </row>
    <row r="59" spans="2:15" ht="13">
      <c r="B59" s="83" t="s">
        <v>70</v>
      </c>
      <c r="C59" s="84"/>
      <c r="D59" s="103" t="s">
        <v>122</v>
      </c>
      <c r="E59" s="103" t="s">
        <v>65</v>
      </c>
      <c r="F59" s="103" t="s">
        <v>273</v>
      </c>
      <c r="G59" s="104">
        <v>1</v>
      </c>
      <c r="H59" s="105"/>
      <c r="I59" s="200">
        <v>520</v>
      </c>
      <c r="J59" s="59"/>
      <c r="K59" s="200">
        <v>606</v>
      </c>
      <c r="M59" s="194" t="e">
        <f t="shared" si="4"/>
        <v>#REF!</v>
      </c>
      <c r="O59" s="194">
        <f t="shared" si="5"/>
        <v>47</v>
      </c>
    </row>
    <row r="60" spans="2:15" ht="13">
      <c r="B60" s="83" t="s">
        <v>72</v>
      </c>
      <c r="C60" s="84"/>
      <c r="D60" s="103" t="s">
        <v>122</v>
      </c>
      <c r="E60" s="103" t="s">
        <v>65</v>
      </c>
      <c r="F60" s="103" t="s">
        <v>298</v>
      </c>
      <c r="G60" s="104">
        <v>1</v>
      </c>
      <c r="H60" s="105"/>
      <c r="I60" s="200">
        <v>426</v>
      </c>
      <c r="J60" s="59"/>
      <c r="K60" s="200">
        <v>500</v>
      </c>
      <c r="M60" s="194" t="e">
        <f t="shared" si="4"/>
        <v>#REF!</v>
      </c>
      <c r="O60" s="194">
        <f t="shared" si="5"/>
        <v>48</v>
      </c>
    </row>
    <row r="61" spans="2:15" ht="13">
      <c r="B61" s="83" t="s">
        <v>73</v>
      </c>
      <c r="C61" s="84"/>
      <c r="D61" s="103" t="s">
        <v>122</v>
      </c>
      <c r="E61" s="103" t="s">
        <v>65</v>
      </c>
      <c r="F61" s="103" t="s">
        <v>298</v>
      </c>
      <c r="G61" s="104">
        <v>1</v>
      </c>
      <c r="H61" s="105"/>
      <c r="I61" s="200">
        <v>400</v>
      </c>
      <c r="J61" s="59"/>
      <c r="K61" s="200">
        <v>453</v>
      </c>
      <c r="M61" s="194" t="e">
        <f t="shared" si="4"/>
        <v>#REF!</v>
      </c>
      <c r="O61" s="194">
        <f t="shared" si="5"/>
        <v>49</v>
      </c>
    </row>
    <row r="62" spans="2:15" ht="13">
      <c r="B62" s="83" t="s">
        <v>74</v>
      </c>
      <c r="C62" s="84"/>
      <c r="D62" s="103" t="s">
        <v>122</v>
      </c>
      <c r="E62" s="103" t="s">
        <v>65</v>
      </c>
      <c r="F62" s="103" t="s">
        <v>298</v>
      </c>
      <c r="G62" s="104">
        <v>1</v>
      </c>
      <c r="H62" s="105"/>
      <c r="I62" s="200">
        <v>344</v>
      </c>
      <c r="J62" s="59"/>
      <c r="K62" s="200">
        <v>400</v>
      </c>
      <c r="M62" s="194" t="e">
        <f t="shared" si="4"/>
        <v>#REF!</v>
      </c>
      <c r="O62" s="194">
        <f t="shared" si="5"/>
        <v>50</v>
      </c>
    </row>
    <row r="63" spans="2:15" ht="13">
      <c r="B63" s="83" t="s">
        <v>75</v>
      </c>
      <c r="C63" s="84"/>
      <c r="D63" s="103" t="s">
        <v>122</v>
      </c>
      <c r="E63" s="103" t="s">
        <v>65</v>
      </c>
      <c r="F63" s="103" t="s">
        <v>273</v>
      </c>
      <c r="G63" s="227">
        <v>0.78500000000000003</v>
      </c>
      <c r="H63" s="105"/>
      <c r="I63" s="200">
        <v>392</v>
      </c>
      <c r="J63" s="59"/>
      <c r="K63" s="200">
        <v>374</v>
      </c>
      <c r="M63" s="194" t="e">
        <f t="shared" si="4"/>
        <v>#REF!</v>
      </c>
      <c r="O63" s="194">
        <f t="shared" si="5"/>
        <v>51</v>
      </c>
    </row>
    <row r="64" spans="2:15" ht="15.5">
      <c r="B64" s="83" t="s">
        <v>129</v>
      </c>
      <c r="C64" s="228"/>
      <c r="D64" s="103" t="s">
        <v>122</v>
      </c>
      <c r="E64" s="103" t="s">
        <v>65</v>
      </c>
      <c r="F64" s="103" t="s">
        <v>298</v>
      </c>
      <c r="G64" s="104">
        <v>1</v>
      </c>
      <c r="H64" s="105"/>
      <c r="I64" s="198">
        <v>210</v>
      </c>
      <c r="J64" s="59"/>
      <c r="K64" s="198">
        <v>236</v>
      </c>
      <c r="M64" s="194" t="e">
        <f t="shared" si="4"/>
        <v>#REF!</v>
      </c>
      <c r="O64" s="194">
        <f t="shared" si="5"/>
        <v>52</v>
      </c>
    </row>
    <row r="65" spans="2:15" ht="13">
      <c r="B65" s="201" t="s">
        <v>62</v>
      </c>
      <c r="C65" s="84"/>
      <c r="D65" s="76"/>
      <c r="E65" s="76"/>
      <c r="F65" s="77"/>
      <c r="G65" s="202"/>
      <c r="H65" s="202"/>
      <c r="I65" s="203">
        <f>SUM(I52:I64)</f>
        <v>7334</v>
      </c>
      <c r="J65" s="204"/>
      <c r="K65" s="203">
        <f>SUM(K52:K64)</f>
        <v>8024</v>
      </c>
      <c r="M65" s="194" t="e">
        <f t="shared" si="4"/>
        <v>#REF!</v>
      </c>
    </row>
    <row r="66" spans="2:15" ht="13">
      <c r="B66" s="90" t="s">
        <v>97</v>
      </c>
      <c r="C66" s="90"/>
      <c r="D66" s="76"/>
      <c r="E66" s="76"/>
      <c r="F66" s="77"/>
      <c r="G66" s="76"/>
      <c r="H66" s="76"/>
      <c r="I66" s="199"/>
      <c r="J66" s="76"/>
      <c r="K66" s="199"/>
    </row>
    <row r="67" spans="2:15" ht="13">
      <c r="B67" s="83" t="s">
        <v>176</v>
      </c>
      <c r="C67" s="84"/>
      <c r="D67" s="103" t="s">
        <v>114</v>
      </c>
      <c r="E67" s="103" t="s">
        <v>254</v>
      </c>
      <c r="F67" s="103" t="s">
        <v>273</v>
      </c>
      <c r="G67" s="104">
        <v>1</v>
      </c>
      <c r="H67" s="105"/>
      <c r="I67" s="200">
        <v>1037</v>
      </c>
      <c r="J67" s="59"/>
      <c r="K67" s="200">
        <v>1130</v>
      </c>
      <c r="O67" s="194">
        <f>+O64+1</f>
        <v>53</v>
      </c>
    </row>
    <row r="68" spans="2:15" ht="13">
      <c r="B68" s="83" t="s">
        <v>183</v>
      </c>
      <c r="C68" s="84"/>
      <c r="D68" s="103" t="s">
        <v>114</v>
      </c>
      <c r="E68" s="103" t="s">
        <v>255</v>
      </c>
      <c r="F68" s="103" t="s">
        <v>273</v>
      </c>
      <c r="G68" s="104">
        <v>1</v>
      </c>
      <c r="H68" s="105"/>
      <c r="I68" s="193">
        <v>1030</v>
      </c>
      <c r="J68" s="59"/>
      <c r="K68" s="193">
        <v>1130</v>
      </c>
      <c r="M68" s="194" t="e">
        <f>+M109+1</f>
        <v>#REF!</v>
      </c>
      <c r="O68" s="194">
        <f>+O67+1</f>
        <v>54</v>
      </c>
    </row>
    <row r="69" spans="2:15" ht="13">
      <c r="B69" s="83" t="s">
        <v>187</v>
      </c>
      <c r="C69" s="84"/>
      <c r="D69" s="103" t="s">
        <v>114</v>
      </c>
      <c r="E69" s="103" t="s">
        <v>255</v>
      </c>
      <c r="F69" s="103" t="s">
        <v>413</v>
      </c>
      <c r="G69" s="104">
        <v>1</v>
      </c>
      <c r="H69" s="105"/>
      <c r="I69" s="200">
        <v>0</v>
      </c>
      <c r="J69" s="59"/>
      <c r="K69" s="200">
        <v>725</v>
      </c>
      <c r="M69" s="194" t="e">
        <f t="shared" ref="M69:M97" si="6">+M68+1</f>
        <v>#REF!</v>
      </c>
      <c r="O69" s="194">
        <f t="shared" ref="O69:O96" si="7">+O68+1</f>
        <v>55</v>
      </c>
    </row>
    <row r="70" spans="2:15" ht="13">
      <c r="B70" s="83" t="s">
        <v>277</v>
      </c>
      <c r="C70" s="84"/>
      <c r="D70" s="103" t="s">
        <v>114</v>
      </c>
      <c r="E70" s="103" t="s">
        <v>254</v>
      </c>
      <c r="F70" s="103" t="s">
        <v>273</v>
      </c>
      <c r="G70" s="104">
        <v>1</v>
      </c>
      <c r="H70" s="105"/>
      <c r="I70" s="193">
        <v>518.5</v>
      </c>
      <c r="J70" s="59"/>
      <c r="K70" s="193">
        <v>565</v>
      </c>
      <c r="M70" s="194" t="e">
        <f>+#REF!+1</f>
        <v>#REF!</v>
      </c>
      <c r="O70" s="194">
        <f t="shared" si="7"/>
        <v>56</v>
      </c>
    </row>
    <row r="71" spans="2:15" ht="13">
      <c r="B71" s="83" t="s">
        <v>104</v>
      </c>
      <c r="C71" s="84"/>
      <c r="D71" s="103" t="s">
        <v>120</v>
      </c>
      <c r="E71" s="103" t="s">
        <v>105</v>
      </c>
      <c r="F71" s="103" t="s">
        <v>273</v>
      </c>
      <c r="G71" s="104">
        <v>1</v>
      </c>
      <c r="H71" s="105"/>
      <c r="I71" s="193">
        <f>543+9</f>
        <v>552</v>
      </c>
      <c r="J71" s="59"/>
      <c r="K71" s="193">
        <f>543+9</f>
        <v>552</v>
      </c>
      <c r="O71" s="194">
        <f t="shared" si="7"/>
        <v>57</v>
      </c>
    </row>
    <row r="72" spans="2:15" ht="15.5">
      <c r="B72" s="83" t="s">
        <v>282</v>
      </c>
      <c r="C72" s="84"/>
      <c r="D72" s="103" t="s">
        <v>120</v>
      </c>
      <c r="E72" s="103" t="s">
        <v>112</v>
      </c>
      <c r="F72" s="103" t="s">
        <v>273</v>
      </c>
      <c r="G72" s="104">
        <v>0.5</v>
      </c>
      <c r="H72" s="105"/>
      <c r="I72" s="200">
        <v>422</v>
      </c>
      <c r="J72" s="59"/>
      <c r="K72" s="200">
        <v>519</v>
      </c>
      <c r="M72" s="194" t="e">
        <f>+M70+1</f>
        <v>#REF!</v>
      </c>
      <c r="O72" s="194">
        <f t="shared" si="7"/>
        <v>58</v>
      </c>
    </row>
    <row r="73" spans="2:15" ht="13">
      <c r="B73" s="83" t="s">
        <v>101</v>
      </c>
      <c r="C73" s="84"/>
      <c r="D73" s="103" t="s">
        <v>99</v>
      </c>
      <c r="E73" s="103" t="s">
        <v>100</v>
      </c>
      <c r="F73" s="103" t="s">
        <v>412</v>
      </c>
      <c r="G73" s="104">
        <v>1</v>
      </c>
      <c r="H73" s="105"/>
      <c r="I73" s="193">
        <v>0</v>
      </c>
      <c r="J73" s="59"/>
      <c r="K73" s="193">
        <v>503</v>
      </c>
      <c r="M73" s="194" t="e">
        <f t="shared" si="6"/>
        <v>#REF!</v>
      </c>
      <c r="O73" s="194">
        <f t="shared" si="7"/>
        <v>59</v>
      </c>
    </row>
    <row r="74" spans="2:15" ht="13">
      <c r="B74" s="83" t="s">
        <v>113</v>
      </c>
      <c r="C74" s="84"/>
      <c r="D74" s="103" t="s">
        <v>114</v>
      </c>
      <c r="E74" s="103" t="s">
        <v>115</v>
      </c>
      <c r="F74" s="103" t="s">
        <v>412</v>
      </c>
      <c r="G74" s="104">
        <v>1</v>
      </c>
      <c r="H74" s="105"/>
      <c r="I74" s="200">
        <v>0</v>
      </c>
      <c r="J74" s="59"/>
      <c r="K74" s="200">
        <v>503</v>
      </c>
      <c r="M74" s="194" t="e">
        <f t="shared" si="6"/>
        <v>#REF!</v>
      </c>
      <c r="O74" s="194">
        <f t="shared" si="7"/>
        <v>60</v>
      </c>
    </row>
    <row r="75" spans="2:15" ht="13">
      <c r="B75" s="83" t="s">
        <v>102</v>
      </c>
      <c r="C75" s="84"/>
      <c r="D75" s="103" t="s">
        <v>99</v>
      </c>
      <c r="E75" s="103" t="s">
        <v>103</v>
      </c>
      <c r="F75" s="103" t="s">
        <v>273</v>
      </c>
      <c r="G75" s="104">
        <v>1</v>
      </c>
      <c r="H75" s="105"/>
      <c r="I75" s="193">
        <v>280</v>
      </c>
      <c r="J75" s="59"/>
      <c r="K75" s="193">
        <v>375</v>
      </c>
      <c r="M75" s="194" t="e">
        <f t="shared" si="6"/>
        <v>#REF!</v>
      </c>
      <c r="O75" s="194">
        <f t="shared" si="7"/>
        <v>61</v>
      </c>
    </row>
    <row r="76" spans="2:15" ht="13">
      <c r="B76" s="83" t="s">
        <v>192</v>
      </c>
      <c r="C76" s="84"/>
      <c r="D76" s="103" t="s">
        <v>114</v>
      </c>
      <c r="E76" s="103" t="s">
        <v>256</v>
      </c>
      <c r="F76" s="103" t="s">
        <v>412</v>
      </c>
      <c r="G76" s="104">
        <v>1</v>
      </c>
      <c r="H76" s="105"/>
      <c r="I76" s="200">
        <v>0</v>
      </c>
      <c r="J76" s="59"/>
      <c r="K76" s="200">
        <v>191</v>
      </c>
      <c r="M76" s="194" t="e">
        <f t="shared" si="6"/>
        <v>#REF!</v>
      </c>
      <c r="O76" s="194">
        <f t="shared" si="7"/>
        <v>62</v>
      </c>
    </row>
    <row r="77" spans="2:15" ht="15.5">
      <c r="B77" s="83" t="s">
        <v>415</v>
      </c>
      <c r="C77" s="84"/>
      <c r="D77" s="103" t="s">
        <v>114</v>
      </c>
      <c r="E77" s="103" t="s">
        <v>256</v>
      </c>
      <c r="F77" s="103" t="s">
        <v>413</v>
      </c>
      <c r="G77" s="104">
        <v>1</v>
      </c>
      <c r="H77" s="105"/>
      <c r="I77" s="193">
        <v>0</v>
      </c>
      <c r="J77" s="59"/>
      <c r="K77" s="193">
        <v>158</v>
      </c>
      <c r="M77" s="194" t="e">
        <f t="shared" si="6"/>
        <v>#REF!</v>
      </c>
      <c r="O77" s="194">
        <f t="shared" si="7"/>
        <v>63</v>
      </c>
    </row>
    <row r="78" spans="2:15" ht="13">
      <c r="B78" s="83" t="s">
        <v>106</v>
      </c>
      <c r="C78" s="84"/>
      <c r="D78" s="103" t="s">
        <v>120</v>
      </c>
      <c r="E78" s="103" t="s">
        <v>107</v>
      </c>
      <c r="F78" s="103" t="s">
        <v>298</v>
      </c>
      <c r="G78" s="104">
        <v>1</v>
      </c>
      <c r="H78" s="105"/>
      <c r="I78" s="200">
        <v>110</v>
      </c>
      <c r="J78" s="59"/>
      <c r="K78" s="200">
        <v>121</v>
      </c>
      <c r="M78" s="194" t="e">
        <f t="shared" si="6"/>
        <v>#REF!</v>
      </c>
      <c r="O78" s="194">
        <f t="shared" si="7"/>
        <v>64</v>
      </c>
    </row>
    <row r="79" spans="2:15" ht="13">
      <c r="B79" s="83" t="s">
        <v>203</v>
      </c>
      <c r="C79" s="84"/>
      <c r="D79" s="103" t="s">
        <v>114</v>
      </c>
      <c r="E79" s="103" t="s">
        <v>256</v>
      </c>
      <c r="F79" s="103" t="s">
        <v>412</v>
      </c>
      <c r="G79" s="104">
        <v>1</v>
      </c>
      <c r="H79" s="105"/>
      <c r="I79" s="193">
        <v>0</v>
      </c>
      <c r="J79" s="59"/>
      <c r="K79" s="193">
        <v>92</v>
      </c>
      <c r="M79" s="194" t="e">
        <f t="shared" si="6"/>
        <v>#REF!</v>
      </c>
      <c r="O79" s="194">
        <f t="shared" si="7"/>
        <v>65</v>
      </c>
    </row>
    <row r="80" spans="2:15" ht="13">
      <c r="B80" s="83" t="s">
        <v>108</v>
      </c>
      <c r="C80" s="84"/>
      <c r="D80" s="103" t="s">
        <v>120</v>
      </c>
      <c r="E80" s="103" t="s">
        <v>107</v>
      </c>
      <c r="F80" s="103" t="s">
        <v>273</v>
      </c>
      <c r="G80" s="104">
        <v>1</v>
      </c>
      <c r="H80" s="105"/>
      <c r="I80" s="200">
        <v>60</v>
      </c>
      <c r="J80" s="59"/>
      <c r="K80" s="200">
        <v>80</v>
      </c>
      <c r="M80" s="194" t="e">
        <f t="shared" si="6"/>
        <v>#REF!</v>
      </c>
      <c r="O80" s="194">
        <f t="shared" si="7"/>
        <v>66</v>
      </c>
    </row>
    <row r="81" spans="2:15" ht="15.5">
      <c r="B81" s="83" t="s">
        <v>416</v>
      </c>
      <c r="C81" s="84"/>
      <c r="D81" s="103" t="s">
        <v>114</v>
      </c>
      <c r="E81" s="103" t="s">
        <v>256</v>
      </c>
      <c r="F81" s="103" t="s">
        <v>412</v>
      </c>
      <c r="G81" s="104">
        <v>1</v>
      </c>
      <c r="H81" s="105"/>
      <c r="I81" s="193">
        <v>0</v>
      </c>
      <c r="J81" s="59"/>
      <c r="K81" s="193">
        <v>77</v>
      </c>
      <c r="M81" s="194" t="e">
        <f t="shared" si="6"/>
        <v>#REF!</v>
      </c>
      <c r="O81" s="194">
        <f t="shared" si="7"/>
        <v>67</v>
      </c>
    </row>
    <row r="82" spans="2:15" ht="13">
      <c r="B82" s="83" t="s">
        <v>211</v>
      </c>
      <c r="C82" s="84"/>
      <c r="D82" s="103" t="s">
        <v>114</v>
      </c>
      <c r="E82" s="103" t="s">
        <v>256</v>
      </c>
      <c r="F82" s="103" t="s">
        <v>412</v>
      </c>
      <c r="G82" s="104">
        <v>1</v>
      </c>
      <c r="H82" s="105"/>
      <c r="I82" s="200">
        <v>0</v>
      </c>
      <c r="J82" s="59"/>
      <c r="K82" s="200">
        <v>73</v>
      </c>
      <c r="M82" s="194" t="e">
        <f t="shared" si="6"/>
        <v>#REF!</v>
      </c>
      <c r="O82" s="194">
        <f t="shared" si="7"/>
        <v>68</v>
      </c>
    </row>
    <row r="83" spans="2:15" ht="15.5">
      <c r="B83" s="83" t="s">
        <v>417</v>
      </c>
      <c r="C83" s="84"/>
      <c r="D83" s="103" t="s">
        <v>114</v>
      </c>
      <c r="E83" s="103" t="s">
        <v>256</v>
      </c>
      <c r="F83" s="103" t="s">
        <v>412</v>
      </c>
      <c r="G83" s="104">
        <v>1</v>
      </c>
      <c r="H83" s="105"/>
      <c r="I83" s="193">
        <v>0</v>
      </c>
      <c r="J83" s="59"/>
      <c r="K83" s="193">
        <v>68</v>
      </c>
      <c r="M83" s="194" t="e">
        <f t="shared" si="6"/>
        <v>#REF!</v>
      </c>
      <c r="O83" s="194">
        <f t="shared" si="7"/>
        <v>69</v>
      </c>
    </row>
    <row r="84" spans="2:15" ht="13">
      <c r="B84" s="83" t="s">
        <v>220</v>
      </c>
      <c r="C84" s="84"/>
      <c r="D84" s="103" t="s">
        <v>114</v>
      </c>
      <c r="E84" s="103" t="s">
        <v>256</v>
      </c>
      <c r="F84" s="103" t="s">
        <v>412</v>
      </c>
      <c r="G84" s="104">
        <v>1</v>
      </c>
      <c r="H84" s="105"/>
      <c r="I84" s="200">
        <v>0</v>
      </c>
      <c r="J84" s="59"/>
      <c r="K84" s="200">
        <v>67</v>
      </c>
      <c r="M84" s="194" t="e">
        <f t="shared" si="6"/>
        <v>#REF!</v>
      </c>
      <c r="O84" s="194">
        <f t="shared" si="7"/>
        <v>70</v>
      </c>
    </row>
    <row r="85" spans="2:15" ht="15.5">
      <c r="B85" s="83" t="s">
        <v>418</v>
      </c>
      <c r="C85" s="84"/>
      <c r="D85" s="103" t="s">
        <v>114</v>
      </c>
      <c r="E85" s="103" t="s">
        <v>256</v>
      </c>
      <c r="F85" s="103" t="s">
        <v>412</v>
      </c>
      <c r="G85" s="104">
        <v>1</v>
      </c>
      <c r="H85" s="105"/>
      <c r="I85" s="193">
        <v>0</v>
      </c>
      <c r="J85" s="59"/>
      <c r="K85" s="193">
        <v>60</v>
      </c>
      <c r="M85" s="194" t="e">
        <f t="shared" si="6"/>
        <v>#REF!</v>
      </c>
      <c r="O85" s="194">
        <f t="shared" si="7"/>
        <v>71</v>
      </c>
    </row>
    <row r="86" spans="2:15" ht="13">
      <c r="B86" s="83" t="s">
        <v>109</v>
      </c>
      <c r="C86" s="84"/>
      <c r="D86" s="103" t="s">
        <v>120</v>
      </c>
      <c r="E86" s="103" t="s">
        <v>107</v>
      </c>
      <c r="F86" s="103" t="s">
        <v>273</v>
      </c>
      <c r="G86" s="104">
        <v>1</v>
      </c>
      <c r="H86" s="105"/>
      <c r="I86" s="200">
        <v>55</v>
      </c>
      <c r="J86" s="59"/>
      <c r="K86" s="200">
        <v>56</v>
      </c>
      <c r="M86" s="194" t="e">
        <f t="shared" si="6"/>
        <v>#REF!</v>
      </c>
      <c r="O86" s="194">
        <f t="shared" si="7"/>
        <v>72</v>
      </c>
    </row>
    <row r="87" spans="2:15" ht="13">
      <c r="B87" s="83" t="s">
        <v>224</v>
      </c>
      <c r="C87" s="84"/>
      <c r="D87" s="103" t="s">
        <v>114</v>
      </c>
      <c r="E87" s="103" t="s">
        <v>255</v>
      </c>
      <c r="F87" s="103" t="s">
        <v>412</v>
      </c>
      <c r="G87" s="104">
        <v>1</v>
      </c>
      <c r="H87" s="105"/>
      <c r="I87" s="193">
        <v>0</v>
      </c>
      <c r="J87" s="59"/>
      <c r="K87" s="193">
        <v>53</v>
      </c>
      <c r="M87" s="194" t="e">
        <f t="shared" si="6"/>
        <v>#REF!</v>
      </c>
      <c r="O87" s="194">
        <f t="shared" si="7"/>
        <v>73</v>
      </c>
    </row>
    <row r="88" spans="2:15" ht="13">
      <c r="B88" s="83" t="s">
        <v>110</v>
      </c>
      <c r="C88" s="84"/>
      <c r="D88" s="103" t="s">
        <v>120</v>
      </c>
      <c r="E88" s="103" t="s">
        <v>107</v>
      </c>
      <c r="F88" s="103" t="s">
        <v>412</v>
      </c>
      <c r="G88" s="104">
        <v>1</v>
      </c>
      <c r="H88" s="105"/>
      <c r="I88" s="200">
        <v>0</v>
      </c>
      <c r="J88" s="59"/>
      <c r="K88" s="200">
        <v>48</v>
      </c>
      <c r="M88" s="194" t="e">
        <f t="shared" si="6"/>
        <v>#REF!</v>
      </c>
      <c r="O88" s="194">
        <f t="shared" si="7"/>
        <v>74</v>
      </c>
    </row>
    <row r="89" spans="2:15" ht="13">
      <c r="B89" s="83" t="s">
        <v>111</v>
      </c>
      <c r="C89" s="84"/>
      <c r="D89" s="103" t="s">
        <v>120</v>
      </c>
      <c r="E89" s="103" t="s">
        <v>107</v>
      </c>
      <c r="F89" s="103" t="s">
        <v>298</v>
      </c>
      <c r="G89" s="104">
        <v>1</v>
      </c>
      <c r="H89" s="105"/>
      <c r="I89" s="193">
        <v>45</v>
      </c>
      <c r="J89" s="59"/>
      <c r="K89" s="193">
        <v>47</v>
      </c>
      <c r="M89" s="194" t="e">
        <f t="shared" si="6"/>
        <v>#REF!</v>
      </c>
      <c r="O89" s="194">
        <f t="shared" si="7"/>
        <v>75</v>
      </c>
    </row>
    <row r="90" spans="2:15" ht="13">
      <c r="B90" s="83" t="s">
        <v>226</v>
      </c>
      <c r="C90" s="84"/>
      <c r="D90" s="103" t="s">
        <v>114</v>
      </c>
      <c r="E90" s="103" t="s">
        <v>257</v>
      </c>
      <c r="F90" s="103" t="s">
        <v>412</v>
      </c>
      <c r="G90" s="104">
        <v>1</v>
      </c>
      <c r="H90" s="105"/>
      <c r="I90" s="200">
        <v>0</v>
      </c>
      <c r="J90" s="59"/>
      <c r="K90" s="200">
        <v>33</v>
      </c>
      <c r="M90" s="194" t="e">
        <f t="shared" si="6"/>
        <v>#REF!</v>
      </c>
      <c r="O90" s="194">
        <f t="shared" si="7"/>
        <v>76</v>
      </c>
    </row>
    <row r="91" spans="2:15" ht="15.5">
      <c r="B91" s="83" t="s">
        <v>419</v>
      </c>
      <c r="C91" s="84"/>
      <c r="D91" s="103" t="s">
        <v>120</v>
      </c>
      <c r="E91" s="103" t="s">
        <v>112</v>
      </c>
      <c r="F91" s="103" t="s">
        <v>298</v>
      </c>
      <c r="G91" s="104">
        <v>0.5</v>
      </c>
      <c r="H91" s="105"/>
      <c r="I91" s="193">
        <v>25</v>
      </c>
      <c r="J91" s="59"/>
      <c r="K91" s="193">
        <v>25</v>
      </c>
      <c r="M91" s="194" t="e">
        <f t="shared" si="6"/>
        <v>#REF!</v>
      </c>
      <c r="O91" s="194">
        <f t="shared" si="7"/>
        <v>77</v>
      </c>
    </row>
    <row r="92" spans="2:15" ht="13">
      <c r="B92" s="83" t="s">
        <v>229</v>
      </c>
      <c r="C92" s="84"/>
      <c r="D92" s="103" t="s">
        <v>114</v>
      </c>
      <c r="E92" s="103" t="s">
        <v>255</v>
      </c>
      <c r="F92" s="103" t="s">
        <v>412</v>
      </c>
      <c r="G92" s="104">
        <v>1</v>
      </c>
      <c r="H92" s="105"/>
      <c r="I92" s="200">
        <v>0</v>
      </c>
      <c r="J92" s="59"/>
      <c r="K92" s="200">
        <v>23</v>
      </c>
      <c r="M92" s="194" t="e">
        <f t="shared" si="6"/>
        <v>#REF!</v>
      </c>
      <c r="O92" s="194">
        <f t="shared" si="7"/>
        <v>78</v>
      </c>
    </row>
    <row r="93" spans="2:15" ht="13">
      <c r="B93" s="83" t="s">
        <v>232</v>
      </c>
      <c r="C93" s="84"/>
      <c r="D93" s="103" t="s">
        <v>114</v>
      </c>
      <c r="E93" s="103" t="s">
        <v>255</v>
      </c>
      <c r="F93" s="103" t="s">
        <v>412</v>
      </c>
      <c r="G93" s="104">
        <v>1</v>
      </c>
      <c r="H93" s="105"/>
      <c r="I93" s="193">
        <v>0</v>
      </c>
      <c r="J93" s="59"/>
      <c r="K93" s="193">
        <v>20</v>
      </c>
      <c r="M93" s="194" t="e">
        <f t="shared" si="6"/>
        <v>#REF!</v>
      </c>
      <c r="O93" s="194">
        <f t="shared" si="7"/>
        <v>79</v>
      </c>
    </row>
    <row r="94" spans="2:15" ht="13">
      <c r="B94" s="83" t="s">
        <v>234</v>
      </c>
      <c r="C94" s="84"/>
      <c r="D94" s="103" t="s">
        <v>114</v>
      </c>
      <c r="E94" s="103" t="s">
        <v>257</v>
      </c>
      <c r="F94" s="103" t="s">
        <v>412</v>
      </c>
      <c r="G94" s="104">
        <v>1</v>
      </c>
      <c r="H94" s="105"/>
      <c r="I94" s="200">
        <v>0</v>
      </c>
      <c r="J94" s="59"/>
      <c r="K94" s="200">
        <v>12</v>
      </c>
      <c r="M94" s="194" t="e">
        <f t="shared" si="6"/>
        <v>#REF!</v>
      </c>
      <c r="O94" s="194">
        <f t="shared" si="7"/>
        <v>80</v>
      </c>
    </row>
    <row r="95" spans="2:15" ht="13">
      <c r="B95" s="83" t="s">
        <v>237</v>
      </c>
      <c r="C95" s="84"/>
      <c r="D95" s="103" t="s">
        <v>114</v>
      </c>
      <c r="E95" s="103" t="s">
        <v>258</v>
      </c>
      <c r="F95" s="103" t="s">
        <v>412</v>
      </c>
      <c r="G95" s="104">
        <v>1</v>
      </c>
      <c r="H95" s="105"/>
      <c r="I95" s="193">
        <v>0</v>
      </c>
      <c r="J95" s="59"/>
      <c r="K95" s="193">
        <v>10</v>
      </c>
      <c r="M95" s="194" t="e">
        <f t="shared" si="6"/>
        <v>#REF!</v>
      </c>
      <c r="O95" s="194">
        <f t="shared" si="7"/>
        <v>81</v>
      </c>
    </row>
    <row r="96" spans="2:15" ht="13">
      <c r="B96" s="83" t="s">
        <v>240</v>
      </c>
      <c r="C96" s="84"/>
      <c r="D96" s="103" t="s">
        <v>114</v>
      </c>
      <c r="E96" s="103" t="s">
        <v>256</v>
      </c>
      <c r="F96" s="103" t="s">
        <v>243</v>
      </c>
      <c r="G96" s="104">
        <v>1</v>
      </c>
      <c r="H96" s="105"/>
      <c r="I96" s="198">
        <v>0</v>
      </c>
      <c r="J96" s="59"/>
      <c r="K96" s="198">
        <v>4</v>
      </c>
      <c r="M96" s="194" t="e">
        <f t="shared" si="6"/>
        <v>#REF!</v>
      </c>
      <c r="O96" s="194">
        <f t="shared" si="7"/>
        <v>82</v>
      </c>
    </row>
    <row r="97" spans="2:16" ht="13">
      <c r="B97" s="201" t="s">
        <v>62</v>
      </c>
      <c r="C97" s="84"/>
      <c r="D97" s="103"/>
      <c r="E97" s="103"/>
      <c r="F97" s="103"/>
      <c r="G97" s="104"/>
      <c r="H97" s="105"/>
      <c r="I97" s="200">
        <f>SUM(I67:I96)</f>
        <v>4134.5</v>
      </c>
      <c r="J97" s="59"/>
      <c r="K97" s="200">
        <f>SUM(K67:K96)</f>
        <v>7320</v>
      </c>
      <c r="M97" s="194" t="e">
        <f t="shared" si="6"/>
        <v>#REF!</v>
      </c>
      <c r="N97" s="194" t="s">
        <v>138</v>
      </c>
    </row>
    <row r="98" spans="2:16" ht="13">
      <c r="B98" s="90" t="s">
        <v>76</v>
      </c>
      <c r="C98" s="90"/>
      <c r="D98" s="76"/>
      <c r="E98" s="76"/>
      <c r="F98" s="77"/>
      <c r="G98" s="76"/>
      <c r="H98" s="76"/>
      <c r="I98" s="199"/>
      <c r="J98" s="76"/>
      <c r="K98" s="199"/>
    </row>
    <row r="99" spans="2:16" ht="13">
      <c r="B99" s="83" t="s">
        <v>91</v>
      </c>
      <c r="C99" s="84"/>
      <c r="D99" s="103" t="s">
        <v>92</v>
      </c>
      <c r="E99" s="103" t="s">
        <v>93</v>
      </c>
      <c r="F99" s="103" t="s">
        <v>273</v>
      </c>
      <c r="G99" s="104">
        <v>1</v>
      </c>
      <c r="H99" s="105"/>
      <c r="I99" s="200">
        <v>980</v>
      </c>
      <c r="J99" s="59"/>
      <c r="K99" s="200">
        <v>1134</v>
      </c>
      <c r="O99" s="194">
        <f>+O96+1</f>
        <v>83</v>
      </c>
    </row>
    <row r="100" spans="2:16" ht="13">
      <c r="B100" s="83" t="s">
        <v>80</v>
      </c>
      <c r="C100" s="84"/>
      <c r="D100" s="103" t="s">
        <v>78</v>
      </c>
      <c r="E100" s="103" t="s">
        <v>81</v>
      </c>
      <c r="F100" s="103" t="s">
        <v>298</v>
      </c>
      <c r="G100" s="104">
        <v>1</v>
      </c>
      <c r="H100" s="105"/>
      <c r="I100" s="200">
        <v>720</v>
      </c>
      <c r="J100" s="59"/>
      <c r="K100" s="200">
        <v>807</v>
      </c>
      <c r="M100" s="194" t="e">
        <f>+M65+1</f>
        <v>#REF!</v>
      </c>
      <c r="O100" s="194">
        <f>O99+1</f>
        <v>84</v>
      </c>
    </row>
    <row r="101" spans="2:16" ht="13">
      <c r="B101" s="83" t="s">
        <v>82</v>
      </c>
      <c r="C101" s="84"/>
      <c r="D101" s="103" t="s">
        <v>78</v>
      </c>
      <c r="E101" s="103" t="s">
        <v>81</v>
      </c>
      <c r="F101" s="103" t="s">
        <v>273</v>
      </c>
      <c r="G101" s="104">
        <v>1</v>
      </c>
      <c r="H101" s="105"/>
      <c r="I101" s="200">
        <v>782</v>
      </c>
      <c r="J101" s="59"/>
      <c r="K101" s="200">
        <v>795</v>
      </c>
      <c r="M101" s="194" t="e">
        <f>+M100+1</f>
        <v>#REF!</v>
      </c>
      <c r="O101" s="194">
        <f t="shared" ref="O101:O108" si="8">O100+1</f>
        <v>85</v>
      </c>
    </row>
    <row r="102" spans="2:16" ht="13">
      <c r="B102" s="83" t="s">
        <v>83</v>
      </c>
      <c r="C102" s="84"/>
      <c r="D102" s="103" t="s">
        <v>78</v>
      </c>
      <c r="E102" s="103" t="s">
        <v>79</v>
      </c>
      <c r="F102" s="103" t="s">
        <v>298</v>
      </c>
      <c r="G102" s="104">
        <v>1</v>
      </c>
      <c r="H102" s="105"/>
      <c r="I102" s="200">
        <v>455</v>
      </c>
      <c r="J102" s="59"/>
      <c r="K102" s="200">
        <v>606</v>
      </c>
      <c r="M102" s="194" t="e">
        <f>+M101+1</f>
        <v>#REF!</v>
      </c>
      <c r="O102" s="194">
        <f t="shared" si="8"/>
        <v>86</v>
      </c>
    </row>
    <row r="103" spans="2:16" ht="13">
      <c r="B103" s="83" t="s">
        <v>94</v>
      </c>
      <c r="C103" s="84"/>
      <c r="D103" s="103" t="s">
        <v>95</v>
      </c>
      <c r="E103" s="103" t="s">
        <v>87</v>
      </c>
      <c r="F103" s="103" t="s">
        <v>273</v>
      </c>
      <c r="G103" s="104">
        <v>1</v>
      </c>
      <c r="H103" s="105"/>
      <c r="I103" s="200">
        <v>537</v>
      </c>
      <c r="J103" s="59"/>
      <c r="K103" s="200">
        <v>599</v>
      </c>
      <c r="M103" s="194" t="e">
        <f>+M102+1</f>
        <v>#REF!</v>
      </c>
      <c r="O103" s="194">
        <f t="shared" si="8"/>
        <v>87</v>
      </c>
    </row>
    <row r="104" spans="2:16" ht="13">
      <c r="B104" s="83" t="s">
        <v>84</v>
      </c>
      <c r="C104" s="84"/>
      <c r="D104" s="103" t="s">
        <v>78</v>
      </c>
      <c r="E104" s="103" t="s">
        <v>85</v>
      </c>
      <c r="F104" s="103" t="s">
        <v>298</v>
      </c>
      <c r="G104" s="104">
        <v>1</v>
      </c>
      <c r="H104" s="105"/>
      <c r="I104" s="200">
        <v>449</v>
      </c>
      <c r="J104" s="59"/>
      <c r="K104" s="200">
        <v>501</v>
      </c>
      <c r="M104" s="194" t="e">
        <f>+#REF!+1</f>
        <v>#REF!</v>
      </c>
      <c r="O104" s="194">
        <f t="shared" si="8"/>
        <v>88</v>
      </c>
    </row>
    <row r="105" spans="2:16" ht="13">
      <c r="B105" s="83" t="s">
        <v>88</v>
      </c>
      <c r="C105" s="84"/>
      <c r="D105" s="103" t="s">
        <v>78</v>
      </c>
      <c r="E105" s="103" t="s">
        <v>81</v>
      </c>
      <c r="F105" s="103" t="s">
        <v>273</v>
      </c>
      <c r="G105" s="104">
        <v>1</v>
      </c>
      <c r="H105" s="105"/>
      <c r="I105" s="200">
        <v>235</v>
      </c>
      <c r="J105" s="59"/>
      <c r="K105" s="200">
        <v>237</v>
      </c>
      <c r="M105" s="194" t="e">
        <f>+M103+1</f>
        <v>#REF!</v>
      </c>
      <c r="O105" s="194">
        <f t="shared" si="8"/>
        <v>89</v>
      </c>
    </row>
    <row r="106" spans="2:16" ht="13">
      <c r="B106" s="83" t="s">
        <v>86</v>
      </c>
      <c r="C106" s="84"/>
      <c r="D106" s="103" t="s">
        <v>78</v>
      </c>
      <c r="E106" s="103" t="s">
        <v>87</v>
      </c>
      <c r="F106" s="103" t="s">
        <v>273</v>
      </c>
      <c r="G106" s="104">
        <v>1</v>
      </c>
      <c r="H106" s="105"/>
      <c r="I106" s="200">
        <v>235</v>
      </c>
      <c r="J106" s="59"/>
      <c r="K106" s="200">
        <v>225</v>
      </c>
      <c r="M106" s="194" t="e">
        <f>+M107+1</f>
        <v>#REF!</v>
      </c>
      <c r="O106" s="194">
        <f t="shared" si="8"/>
        <v>90</v>
      </c>
    </row>
    <row r="107" spans="2:16" ht="13">
      <c r="B107" s="83" t="s">
        <v>89</v>
      </c>
      <c r="C107" s="84"/>
      <c r="D107" s="103" t="s">
        <v>78</v>
      </c>
      <c r="E107" s="103" t="s">
        <v>90</v>
      </c>
      <c r="F107" s="103" t="s">
        <v>298</v>
      </c>
      <c r="G107" s="104">
        <v>1</v>
      </c>
      <c r="H107" s="105"/>
      <c r="I107" s="200">
        <v>184</v>
      </c>
      <c r="J107" s="59"/>
      <c r="K107" s="200">
        <v>215</v>
      </c>
      <c r="M107" s="194" t="e">
        <f>+M105+1</f>
        <v>#REF!</v>
      </c>
      <c r="O107" s="194">
        <f t="shared" si="8"/>
        <v>91</v>
      </c>
    </row>
    <row r="108" spans="2:16" ht="13">
      <c r="B108" s="83" t="s">
        <v>96</v>
      </c>
      <c r="C108" s="228"/>
      <c r="D108" s="103" t="s">
        <v>95</v>
      </c>
      <c r="E108" s="103" t="s">
        <v>87</v>
      </c>
      <c r="F108" s="103" t="s">
        <v>412</v>
      </c>
      <c r="G108" s="104">
        <v>1</v>
      </c>
      <c r="H108" s="105"/>
      <c r="I108" s="198">
        <v>0</v>
      </c>
      <c r="J108" s="59"/>
      <c r="K108" s="198">
        <v>117</v>
      </c>
      <c r="M108" s="194" t="e">
        <f>+M106+1</f>
        <v>#REF!</v>
      </c>
      <c r="O108" s="194">
        <f t="shared" si="8"/>
        <v>92</v>
      </c>
      <c r="P108" s="194" t="s">
        <v>275</v>
      </c>
    </row>
    <row r="109" spans="2:16" ht="13">
      <c r="B109" s="201" t="s">
        <v>62</v>
      </c>
      <c r="C109" s="84"/>
      <c r="D109" s="76"/>
      <c r="E109" s="76"/>
      <c r="F109" s="77"/>
      <c r="G109" s="202"/>
      <c r="H109" s="202"/>
      <c r="I109" s="203">
        <f>SUM(I99:I108)</f>
        <v>4577</v>
      </c>
      <c r="J109" s="204"/>
      <c r="K109" s="203">
        <f>SUM(K99:K108)</f>
        <v>5236</v>
      </c>
      <c r="M109" s="194" t="e">
        <f>+M104+1</f>
        <v>#REF!</v>
      </c>
    </row>
    <row r="110" spans="2:16" ht="13.5" thickBot="1">
      <c r="B110" s="241" t="s">
        <v>377</v>
      </c>
      <c r="C110" s="240">
        <f>O108</f>
        <v>92</v>
      </c>
      <c r="I110" s="230">
        <f>+I50+I65+I109+I97</f>
        <v>22626.5</v>
      </c>
      <c r="J110" s="231"/>
      <c r="K110" s="230">
        <f>+K50+K65+K109+K97</f>
        <v>28104.25</v>
      </c>
    </row>
    <row r="111" spans="2:16" ht="13.5" thickTop="1">
      <c r="B111" s="229"/>
      <c r="I111" s="237"/>
      <c r="J111" s="231"/>
      <c r="K111" s="237"/>
    </row>
    <row r="112" spans="2:16" s="73" customFormat="1" ht="13">
      <c r="B112" s="90" t="s">
        <v>326</v>
      </c>
      <c r="C112" s="90"/>
      <c r="D112" s="76"/>
      <c r="E112" s="76"/>
      <c r="F112" s="77"/>
      <c r="G112" s="76"/>
      <c r="H112" s="76"/>
      <c r="I112" s="199"/>
      <c r="J112" s="76"/>
      <c r="K112" s="199"/>
    </row>
    <row r="113" spans="1:13" ht="13">
      <c r="B113" s="83" t="s">
        <v>370</v>
      </c>
      <c r="C113" s="84"/>
      <c r="D113" s="103" t="s">
        <v>122</v>
      </c>
      <c r="E113" s="103" t="s">
        <v>65</v>
      </c>
      <c r="F113" s="103" t="s">
        <v>298</v>
      </c>
      <c r="G113" s="104">
        <v>1</v>
      </c>
      <c r="I113" s="200">
        <v>260</v>
      </c>
      <c r="J113" s="231"/>
      <c r="K113" s="200">
        <v>200</v>
      </c>
    </row>
    <row r="114" spans="1:13" ht="13">
      <c r="B114" s="83" t="s">
        <v>371</v>
      </c>
      <c r="C114" s="84"/>
      <c r="D114" s="103" t="s">
        <v>122</v>
      </c>
      <c r="E114" s="103" t="s">
        <v>65</v>
      </c>
      <c r="F114" s="103" t="s">
        <v>298</v>
      </c>
      <c r="G114" s="104">
        <v>1</v>
      </c>
      <c r="I114" s="200">
        <v>260</v>
      </c>
      <c r="J114" s="231"/>
      <c r="K114" s="200">
        <v>190</v>
      </c>
    </row>
    <row r="115" spans="1:13" ht="13">
      <c r="B115" s="83" t="s">
        <v>352</v>
      </c>
      <c r="C115" s="84"/>
      <c r="D115" s="103" t="s">
        <v>114</v>
      </c>
      <c r="E115" s="103" t="s">
        <v>255</v>
      </c>
      <c r="F115" s="103" t="s">
        <v>273</v>
      </c>
      <c r="G115" s="104">
        <v>1</v>
      </c>
      <c r="I115" s="200">
        <v>273</v>
      </c>
      <c r="J115" s="231"/>
      <c r="K115" s="200">
        <v>309</v>
      </c>
    </row>
    <row r="116" spans="1:13" ht="13.5" thickBot="1">
      <c r="B116" s="229" t="s">
        <v>421</v>
      </c>
      <c r="I116" s="232">
        <f>SUM(I110:I115)</f>
        <v>23419.5</v>
      </c>
      <c r="J116" s="231"/>
      <c r="K116" s="232">
        <f>SUM(K110:K115)</f>
        <v>28803.25</v>
      </c>
      <c r="M116" s="194" t="e">
        <f>+#REF!+1</f>
        <v>#REF!</v>
      </c>
    </row>
    <row r="117" spans="1:13" ht="13.5" thickTop="1">
      <c r="B117" s="76"/>
      <c r="C117" s="76"/>
      <c r="D117" s="76"/>
      <c r="E117" s="76"/>
      <c r="F117" s="77"/>
      <c r="G117" s="76"/>
      <c r="H117" s="76"/>
      <c r="I117" s="233"/>
      <c r="J117" s="234"/>
      <c r="K117" s="233"/>
    </row>
    <row r="118" spans="1:13" ht="13">
      <c r="B118" s="76"/>
      <c r="C118" s="76"/>
      <c r="D118" s="76"/>
      <c r="E118" s="76"/>
      <c r="F118" s="77"/>
      <c r="G118" s="76"/>
      <c r="H118" s="76"/>
      <c r="I118" s="235"/>
      <c r="J118" s="105"/>
      <c r="K118" s="235"/>
    </row>
    <row r="119" spans="1:13" ht="45.75" customHeight="1">
      <c r="A119" s="236">
        <v>-1</v>
      </c>
      <c r="B119" s="364" t="s">
        <v>286</v>
      </c>
      <c r="C119" s="364"/>
      <c r="D119" s="364"/>
      <c r="E119" s="364"/>
      <c r="F119" s="364"/>
      <c r="G119" s="364"/>
      <c r="H119" s="364"/>
      <c r="I119" s="364"/>
      <c r="J119" s="364"/>
      <c r="K119" s="364"/>
    </row>
    <row r="120" spans="1:13" ht="55.5" customHeight="1">
      <c r="A120" s="236">
        <v>-2</v>
      </c>
      <c r="B120" s="364" t="s">
        <v>285</v>
      </c>
      <c r="C120" s="364"/>
      <c r="D120" s="364"/>
      <c r="E120" s="364"/>
      <c r="F120" s="364"/>
      <c r="G120" s="364"/>
      <c r="H120" s="364"/>
      <c r="I120" s="364"/>
      <c r="J120" s="364"/>
      <c r="K120" s="364"/>
    </row>
    <row r="121" spans="1:13" ht="33" customHeight="1">
      <c r="A121" s="236">
        <v>-3</v>
      </c>
      <c r="B121" s="364" t="s">
        <v>118</v>
      </c>
      <c r="C121" s="364"/>
      <c r="D121" s="364"/>
      <c r="E121" s="364"/>
      <c r="F121" s="364"/>
      <c r="G121" s="364"/>
      <c r="H121" s="364"/>
      <c r="I121" s="364"/>
      <c r="J121" s="364"/>
      <c r="K121" s="364"/>
    </row>
    <row r="122" spans="1:13" ht="19.5" customHeight="1">
      <c r="A122" s="236">
        <v>-4</v>
      </c>
      <c r="B122" s="364" t="s">
        <v>420</v>
      </c>
      <c r="C122" s="364"/>
      <c r="D122" s="364"/>
      <c r="E122" s="364"/>
      <c r="F122" s="364"/>
      <c r="G122" s="364"/>
      <c r="H122" s="364"/>
      <c r="I122" s="364"/>
      <c r="J122" s="364"/>
      <c r="K122" s="364"/>
    </row>
    <row r="123" spans="1:13" ht="24" customHeight="1">
      <c r="A123" s="236">
        <v>-5</v>
      </c>
      <c r="B123" s="364" t="s">
        <v>133</v>
      </c>
      <c r="C123" s="364"/>
      <c r="D123" s="364"/>
      <c r="E123" s="364"/>
      <c r="F123" s="364"/>
      <c r="G123" s="364"/>
      <c r="H123" s="364"/>
      <c r="I123" s="364"/>
      <c r="J123" s="364"/>
      <c r="K123" s="364"/>
    </row>
    <row r="124" spans="1:13" ht="20.25" customHeight="1">
      <c r="A124" s="236">
        <v>-6</v>
      </c>
      <c r="B124" s="364" t="s">
        <v>410</v>
      </c>
      <c r="C124" s="364"/>
      <c r="D124" s="364"/>
      <c r="E124" s="364"/>
      <c r="F124" s="364"/>
      <c r="G124" s="364"/>
      <c r="H124" s="364"/>
      <c r="I124" s="364"/>
      <c r="J124" s="364"/>
      <c r="K124" s="364"/>
    </row>
    <row r="125" spans="1:13" ht="20.25" customHeight="1">
      <c r="A125" s="236">
        <v>-7</v>
      </c>
      <c r="B125" s="364" t="s">
        <v>366</v>
      </c>
      <c r="C125" s="364"/>
      <c r="D125" s="364"/>
      <c r="E125" s="364"/>
      <c r="F125" s="364"/>
      <c r="G125" s="364"/>
      <c r="H125" s="364"/>
      <c r="I125" s="364"/>
      <c r="J125" s="364"/>
      <c r="K125" s="364"/>
    </row>
    <row r="126" spans="1:13" ht="19.5" customHeight="1">
      <c r="A126" s="236">
        <v>-8</v>
      </c>
      <c r="B126" s="367" t="s">
        <v>343</v>
      </c>
      <c r="C126" s="367"/>
      <c r="D126" s="367"/>
      <c r="E126" s="367"/>
      <c r="F126" s="367"/>
      <c r="G126" s="367"/>
      <c r="H126" s="367"/>
      <c r="I126" s="367"/>
      <c r="J126" s="367"/>
      <c r="K126" s="367"/>
    </row>
    <row r="127" spans="1:13" ht="26.25" customHeight="1">
      <c r="A127" s="236"/>
      <c r="B127" s="364"/>
      <c r="C127" s="364"/>
      <c r="D127" s="364"/>
      <c r="E127" s="364"/>
      <c r="F127" s="364"/>
      <c r="G127" s="364"/>
      <c r="H127" s="364"/>
      <c r="I127" s="364"/>
      <c r="J127" s="364"/>
      <c r="K127" s="364"/>
    </row>
  </sheetData>
  <autoFilter ref="A7:P110" xr:uid="{00000000-0009-0000-0000-000084000000}"/>
  <mergeCells count="9">
    <mergeCell ref="B125:K125"/>
    <mergeCell ref="B126:K126"/>
    <mergeCell ref="B127:K127"/>
    <mergeCell ref="B119:K119"/>
    <mergeCell ref="B120:K120"/>
    <mergeCell ref="B121:K121"/>
    <mergeCell ref="B122:K122"/>
    <mergeCell ref="B123:K123"/>
    <mergeCell ref="B124:K124"/>
  </mergeCells>
  <conditionalFormatting sqref="B8:K116">
    <cfRule type="expression" dxfId="7" priority="1">
      <formula>MOD(ROW(),2)=0</formula>
    </cfRule>
  </conditionalFormatting>
  <pageMargins left="0.7" right="0.7" top="0.75" bottom="0.75" header="0.3" footer="0.3"/>
  <pageSetup paperSize="3" scale="64"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51">
    <pageSetUpPr fitToPage="1"/>
  </sheetPr>
  <dimension ref="A1:L37"/>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1.81640625" style="147"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432</v>
      </c>
      <c r="C6" s="155"/>
      <c r="D6" s="156">
        <f>'Recon 6.30.2013'!D10</f>
        <v>6751</v>
      </c>
      <c r="E6" s="156">
        <f>'Recon 6.30.2013'!E10</f>
        <v>8024</v>
      </c>
      <c r="F6" s="156">
        <f>'Recon 6.30.2013'!F10</f>
        <v>7320</v>
      </c>
      <c r="G6" s="156">
        <f>'Recon 6.30.2013'!G10</f>
        <v>5236</v>
      </c>
      <c r="H6" s="158"/>
      <c r="I6" s="156">
        <f>SUM(D6:H6)</f>
        <v>27331</v>
      </c>
      <c r="K6" s="159">
        <f>I6-'CPN Portfolio 6.30.2013'!K108</f>
        <v>0</v>
      </c>
    </row>
    <row r="7" spans="1:12">
      <c r="A7" s="147"/>
      <c r="B7" s="242" t="s">
        <v>156</v>
      </c>
      <c r="C7" s="161"/>
      <c r="D7" s="213">
        <v>464</v>
      </c>
      <c r="E7" s="162"/>
      <c r="F7" s="162"/>
      <c r="G7" s="162"/>
      <c r="H7" s="163"/>
      <c r="I7" s="163">
        <f>SUM(D7:H7)</f>
        <v>464</v>
      </c>
    </row>
    <row r="8" spans="1:12">
      <c r="A8" s="147"/>
      <c r="B8" s="160" t="s">
        <v>157</v>
      </c>
      <c r="C8" s="161"/>
      <c r="D8" s="213">
        <v>309</v>
      </c>
      <c r="E8" s="162"/>
      <c r="F8" s="162"/>
      <c r="G8" s="162"/>
      <c r="H8" s="163"/>
      <c r="I8" s="163">
        <f t="shared" ref="I8:I9" si="0">SUM(D8:H8)</f>
        <v>309</v>
      </c>
    </row>
    <row r="9" spans="1:12">
      <c r="A9" s="147"/>
      <c r="B9" s="160"/>
      <c r="C9" s="161"/>
      <c r="D9" s="213"/>
      <c r="E9" s="162"/>
      <c r="F9" s="162"/>
      <c r="G9" s="162"/>
      <c r="H9" s="163"/>
      <c r="I9" s="163">
        <f t="shared" si="0"/>
        <v>0</v>
      </c>
    </row>
    <row r="10" spans="1:12">
      <c r="A10" s="147"/>
      <c r="B10" s="155" t="s">
        <v>440</v>
      </c>
      <c r="C10" s="161"/>
      <c r="D10" s="214">
        <f>SUM(D6:D9)</f>
        <v>7524</v>
      </c>
      <c r="E10" s="214">
        <f>SUM(E6:E9)</f>
        <v>8024</v>
      </c>
      <c r="F10" s="214">
        <f>SUM(F6:F9)</f>
        <v>7320</v>
      </c>
      <c r="G10" s="214">
        <f>SUM(G6:G9)</f>
        <v>5236</v>
      </c>
      <c r="H10" s="170">
        <f t="shared" ref="H10" si="1">SUM(H6:H7)</f>
        <v>0</v>
      </c>
      <c r="I10" s="214">
        <f>SUM(I6:I9)</f>
        <v>28104</v>
      </c>
      <c r="K10" s="159">
        <f>I10-'CPN Portfolio 8.13.2013 '!K110</f>
        <v>-0.25</v>
      </c>
    </row>
    <row r="11" spans="1:12">
      <c r="A11" s="147"/>
      <c r="B11" s="155"/>
      <c r="C11" s="161"/>
      <c r="D11" s="167"/>
      <c r="E11" s="167"/>
      <c r="F11" s="167"/>
      <c r="G11" s="167"/>
      <c r="H11" s="168"/>
      <c r="I11" s="169"/>
    </row>
    <row r="12" spans="1:12">
      <c r="A12" s="147"/>
      <c r="B12" s="155" t="s">
        <v>424</v>
      </c>
      <c r="C12" s="161"/>
      <c r="D12" s="167"/>
      <c r="E12" s="167"/>
      <c r="F12" s="167"/>
      <c r="G12" s="167"/>
      <c r="H12" s="168"/>
      <c r="I12" s="169"/>
    </row>
    <row r="13" spans="1:12">
      <c r="A13" s="147"/>
      <c r="B13" s="160" t="s">
        <v>370</v>
      </c>
      <c r="C13" s="161"/>
      <c r="D13" s="170"/>
      <c r="E13" s="170">
        <f>'CPN Portfolio Q2''12'!K114</f>
        <v>200</v>
      </c>
      <c r="F13" s="170"/>
      <c r="G13" s="170"/>
      <c r="H13" s="168"/>
      <c r="I13" s="169">
        <f>SUM(D13:F13)</f>
        <v>200</v>
      </c>
    </row>
    <row r="14" spans="1:12">
      <c r="A14" s="147"/>
      <c r="B14" s="160" t="s">
        <v>371</v>
      </c>
      <c r="C14" s="161"/>
      <c r="D14" s="170"/>
      <c r="E14" s="170">
        <f>'CPN Portfolio Q2''12'!K115</f>
        <v>190</v>
      </c>
      <c r="F14" s="170"/>
      <c r="G14" s="170"/>
      <c r="H14" s="168"/>
      <c r="I14" s="169">
        <f>SUM(D14:F14)</f>
        <v>190</v>
      </c>
    </row>
    <row r="15" spans="1:12">
      <c r="A15" s="147"/>
      <c r="B15" s="160" t="s">
        <v>352</v>
      </c>
      <c r="C15" s="161"/>
      <c r="D15" s="170"/>
      <c r="E15" s="170"/>
      <c r="F15" s="170">
        <f>'CPN Portfolio Q2''12'!K113</f>
        <v>309</v>
      </c>
      <c r="G15" s="170"/>
      <c r="H15" s="168"/>
      <c r="I15" s="169">
        <f t="shared" ref="I15" si="2">SUM(D15:F15)</f>
        <v>309</v>
      </c>
    </row>
    <row r="16" spans="1:12" ht="14.5" thickBot="1">
      <c r="A16" s="147"/>
      <c r="B16" s="160" t="s">
        <v>425</v>
      </c>
      <c r="C16" s="161"/>
      <c r="D16" s="171">
        <f>SUM(D13:D15)</f>
        <v>0</v>
      </c>
      <c r="E16" s="171">
        <f>SUM(E13:E15)</f>
        <v>390</v>
      </c>
      <c r="F16" s="171">
        <f>SUM(F13:F15)</f>
        <v>309</v>
      </c>
      <c r="G16" s="171">
        <f>SUM(G13:G15)</f>
        <v>0</v>
      </c>
      <c r="H16" s="168"/>
      <c r="I16" s="171">
        <f>SUM(I13:I15)</f>
        <v>699</v>
      </c>
      <c r="K16" s="159"/>
    </row>
    <row r="17" spans="1:12" ht="14.5" thickTop="1">
      <c r="A17" s="147"/>
      <c r="B17" s="160"/>
      <c r="C17" s="161"/>
      <c r="D17" s="173"/>
      <c r="E17" s="173"/>
      <c r="F17" s="174"/>
      <c r="G17" s="173"/>
      <c r="H17" s="175"/>
      <c r="I17" s="176"/>
    </row>
    <row r="18" spans="1:12" ht="14.5" thickBot="1">
      <c r="A18" s="147"/>
      <c r="B18" s="148" t="s">
        <v>303</v>
      </c>
      <c r="C18" s="161"/>
      <c r="D18" s="179">
        <f>+D10+D16</f>
        <v>7524</v>
      </c>
      <c r="E18" s="179">
        <f>+E10+E16</f>
        <v>8414</v>
      </c>
      <c r="F18" s="179">
        <f>+F10+F16</f>
        <v>7629</v>
      </c>
      <c r="G18" s="179">
        <f>+G10+G16</f>
        <v>5236</v>
      </c>
      <c r="H18" s="175"/>
      <c r="I18" s="179">
        <f>+I10+I16</f>
        <v>28803</v>
      </c>
      <c r="K18" s="159">
        <f>I18-'CPN Portfolio 6.30.2013'!K116</f>
        <v>-0.25</v>
      </c>
    </row>
    <row r="19" spans="1:12">
      <c r="A19" s="147"/>
    </row>
    <row r="20" spans="1:12">
      <c r="A20" s="147"/>
      <c r="I20" s="244" t="s">
        <v>409</v>
      </c>
      <c r="K20" s="212">
        <f>'CPN Portfolio 8.13.2013 '!K116-'CPN Portfolio 6.30.2013'!K116</f>
        <v>0</v>
      </c>
      <c r="L20" s="147" t="s">
        <v>441</v>
      </c>
    </row>
    <row r="21" spans="1:12">
      <c r="B21" s="243" t="s">
        <v>387</v>
      </c>
      <c r="C21"/>
      <c r="D21" t="s">
        <v>388</v>
      </c>
      <c r="I21" s="147">
        <v>10</v>
      </c>
    </row>
    <row r="22" spans="1:12">
      <c r="B22" s="243" t="s">
        <v>389</v>
      </c>
      <c r="C22"/>
      <c r="D22" t="s">
        <v>390</v>
      </c>
      <c r="I22" s="147">
        <v>44</v>
      </c>
      <c r="K22" s="159"/>
    </row>
    <row r="23" spans="1:12">
      <c r="B23" s="243" t="s">
        <v>391</v>
      </c>
      <c r="C23"/>
      <c r="D23" t="s">
        <v>392</v>
      </c>
      <c r="I23" s="147">
        <f>14+28</f>
        <v>42</v>
      </c>
    </row>
    <row r="24" spans="1:12">
      <c r="B24" s="243" t="s">
        <v>393</v>
      </c>
      <c r="C24"/>
      <c r="D24" t="s">
        <v>394</v>
      </c>
      <c r="I24" s="147">
        <v>12</v>
      </c>
    </row>
    <row r="25" spans="1:12">
      <c r="B25" s="243" t="s">
        <v>395</v>
      </c>
      <c r="C25"/>
      <c r="D25" t="s">
        <v>396</v>
      </c>
      <c r="I25" s="147">
        <f>6+9</f>
        <v>15</v>
      </c>
    </row>
    <row r="26" spans="1:12">
      <c r="B26" s="243" t="s">
        <v>397</v>
      </c>
      <c r="C26"/>
      <c r="D26" t="s">
        <v>404</v>
      </c>
      <c r="I26" s="147">
        <v>12</v>
      </c>
    </row>
    <row r="27" spans="1:12">
      <c r="B27" s="243" t="s">
        <v>406</v>
      </c>
      <c r="C27"/>
      <c r="D27" t="s">
        <v>407</v>
      </c>
      <c r="I27" s="147">
        <v>15</v>
      </c>
    </row>
    <row r="28" spans="1:12">
      <c r="B28" s="243" t="s">
        <v>398</v>
      </c>
      <c r="C28"/>
      <c r="D28" t="s">
        <v>399</v>
      </c>
      <c r="I28" s="147">
        <v>19</v>
      </c>
    </row>
    <row r="29" spans="1:12">
      <c r="B29" s="243" t="s">
        <v>400</v>
      </c>
      <c r="C29"/>
      <c r="D29" t="s">
        <v>401</v>
      </c>
      <c r="I29" s="147">
        <v>20</v>
      </c>
    </row>
    <row r="30" spans="1:12">
      <c r="B30" s="243" t="s">
        <v>434</v>
      </c>
      <c r="C30"/>
      <c r="D30" t="s">
        <v>435</v>
      </c>
      <c r="I30" s="147">
        <v>10</v>
      </c>
    </row>
    <row r="31" spans="1:12" ht="14.5" thickBot="1">
      <c r="B31" s="243"/>
      <c r="C31"/>
      <c r="D31"/>
      <c r="I31" s="245">
        <f>SUM(I21:I30)</f>
        <v>199</v>
      </c>
    </row>
    <row r="32" spans="1:12" ht="14.5" thickTop="1">
      <c r="B32" s="243" t="s">
        <v>402</v>
      </c>
      <c r="C32"/>
      <c r="D32" t="s">
        <v>436</v>
      </c>
    </row>
    <row r="33" spans="2:5">
      <c r="B33" s="243" t="s">
        <v>403</v>
      </c>
      <c r="C33"/>
      <c r="D33" t="s">
        <v>405</v>
      </c>
    </row>
    <row r="35" spans="2:5">
      <c r="B35" s="243" t="s">
        <v>429</v>
      </c>
      <c r="D35" s="147" t="s">
        <v>430</v>
      </c>
    </row>
    <row r="36" spans="2:5">
      <c r="B36" s="243" t="s">
        <v>402</v>
      </c>
      <c r="D36" t="s">
        <v>437</v>
      </c>
      <c r="E36"/>
    </row>
    <row r="37" spans="2:5">
      <c r="B37" s="243" t="s">
        <v>402</v>
      </c>
      <c r="D37" t="s">
        <v>438</v>
      </c>
      <c r="E37" t="s">
        <v>274</v>
      </c>
    </row>
  </sheetData>
  <pageMargins left="0.7" right="0.7" top="0.75" bottom="0.75" header="0.3" footer="0.3"/>
  <pageSetup scale="68"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52">
    <pageSetUpPr fitToPage="1"/>
  </sheetPr>
  <dimension ref="A1:P127"/>
  <sheetViews>
    <sheetView workbookViewId="0"/>
  </sheetViews>
  <sheetFormatPr defaultColWidth="8.81640625" defaultRowHeight="12.5" outlineLevelCol="1"/>
  <cols>
    <col min="1" max="1" width="3.81640625" style="194" customWidth="1"/>
    <col min="2" max="2" width="37.1796875" style="194" customWidth="1"/>
    <col min="3" max="3" width="3.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431</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3">
      <c r="B24" s="83" t="s">
        <v>31</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35</v>
      </c>
      <c r="C27" s="84"/>
      <c r="D27" s="103" t="s">
        <v>16</v>
      </c>
      <c r="E27" s="103" t="s">
        <v>17</v>
      </c>
      <c r="F27" s="103" t="s">
        <v>273</v>
      </c>
      <c r="G27" s="104">
        <v>1</v>
      </c>
      <c r="H27" s="105"/>
      <c r="I27" s="193">
        <f>750+20</f>
        <v>770</v>
      </c>
      <c r="J27" s="59"/>
      <c r="K27" s="193">
        <f>729+20</f>
        <v>749</v>
      </c>
      <c r="M27" s="194">
        <f>+M26+1</f>
        <v>17</v>
      </c>
      <c r="O27" s="194">
        <f t="shared" ref="O27:O33"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+M48+1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7"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O33+1</f>
        <v>24</v>
      </c>
    </row>
    <row r="35" spans="2:15" ht="13">
      <c r="B35" s="83" t="s">
        <v>49</v>
      </c>
      <c r="C35" s="84"/>
      <c r="D35" s="103" t="s">
        <v>16</v>
      </c>
      <c r="E35" s="103" t="s">
        <v>17</v>
      </c>
      <c r="F35" s="103" t="s">
        <v>298</v>
      </c>
      <c r="G35" s="104">
        <v>1</v>
      </c>
      <c r="H35" s="105"/>
      <c r="I35" s="200">
        <v>109</v>
      </c>
      <c r="J35" s="59"/>
      <c r="K35" s="200">
        <v>130</v>
      </c>
      <c r="M35" s="194" t="e">
        <f>+M34+1</f>
        <v>#REF!</v>
      </c>
      <c r="O35" s="194">
        <f>+O34+1</f>
        <v>25</v>
      </c>
    </row>
    <row r="36" spans="2:15" ht="13">
      <c r="B36" s="83" t="s">
        <v>50</v>
      </c>
      <c r="C36" s="84"/>
      <c r="D36" s="103" t="s">
        <v>16</v>
      </c>
      <c r="E36" s="103" t="s">
        <v>17</v>
      </c>
      <c r="F36" s="103" t="s">
        <v>298</v>
      </c>
      <c r="G36" s="104">
        <v>1</v>
      </c>
      <c r="H36" s="105"/>
      <c r="I36" s="200">
        <v>120</v>
      </c>
      <c r="J36" s="59"/>
      <c r="K36" s="200">
        <v>120</v>
      </c>
      <c r="M36" s="194" t="e">
        <f t="shared" si="3"/>
        <v>#REF!</v>
      </c>
      <c r="O36" s="194">
        <f t="shared" ref="O36:O47" si="4">+O35+1</f>
        <v>26</v>
      </c>
    </row>
    <row r="37" spans="2:15" ht="13">
      <c r="B37" s="83" t="s">
        <v>51</v>
      </c>
      <c r="C37" s="84"/>
      <c r="D37" s="103" t="s">
        <v>16</v>
      </c>
      <c r="E37" s="103" t="s">
        <v>17</v>
      </c>
      <c r="F37" s="103" t="s">
        <v>273</v>
      </c>
      <c r="G37" s="104">
        <v>1</v>
      </c>
      <c r="H37" s="105"/>
      <c r="I37" s="200">
        <v>50</v>
      </c>
      <c r="J37" s="59"/>
      <c r="K37" s="200">
        <v>50</v>
      </c>
      <c r="M37" s="194" t="e">
        <f t="shared" si="3"/>
        <v>#REF!</v>
      </c>
      <c r="O37" s="194">
        <f t="shared" si="4"/>
        <v>27</v>
      </c>
    </row>
    <row r="38" spans="2:15" ht="13">
      <c r="B38" s="83" t="s">
        <v>52</v>
      </c>
      <c r="C38" s="84"/>
      <c r="D38" s="103" t="s">
        <v>16</v>
      </c>
      <c r="E38" s="103" t="s">
        <v>17</v>
      </c>
      <c r="F38" s="103" t="s">
        <v>298</v>
      </c>
      <c r="G38" s="104">
        <v>1</v>
      </c>
      <c r="H38" s="105"/>
      <c r="I38" s="200">
        <v>49</v>
      </c>
      <c r="J38" s="59"/>
      <c r="K38" s="200">
        <v>49</v>
      </c>
      <c r="M38" s="194" t="e">
        <f t="shared" si="3"/>
        <v>#REF!</v>
      </c>
      <c r="O38" s="194">
        <f t="shared" si="4"/>
        <v>28</v>
      </c>
    </row>
    <row r="39" spans="2:15" ht="13">
      <c r="B39" s="83" t="s">
        <v>53</v>
      </c>
      <c r="C39" s="84"/>
      <c r="D39" s="103" t="s">
        <v>16</v>
      </c>
      <c r="E39" s="103" t="s">
        <v>17</v>
      </c>
      <c r="F39" s="103" t="s">
        <v>412</v>
      </c>
      <c r="G39" s="104">
        <v>1</v>
      </c>
      <c r="H39" s="105"/>
      <c r="I39" s="200">
        <v>0</v>
      </c>
      <c r="J39" s="59"/>
      <c r="K39" s="200">
        <v>48</v>
      </c>
      <c r="M39" s="194" t="e">
        <f t="shared" si="3"/>
        <v>#REF!</v>
      </c>
      <c r="O39" s="194">
        <f t="shared" si="4"/>
        <v>29</v>
      </c>
    </row>
    <row r="40" spans="2:15" ht="13">
      <c r="B40" s="83" t="s">
        <v>54</v>
      </c>
      <c r="C40" s="84"/>
      <c r="D40" s="103" t="s">
        <v>16</v>
      </c>
      <c r="E40" s="103" t="s">
        <v>17</v>
      </c>
      <c r="F40" s="103" t="s">
        <v>412</v>
      </c>
      <c r="G40" s="104">
        <v>1</v>
      </c>
      <c r="H40" s="105"/>
      <c r="I40" s="200">
        <v>0</v>
      </c>
      <c r="J40" s="59"/>
      <c r="K40" s="200">
        <v>47</v>
      </c>
      <c r="M40" s="194" t="e">
        <f t="shared" si="3"/>
        <v>#REF!</v>
      </c>
      <c r="O40" s="194">
        <f t="shared" si="4"/>
        <v>30</v>
      </c>
    </row>
    <row r="41" spans="2:15" ht="13">
      <c r="B41" s="83" t="s">
        <v>55</v>
      </c>
      <c r="C41" s="84"/>
      <c r="D41" s="103" t="s">
        <v>16</v>
      </c>
      <c r="E41" s="103" t="s">
        <v>17</v>
      </c>
      <c r="F41" s="103" t="s">
        <v>412</v>
      </c>
      <c r="G41" s="104">
        <v>1</v>
      </c>
      <c r="H41" s="105"/>
      <c r="I41" s="200">
        <v>0</v>
      </c>
      <c r="J41" s="59"/>
      <c r="K41" s="200">
        <v>47</v>
      </c>
      <c r="M41" s="194" t="e">
        <f t="shared" si="3"/>
        <v>#REF!</v>
      </c>
      <c r="O41" s="194">
        <f t="shared" si="4"/>
        <v>31</v>
      </c>
    </row>
    <row r="42" spans="2:15" ht="13">
      <c r="B42" s="83" t="s">
        <v>56</v>
      </c>
      <c r="C42" s="84"/>
      <c r="D42" s="103" t="s">
        <v>16</v>
      </c>
      <c r="E42" s="103" t="s">
        <v>17</v>
      </c>
      <c r="F42" s="103" t="s">
        <v>412</v>
      </c>
      <c r="G42" s="104">
        <v>1</v>
      </c>
      <c r="H42" s="105"/>
      <c r="I42" s="200">
        <v>0</v>
      </c>
      <c r="J42" s="59"/>
      <c r="K42" s="200">
        <v>47</v>
      </c>
      <c r="M42" s="194" t="e">
        <f t="shared" si="3"/>
        <v>#REF!</v>
      </c>
      <c r="O42" s="194">
        <f t="shared" si="4"/>
        <v>32</v>
      </c>
    </row>
    <row r="43" spans="2:15" ht="13">
      <c r="B43" s="83" t="s">
        <v>57</v>
      </c>
      <c r="C43" s="84"/>
      <c r="D43" s="103" t="s">
        <v>16</v>
      </c>
      <c r="E43" s="103" t="s">
        <v>17</v>
      </c>
      <c r="F43" s="103" t="s">
        <v>412</v>
      </c>
      <c r="G43" s="104">
        <v>1</v>
      </c>
      <c r="H43" s="105"/>
      <c r="I43" s="200">
        <v>0</v>
      </c>
      <c r="J43" s="59"/>
      <c r="K43" s="200">
        <v>47</v>
      </c>
      <c r="M43" s="194" t="e">
        <f t="shared" si="3"/>
        <v>#REF!</v>
      </c>
      <c r="O43" s="194">
        <f t="shared" si="4"/>
        <v>33</v>
      </c>
    </row>
    <row r="44" spans="2:15" ht="13">
      <c r="B44" s="83" t="s">
        <v>58</v>
      </c>
      <c r="C44" s="84"/>
      <c r="D44" s="103" t="s">
        <v>16</v>
      </c>
      <c r="E44" s="103" t="s">
        <v>17</v>
      </c>
      <c r="F44" s="103" t="s">
        <v>412</v>
      </c>
      <c r="G44" s="104">
        <v>1</v>
      </c>
      <c r="H44" s="105"/>
      <c r="I44" s="200">
        <v>0</v>
      </c>
      <c r="J44" s="59"/>
      <c r="K44" s="200">
        <v>47</v>
      </c>
      <c r="M44" s="194" t="e">
        <f t="shared" si="3"/>
        <v>#REF!</v>
      </c>
      <c r="O44" s="194">
        <f t="shared" si="4"/>
        <v>34</v>
      </c>
    </row>
    <row r="45" spans="2:15" ht="13">
      <c r="B45" s="83" t="s">
        <v>59</v>
      </c>
      <c r="C45" s="84"/>
      <c r="D45" s="103" t="s">
        <v>16</v>
      </c>
      <c r="E45" s="103" t="s">
        <v>17</v>
      </c>
      <c r="F45" s="103" t="s">
        <v>412</v>
      </c>
      <c r="G45" s="104">
        <v>1</v>
      </c>
      <c r="H45" s="105"/>
      <c r="I45" s="200">
        <v>0</v>
      </c>
      <c r="J45" s="59"/>
      <c r="K45" s="200">
        <v>47</v>
      </c>
      <c r="M45" s="194" t="e">
        <f t="shared" si="3"/>
        <v>#REF!</v>
      </c>
      <c r="O45" s="194">
        <f t="shared" si="4"/>
        <v>35</v>
      </c>
    </row>
    <row r="46" spans="2:15" ht="13">
      <c r="B46" s="83" t="s">
        <v>60</v>
      </c>
      <c r="C46" s="84"/>
      <c r="D46" s="103" t="s">
        <v>16</v>
      </c>
      <c r="E46" s="103" t="s">
        <v>17</v>
      </c>
      <c r="F46" s="103" t="s">
        <v>412</v>
      </c>
      <c r="G46" s="104">
        <v>1</v>
      </c>
      <c r="H46" s="105"/>
      <c r="I46" s="200">
        <v>0</v>
      </c>
      <c r="J46" s="59"/>
      <c r="K46" s="200">
        <v>44</v>
      </c>
      <c r="M46" s="194" t="e">
        <f t="shared" si="3"/>
        <v>#REF!</v>
      </c>
      <c r="O46" s="194">
        <f t="shared" si="4"/>
        <v>36</v>
      </c>
    </row>
    <row r="47" spans="2:15" ht="13">
      <c r="B47" s="83" t="s">
        <v>61</v>
      </c>
      <c r="C47" s="84"/>
      <c r="D47" s="103" t="s">
        <v>16</v>
      </c>
      <c r="E47" s="103" t="s">
        <v>17</v>
      </c>
      <c r="F47" s="103" t="s">
        <v>273</v>
      </c>
      <c r="G47" s="104">
        <v>1</v>
      </c>
      <c r="H47" s="105"/>
      <c r="I47" s="200">
        <v>28</v>
      </c>
      <c r="J47" s="59"/>
      <c r="K47" s="200">
        <v>28</v>
      </c>
      <c r="M47" s="194" t="e">
        <f t="shared" si="3"/>
        <v>#REF!</v>
      </c>
      <c r="O47" s="194">
        <f t="shared" si="4"/>
        <v>37</v>
      </c>
    </row>
    <row r="48" spans="2:15" ht="13">
      <c r="B48" s="201" t="s">
        <v>62</v>
      </c>
      <c r="C48" s="84"/>
      <c r="D48" s="103"/>
      <c r="E48" s="103"/>
      <c r="F48" s="103"/>
      <c r="G48" s="225"/>
      <c r="H48" s="226"/>
      <c r="I48" s="203">
        <f>SUM(I10:I47)</f>
        <v>5909</v>
      </c>
      <c r="J48" s="204"/>
      <c r="K48" s="203">
        <f>SUM(K10:K47)</f>
        <v>6751</v>
      </c>
      <c r="M48" s="194" t="e">
        <f>+M47+1</f>
        <v>#REF!</v>
      </c>
    </row>
    <row r="49" spans="2:15" ht="13">
      <c r="B49" s="90" t="s">
        <v>63</v>
      </c>
      <c r="C49" s="90"/>
      <c r="D49" s="76"/>
      <c r="E49" s="76"/>
      <c r="F49" s="77"/>
      <c r="G49" s="76"/>
      <c r="H49" s="76"/>
      <c r="I49" s="199"/>
      <c r="J49" s="76"/>
      <c r="K49" s="199"/>
    </row>
    <row r="50" spans="2:15" ht="13">
      <c r="B50" s="83" t="s">
        <v>66</v>
      </c>
      <c r="C50" s="84"/>
      <c r="D50" s="103" t="s">
        <v>122</v>
      </c>
      <c r="E50" s="103" t="s">
        <v>65</v>
      </c>
      <c r="F50" s="103" t="s">
        <v>298</v>
      </c>
      <c r="G50" s="104">
        <v>1</v>
      </c>
      <c r="H50" s="105"/>
      <c r="I50" s="200">
        <f>830+13</f>
        <v>843</v>
      </c>
      <c r="J50" s="59"/>
      <c r="K50" s="200">
        <f>1001+13</f>
        <v>1014</v>
      </c>
      <c r="O50" s="194">
        <f>+O47+1</f>
        <v>38</v>
      </c>
    </row>
    <row r="51" spans="2:15" ht="13">
      <c r="B51" s="83" t="s">
        <v>67</v>
      </c>
      <c r="C51" s="84"/>
      <c r="D51" s="103" t="s">
        <v>122</v>
      </c>
      <c r="E51" s="103" t="s">
        <v>65</v>
      </c>
      <c r="F51" s="103" t="s">
        <v>298</v>
      </c>
      <c r="G51" s="104">
        <v>1</v>
      </c>
      <c r="H51" s="105"/>
      <c r="I51" s="200">
        <v>782</v>
      </c>
      <c r="J51" s="59"/>
      <c r="K51" s="200">
        <v>842</v>
      </c>
      <c r="M51" s="194" t="e">
        <f>+M29+1</f>
        <v>#REF!</v>
      </c>
      <c r="O51" s="194">
        <f>+O50+1</f>
        <v>39</v>
      </c>
    </row>
    <row r="52" spans="2:15" ht="15.5">
      <c r="B52" s="83" t="s">
        <v>414</v>
      </c>
      <c r="C52" s="84"/>
      <c r="D52" s="103" t="s">
        <v>122</v>
      </c>
      <c r="E52" s="103" t="s">
        <v>65</v>
      </c>
      <c r="F52" s="103" t="s">
        <v>411</v>
      </c>
      <c r="G52" s="104">
        <v>1</v>
      </c>
      <c r="H52" s="105"/>
      <c r="I52" s="200">
        <v>763</v>
      </c>
      <c r="J52" s="59"/>
      <c r="K52" s="200">
        <v>781</v>
      </c>
      <c r="M52" s="194" t="e">
        <f t="shared" ref="M52:M63" si="5">+M51+1</f>
        <v>#REF!</v>
      </c>
      <c r="O52" s="194">
        <f t="shared" ref="O52:O62" si="6">+O51+1</f>
        <v>40</v>
      </c>
    </row>
    <row r="53" spans="2:15" ht="13">
      <c r="B53" s="83" t="s">
        <v>381</v>
      </c>
      <c r="C53" s="84"/>
      <c r="D53" s="103" t="s">
        <v>122</v>
      </c>
      <c r="E53" s="103" t="s">
        <v>65</v>
      </c>
      <c r="F53" s="103" t="s">
        <v>273</v>
      </c>
      <c r="G53" s="104">
        <v>1</v>
      </c>
      <c r="H53" s="105"/>
      <c r="I53" s="200">
        <v>740</v>
      </c>
      <c r="J53" s="59"/>
      <c r="K53" s="200">
        <v>762</v>
      </c>
      <c r="O53" s="194">
        <f t="shared" si="6"/>
        <v>41</v>
      </c>
    </row>
    <row r="54" spans="2:15" ht="13">
      <c r="B54" s="83" t="s">
        <v>64</v>
      </c>
      <c r="C54" s="84"/>
      <c r="D54" s="103" t="s">
        <v>122</v>
      </c>
      <c r="E54" s="103" t="s">
        <v>65</v>
      </c>
      <c r="F54" s="103" t="s">
        <v>273</v>
      </c>
      <c r="G54" s="104">
        <v>0.75</v>
      </c>
      <c r="H54" s="105"/>
      <c r="I54" s="200">
        <v>779</v>
      </c>
      <c r="J54" s="59"/>
      <c r="K54" s="200">
        <v>746</v>
      </c>
      <c r="M54" s="194" t="e">
        <f>+M52+1</f>
        <v>#REF!</v>
      </c>
      <c r="O54" s="194">
        <f t="shared" si="6"/>
        <v>42</v>
      </c>
    </row>
    <row r="55" spans="2:15" ht="13">
      <c r="B55" s="83" t="s">
        <v>69</v>
      </c>
      <c r="C55" s="84"/>
      <c r="D55" s="103" t="s">
        <v>122</v>
      </c>
      <c r="E55" s="103" t="s">
        <v>65</v>
      </c>
      <c r="F55" s="103" t="s">
        <v>273</v>
      </c>
      <c r="G55" s="104">
        <v>1</v>
      </c>
      <c r="H55" s="105"/>
      <c r="I55" s="200">
        <f>662+10</f>
        <v>672</v>
      </c>
      <c r="J55" s="59"/>
      <c r="K55" s="200">
        <f>692+10</f>
        <v>702</v>
      </c>
      <c r="M55" s="194" t="e">
        <f t="shared" si="5"/>
        <v>#REF!</v>
      </c>
      <c r="O55" s="194">
        <f t="shared" si="6"/>
        <v>43</v>
      </c>
    </row>
    <row r="56" spans="2:15" ht="13">
      <c r="B56" s="83" t="s">
        <v>71</v>
      </c>
      <c r="C56" s="84"/>
      <c r="D56" s="103" t="s">
        <v>122</v>
      </c>
      <c r="E56" s="103" t="s">
        <v>65</v>
      </c>
      <c r="F56" s="103" t="s">
        <v>298</v>
      </c>
      <c r="G56" s="104">
        <v>1</v>
      </c>
      <c r="H56" s="105"/>
      <c r="I56" s="200">
        <v>463</v>
      </c>
      <c r="J56" s="59"/>
      <c r="K56" s="200">
        <v>608</v>
      </c>
      <c r="M56" s="194" t="e">
        <f t="shared" si="5"/>
        <v>#REF!</v>
      </c>
      <c r="O56" s="194">
        <f t="shared" si="6"/>
        <v>44</v>
      </c>
    </row>
    <row r="57" spans="2:15" ht="13">
      <c r="B57" s="83" t="s">
        <v>70</v>
      </c>
      <c r="C57" s="84"/>
      <c r="D57" s="103" t="s">
        <v>122</v>
      </c>
      <c r="E57" s="103" t="s">
        <v>65</v>
      </c>
      <c r="F57" s="103" t="s">
        <v>273</v>
      </c>
      <c r="G57" s="104">
        <v>1</v>
      </c>
      <c r="H57" s="105"/>
      <c r="I57" s="200">
        <v>520</v>
      </c>
      <c r="J57" s="59"/>
      <c r="K57" s="200">
        <v>606</v>
      </c>
      <c r="M57" s="194" t="e">
        <f t="shared" si="5"/>
        <v>#REF!</v>
      </c>
      <c r="O57" s="194">
        <f t="shared" si="6"/>
        <v>45</v>
      </c>
    </row>
    <row r="58" spans="2:15" ht="13">
      <c r="B58" s="83" t="s">
        <v>72</v>
      </c>
      <c r="C58" s="84"/>
      <c r="D58" s="103" t="s">
        <v>122</v>
      </c>
      <c r="E58" s="103" t="s">
        <v>65</v>
      </c>
      <c r="F58" s="103" t="s">
        <v>298</v>
      </c>
      <c r="G58" s="104">
        <v>1</v>
      </c>
      <c r="H58" s="105"/>
      <c r="I58" s="200">
        <v>426</v>
      </c>
      <c r="J58" s="59"/>
      <c r="K58" s="200">
        <v>500</v>
      </c>
      <c r="M58" s="194" t="e">
        <f t="shared" si="5"/>
        <v>#REF!</v>
      </c>
      <c r="O58" s="194">
        <f t="shared" si="6"/>
        <v>46</v>
      </c>
    </row>
    <row r="59" spans="2:15" ht="13">
      <c r="B59" s="83" t="s">
        <v>73</v>
      </c>
      <c r="C59" s="84"/>
      <c r="D59" s="103" t="s">
        <v>122</v>
      </c>
      <c r="E59" s="103" t="s">
        <v>65</v>
      </c>
      <c r="F59" s="103" t="s">
        <v>298</v>
      </c>
      <c r="G59" s="104">
        <v>1</v>
      </c>
      <c r="H59" s="105"/>
      <c r="I59" s="200">
        <v>400</v>
      </c>
      <c r="J59" s="59"/>
      <c r="K59" s="200">
        <v>453</v>
      </c>
      <c r="M59" s="194" t="e">
        <f t="shared" si="5"/>
        <v>#REF!</v>
      </c>
      <c r="O59" s="194">
        <f t="shared" si="6"/>
        <v>47</v>
      </c>
    </row>
    <row r="60" spans="2:15" ht="13">
      <c r="B60" s="83" t="s">
        <v>74</v>
      </c>
      <c r="C60" s="84"/>
      <c r="D60" s="103" t="s">
        <v>122</v>
      </c>
      <c r="E60" s="103" t="s">
        <v>65</v>
      </c>
      <c r="F60" s="103" t="s">
        <v>298</v>
      </c>
      <c r="G60" s="104">
        <v>1</v>
      </c>
      <c r="H60" s="105"/>
      <c r="I60" s="200">
        <v>344</v>
      </c>
      <c r="J60" s="59"/>
      <c r="K60" s="200">
        <v>400</v>
      </c>
      <c r="M60" s="194" t="e">
        <f t="shared" si="5"/>
        <v>#REF!</v>
      </c>
      <c r="O60" s="194">
        <f t="shared" si="6"/>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6"/>
        <v>49</v>
      </c>
    </row>
    <row r="62" spans="2:15" ht="15.5">
      <c r="B62" s="83" t="s">
        <v>129</v>
      </c>
      <c r="C62" s="228"/>
      <c r="D62" s="103" t="s">
        <v>122</v>
      </c>
      <c r="E62" s="103" t="s">
        <v>65</v>
      </c>
      <c r="F62" s="103" t="s">
        <v>298</v>
      </c>
      <c r="G62" s="104">
        <v>1</v>
      </c>
      <c r="H62" s="105"/>
      <c r="I62" s="198">
        <v>210</v>
      </c>
      <c r="J62" s="59"/>
      <c r="K62" s="198">
        <v>236</v>
      </c>
      <c r="M62" s="194" t="e">
        <f t="shared" si="5"/>
        <v>#REF!</v>
      </c>
      <c r="O62" s="194">
        <f t="shared" si="6"/>
        <v>50</v>
      </c>
    </row>
    <row r="63" spans="2:15" ht="13">
      <c r="B63" s="201" t="s">
        <v>62</v>
      </c>
      <c r="C63" s="84"/>
      <c r="D63" s="76"/>
      <c r="E63" s="76"/>
      <c r="F63" s="77"/>
      <c r="G63" s="202"/>
      <c r="H63" s="202"/>
      <c r="I63" s="203">
        <f>SUM(I50:I62)</f>
        <v>7334</v>
      </c>
      <c r="J63" s="204"/>
      <c r="K63" s="203">
        <f>SUM(K50:K62)</f>
        <v>8024</v>
      </c>
      <c r="M63" s="194" t="e">
        <f t="shared" si="5"/>
        <v>#REF!</v>
      </c>
    </row>
    <row r="64" spans="2:15" ht="13">
      <c r="B64" s="90" t="s">
        <v>97</v>
      </c>
      <c r="C64" s="90"/>
      <c r="D64" s="76"/>
      <c r="E64" s="76"/>
      <c r="F64" s="77"/>
      <c r="G64" s="76"/>
      <c r="H64" s="76"/>
      <c r="I64" s="199"/>
      <c r="J64" s="76"/>
      <c r="K64" s="199"/>
    </row>
    <row r="65" spans="2:15" ht="13">
      <c r="B65" s="83" t="s">
        <v>176</v>
      </c>
      <c r="C65" s="84"/>
      <c r="D65" s="103" t="s">
        <v>114</v>
      </c>
      <c r="E65" s="103" t="s">
        <v>254</v>
      </c>
      <c r="F65" s="103" t="s">
        <v>273</v>
      </c>
      <c r="G65" s="104">
        <v>1</v>
      </c>
      <c r="H65" s="105"/>
      <c r="I65" s="200">
        <v>1037</v>
      </c>
      <c r="J65" s="59"/>
      <c r="K65" s="200">
        <v>1130</v>
      </c>
      <c r="O65" s="194">
        <f>+O62+1</f>
        <v>51</v>
      </c>
    </row>
    <row r="66" spans="2:15" ht="13">
      <c r="B66" s="83" t="s">
        <v>183</v>
      </c>
      <c r="C66" s="84"/>
      <c r="D66" s="103" t="s">
        <v>114</v>
      </c>
      <c r="E66" s="103" t="s">
        <v>255</v>
      </c>
      <c r="F66" s="103" t="s">
        <v>273</v>
      </c>
      <c r="G66" s="104">
        <v>1</v>
      </c>
      <c r="H66" s="105"/>
      <c r="I66" s="193">
        <v>1030</v>
      </c>
      <c r="J66" s="59"/>
      <c r="K66" s="193">
        <v>1130</v>
      </c>
      <c r="M66" s="194" t="e">
        <f>+M107+1</f>
        <v>#REF!</v>
      </c>
      <c r="O66" s="194">
        <f>+O65+1</f>
        <v>52</v>
      </c>
    </row>
    <row r="67" spans="2:15" ht="13">
      <c r="B67" s="83" t="s">
        <v>187</v>
      </c>
      <c r="C67" s="84"/>
      <c r="D67" s="103" t="s">
        <v>114</v>
      </c>
      <c r="E67" s="103" t="s">
        <v>255</v>
      </c>
      <c r="F67" s="103" t="s">
        <v>413</v>
      </c>
      <c r="G67" s="104">
        <v>1</v>
      </c>
      <c r="H67" s="105"/>
      <c r="I67" s="200">
        <v>0</v>
      </c>
      <c r="J67" s="59"/>
      <c r="K67" s="200">
        <v>725</v>
      </c>
      <c r="M67" s="194" t="e">
        <f t="shared" ref="M67:M95" si="7">+M66+1</f>
        <v>#REF!</v>
      </c>
      <c r="O67" s="194">
        <f t="shared" ref="O67:O94" si="8">+O66+1</f>
        <v>53</v>
      </c>
    </row>
    <row r="68" spans="2:15" ht="13">
      <c r="B68" s="83" t="s">
        <v>277</v>
      </c>
      <c r="C68" s="84"/>
      <c r="D68" s="103" t="s">
        <v>114</v>
      </c>
      <c r="E68" s="103" t="s">
        <v>254</v>
      </c>
      <c r="F68" s="103" t="s">
        <v>273</v>
      </c>
      <c r="G68" s="104">
        <v>1</v>
      </c>
      <c r="H68" s="105"/>
      <c r="I68" s="193">
        <v>518.5</v>
      </c>
      <c r="J68" s="59"/>
      <c r="K68" s="193">
        <v>565</v>
      </c>
      <c r="M68" s="194" t="e">
        <f>+#REF!+1</f>
        <v>#REF!</v>
      </c>
      <c r="O68" s="194">
        <f t="shared" si="8"/>
        <v>54</v>
      </c>
    </row>
    <row r="69" spans="2:15" ht="13">
      <c r="B69" s="83" t="s">
        <v>104</v>
      </c>
      <c r="C69" s="84"/>
      <c r="D69" s="103" t="s">
        <v>120</v>
      </c>
      <c r="E69" s="103" t="s">
        <v>105</v>
      </c>
      <c r="F69" s="103" t="s">
        <v>273</v>
      </c>
      <c r="G69" s="104">
        <v>1</v>
      </c>
      <c r="H69" s="105"/>
      <c r="I69" s="193">
        <f>543+9</f>
        <v>552</v>
      </c>
      <c r="J69" s="59"/>
      <c r="K69" s="193">
        <f>543+9</f>
        <v>552</v>
      </c>
      <c r="O69" s="194">
        <f t="shared" si="8"/>
        <v>55</v>
      </c>
    </row>
    <row r="70" spans="2:15" ht="15.5">
      <c r="B70" s="83" t="s">
        <v>282</v>
      </c>
      <c r="C70" s="84"/>
      <c r="D70" s="103" t="s">
        <v>120</v>
      </c>
      <c r="E70" s="103" t="s">
        <v>112</v>
      </c>
      <c r="F70" s="103" t="s">
        <v>273</v>
      </c>
      <c r="G70" s="104">
        <v>0.5</v>
      </c>
      <c r="H70" s="105"/>
      <c r="I70" s="200">
        <v>422</v>
      </c>
      <c r="J70" s="59"/>
      <c r="K70" s="200">
        <v>519</v>
      </c>
      <c r="M70" s="194" t="e">
        <f>+M68+1</f>
        <v>#REF!</v>
      </c>
      <c r="O70" s="194">
        <f t="shared" si="8"/>
        <v>56</v>
      </c>
    </row>
    <row r="71" spans="2:15" ht="13">
      <c r="B71" s="83" t="s">
        <v>101</v>
      </c>
      <c r="C71" s="84"/>
      <c r="D71" s="103" t="s">
        <v>99</v>
      </c>
      <c r="E71" s="103" t="s">
        <v>100</v>
      </c>
      <c r="F71" s="103" t="s">
        <v>412</v>
      </c>
      <c r="G71" s="104">
        <v>1</v>
      </c>
      <c r="H71" s="105"/>
      <c r="I71" s="193">
        <v>0</v>
      </c>
      <c r="J71" s="59"/>
      <c r="K71" s="193">
        <v>503</v>
      </c>
      <c r="M71" s="194" t="e">
        <f t="shared" si="7"/>
        <v>#REF!</v>
      </c>
      <c r="O71" s="194">
        <f t="shared" si="8"/>
        <v>57</v>
      </c>
    </row>
    <row r="72" spans="2:15" ht="13">
      <c r="B72" s="83" t="s">
        <v>113</v>
      </c>
      <c r="C72" s="84"/>
      <c r="D72" s="103" t="s">
        <v>114</v>
      </c>
      <c r="E72" s="103" t="s">
        <v>115</v>
      </c>
      <c r="F72" s="103" t="s">
        <v>412</v>
      </c>
      <c r="G72" s="104">
        <v>1</v>
      </c>
      <c r="H72" s="105"/>
      <c r="I72" s="200">
        <v>0</v>
      </c>
      <c r="J72" s="59"/>
      <c r="K72" s="200">
        <v>503</v>
      </c>
      <c r="M72" s="194" t="e">
        <f t="shared" si="7"/>
        <v>#REF!</v>
      </c>
      <c r="O72" s="194">
        <f t="shared" si="8"/>
        <v>58</v>
      </c>
    </row>
    <row r="73" spans="2:15" ht="13">
      <c r="B73" s="83" t="s">
        <v>102</v>
      </c>
      <c r="C73" s="84"/>
      <c r="D73" s="103" t="s">
        <v>99</v>
      </c>
      <c r="E73" s="103" t="s">
        <v>103</v>
      </c>
      <c r="F73" s="103" t="s">
        <v>273</v>
      </c>
      <c r="G73" s="104">
        <v>1</v>
      </c>
      <c r="H73" s="105"/>
      <c r="I73" s="193">
        <v>280</v>
      </c>
      <c r="J73" s="59"/>
      <c r="K73" s="193">
        <v>375</v>
      </c>
      <c r="M73" s="194" t="e">
        <f t="shared" si="7"/>
        <v>#REF!</v>
      </c>
      <c r="O73" s="194">
        <f t="shared" si="8"/>
        <v>59</v>
      </c>
    </row>
    <row r="74" spans="2:15" ht="13">
      <c r="B74" s="83" t="s">
        <v>192</v>
      </c>
      <c r="C74" s="84"/>
      <c r="D74" s="103" t="s">
        <v>114</v>
      </c>
      <c r="E74" s="103" t="s">
        <v>256</v>
      </c>
      <c r="F74" s="103" t="s">
        <v>412</v>
      </c>
      <c r="G74" s="104">
        <v>1</v>
      </c>
      <c r="H74" s="105"/>
      <c r="I74" s="200">
        <v>0</v>
      </c>
      <c r="J74" s="59"/>
      <c r="K74" s="200">
        <v>191</v>
      </c>
      <c r="M74" s="194" t="e">
        <f t="shared" si="7"/>
        <v>#REF!</v>
      </c>
      <c r="O74" s="194">
        <f t="shared" si="8"/>
        <v>60</v>
      </c>
    </row>
    <row r="75" spans="2:15" ht="15.5">
      <c r="B75" s="83" t="s">
        <v>415</v>
      </c>
      <c r="C75" s="84"/>
      <c r="D75" s="103" t="s">
        <v>114</v>
      </c>
      <c r="E75" s="103" t="s">
        <v>256</v>
      </c>
      <c r="F75" s="103" t="s">
        <v>413</v>
      </c>
      <c r="G75" s="104">
        <v>1</v>
      </c>
      <c r="H75" s="105"/>
      <c r="I75" s="193">
        <v>0</v>
      </c>
      <c r="J75" s="59"/>
      <c r="K75" s="193">
        <v>158</v>
      </c>
      <c r="M75" s="194" t="e">
        <f t="shared" si="7"/>
        <v>#REF!</v>
      </c>
      <c r="O75" s="194">
        <f t="shared" si="8"/>
        <v>61</v>
      </c>
    </row>
    <row r="76" spans="2:15" ht="13">
      <c r="B76" s="83" t="s">
        <v>106</v>
      </c>
      <c r="C76" s="84"/>
      <c r="D76" s="103" t="s">
        <v>120</v>
      </c>
      <c r="E76" s="103" t="s">
        <v>107</v>
      </c>
      <c r="F76" s="103" t="s">
        <v>298</v>
      </c>
      <c r="G76" s="104">
        <v>1</v>
      </c>
      <c r="H76" s="105"/>
      <c r="I76" s="200">
        <v>110</v>
      </c>
      <c r="J76" s="59"/>
      <c r="K76" s="200">
        <v>121</v>
      </c>
      <c r="M76" s="194" t="e">
        <f t="shared" si="7"/>
        <v>#REF!</v>
      </c>
      <c r="O76" s="194">
        <f t="shared" si="8"/>
        <v>62</v>
      </c>
    </row>
    <row r="77" spans="2:15" ht="13">
      <c r="B77" s="83" t="s">
        <v>203</v>
      </c>
      <c r="C77" s="84"/>
      <c r="D77" s="103" t="s">
        <v>114</v>
      </c>
      <c r="E77" s="103" t="s">
        <v>256</v>
      </c>
      <c r="F77" s="103" t="s">
        <v>412</v>
      </c>
      <c r="G77" s="104">
        <v>1</v>
      </c>
      <c r="H77" s="105"/>
      <c r="I77" s="193">
        <v>0</v>
      </c>
      <c r="J77" s="59"/>
      <c r="K77" s="193">
        <v>92</v>
      </c>
      <c r="M77" s="194" t="e">
        <f t="shared" si="7"/>
        <v>#REF!</v>
      </c>
      <c r="O77" s="194">
        <f t="shared" si="8"/>
        <v>63</v>
      </c>
    </row>
    <row r="78" spans="2:15" ht="13">
      <c r="B78" s="83" t="s">
        <v>108</v>
      </c>
      <c r="C78" s="84"/>
      <c r="D78" s="103" t="s">
        <v>120</v>
      </c>
      <c r="E78" s="103" t="s">
        <v>107</v>
      </c>
      <c r="F78" s="103" t="s">
        <v>273</v>
      </c>
      <c r="G78" s="104">
        <v>1</v>
      </c>
      <c r="H78" s="105"/>
      <c r="I78" s="200">
        <v>60</v>
      </c>
      <c r="J78" s="59"/>
      <c r="K78" s="200">
        <v>80</v>
      </c>
      <c r="M78" s="194" t="e">
        <f t="shared" si="7"/>
        <v>#REF!</v>
      </c>
      <c r="O78" s="194">
        <f t="shared" si="8"/>
        <v>64</v>
      </c>
    </row>
    <row r="79" spans="2:15" ht="15.5">
      <c r="B79" s="83" t="s">
        <v>416</v>
      </c>
      <c r="C79" s="84"/>
      <c r="D79" s="103" t="s">
        <v>114</v>
      </c>
      <c r="E79" s="103" t="s">
        <v>256</v>
      </c>
      <c r="F79" s="103" t="s">
        <v>412</v>
      </c>
      <c r="G79" s="104">
        <v>1</v>
      </c>
      <c r="H79" s="105"/>
      <c r="I79" s="193">
        <v>0</v>
      </c>
      <c r="J79" s="59"/>
      <c r="K79" s="193">
        <v>77</v>
      </c>
      <c r="M79" s="194" t="e">
        <f t="shared" si="7"/>
        <v>#REF!</v>
      </c>
      <c r="O79" s="194">
        <f t="shared" si="8"/>
        <v>65</v>
      </c>
    </row>
    <row r="80" spans="2:15" ht="13">
      <c r="B80" s="83" t="s">
        <v>211</v>
      </c>
      <c r="C80" s="84"/>
      <c r="D80" s="103" t="s">
        <v>114</v>
      </c>
      <c r="E80" s="103" t="s">
        <v>256</v>
      </c>
      <c r="F80" s="103" t="s">
        <v>412</v>
      </c>
      <c r="G80" s="104">
        <v>1</v>
      </c>
      <c r="H80" s="105"/>
      <c r="I80" s="200">
        <v>0</v>
      </c>
      <c r="J80" s="59"/>
      <c r="K80" s="200">
        <v>73</v>
      </c>
      <c r="M80" s="194" t="e">
        <f t="shared" si="7"/>
        <v>#REF!</v>
      </c>
      <c r="O80" s="194">
        <f t="shared" si="8"/>
        <v>66</v>
      </c>
    </row>
    <row r="81" spans="2:15" ht="15.5">
      <c r="B81" s="83" t="s">
        <v>417</v>
      </c>
      <c r="C81" s="84"/>
      <c r="D81" s="103" t="s">
        <v>114</v>
      </c>
      <c r="E81" s="103" t="s">
        <v>256</v>
      </c>
      <c r="F81" s="103" t="s">
        <v>412</v>
      </c>
      <c r="G81" s="104">
        <v>1</v>
      </c>
      <c r="H81" s="105"/>
      <c r="I81" s="193">
        <v>0</v>
      </c>
      <c r="J81" s="59"/>
      <c r="K81" s="193">
        <v>68</v>
      </c>
      <c r="M81" s="194" t="e">
        <f t="shared" si="7"/>
        <v>#REF!</v>
      </c>
      <c r="O81" s="194">
        <f t="shared" si="8"/>
        <v>67</v>
      </c>
    </row>
    <row r="82" spans="2:15" ht="13">
      <c r="B82" s="83" t="s">
        <v>220</v>
      </c>
      <c r="C82" s="84"/>
      <c r="D82" s="103" t="s">
        <v>114</v>
      </c>
      <c r="E82" s="103" t="s">
        <v>256</v>
      </c>
      <c r="F82" s="103" t="s">
        <v>412</v>
      </c>
      <c r="G82" s="104">
        <v>1</v>
      </c>
      <c r="H82" s="105"/>
      <c r="I82" s="200">
        <v>0</v>
      </c>
      <c r="J82" s="59"/>
      <c r="K82" s="200">
        <v>67</v>
      </c>
      <c r="M82" s="194" t="e">
        <f t="shared" si="7"/>
        <v>#REF!</v>
      </c>
      <c r="O82" s="194">
        <f t="shared" si="8"/>
        <v>68</v>
      </c>
    </row>
    <row r="83" spans="2:15" ht="15.5">
      <c r="B83" s="83" t="s">
        <v>418</v>
      </c>
      <c r="C83" s="84"/>
      <c r="D83" s="103" t="s">
        <v>114</v>
      </c>
      <c r="E83" s="103" t="s">
        <v>256</v>
      </c>
      <c r="F83" s="103" t="s">
        <v>412</v>
      </c>
      <c r="G83" s="104">
        <v>1</v>
      </c>
      <c r="H83" s="105"/>
      <c r="I83" s="193">
        <v>0</v>
      </c>
      <c r="J83" s="59"/>
      <c r="K83" s="193">
        <v>60</v>
      </c>
      <c r="M83" s="194" t="e">
        <f t="shared" si="7"/>
        <v>#REF!</v>
      </c>
      <c r="O83" s="194">
        <f t="shared" si="8"/>
        <v>69</v>
      </c>
    </row>
    <row r="84" spans="2:15" ht="13">
      <c r="B84" s="83" t="s">
        <v>109</v>
      </c>
      <c r="C84" s="84"/>
      <c r="D84" s="103" t="s">
        <v>120</v>
      </c>
      <c r="E84" s="103" t="s">
        <v>107</v>
      </c>
      <c r="F84" s="103" t="s">
        <v>273</v>
      </c>
      <c r="G84" s="104">
        <v>1</v>
      </c>
      <c r="H84" s="105"/>
      <c r="I84" s="200">
        <v>55</v>
      </c>
      <c r="J84" s="59"/>
      <c r="K84" s="200">
        <v>56</v>
      </c>
      <c r="M84" s="194" t="e">
        <f t="shared" si="7"/>
        <v>#REF!</v>
      </c>
      <c r="O84" s="194">
        <f t="shared" si="8"/>
        <v>70</v>
      </c>
    </row>
    <row r="85" spans="2:15" ht="13">
      <c r="B85" s="83" t="s">
        <v>224</v>
      </c>
      <c r="C85" s="84"/>
      <c r="D85" s="103" t="s">
        <v>114</v>
      </c>
      <c r="E85" s="103" t="s">
        <v>255</v>
      </c>
      <c r="F85" s="103" t="s">
        <v>412</v>
      </c>
      <c r="G85" s="104">
        <v>1</v>
      </c>
      <c r="H85" s="105"/>
      <c r="I85" s="193">
        <v>0</v>
      </c>
      <c r="J85" s="59"/>
      <c r="K85" s="193">
        <v>53</v>
      </c>
      <c r="M85" s="194" t="e">
        <f t="shared" si="7"/>
        <v>#REF!</v>
      </c>
      <c r="O85" s="194">
        <f t="shared" si="8"/>
        <v>71</v>
      </c>
    </row>
    <row r="86" spans="2:15" ht="13">
      <c r="B86" s="83" t="s">
        <v>110</v>
      </c>
      <c r="C86" s="84"/>
      <c r="D86" s="103" t="s">
        <v>120</v>
      </c>
      <c r="E86" s="103" t="s">
        <v>107</v>
      </c>
      <c r="F86" s="103" t="s">
        <v>412</v>
      </c>
      <c r="G86" s="104">
        <v>1</v>
      </c>
      <c r="H86" s="105"/>
      <c r="I86" s="200">
        <v>0</v>
      </c>
      <c r="J86" s="59"/>
      <c r="K86" s="200">
        <v>48</v>
      </c>
      <c r="M86" s="194" t="e">
        <f t="shared" si="7"/>
        <v>#REF!</v>
      </c>
      <c r="O86" s="194">
        <f t="shared" si="8"/>
        <v>72</v>
      </c>
    </row>
    <row r="87" spans="2:15" ht="13">
      <c r="B87" s="83" t="s">
        <v>111</v>
      </c>
      <c r="C87" s="84"/>
      <c r="D87" s="103" t="s">
        <v>120</v>
      </c>
      <c r="E87" s="103" t="s">
        <v>107</v>
      </c>
      <c r="F87" s="103" t="s">
        <v>298</v>
      </c>
      <c r="G87" s="104">
        <v>1</v>
      </c>
      <c r="H87" s="105"/>
      <c r="I87" s="193">
        <v>45</v>
      </c>
      <c r="J87" s="59"/>
      <c r="K87" s="193">
        <v>47</v>
      </c>
      <c r="M87" s="194" t="e">
        <f t="shared" si="7"/>
        <v>#REF!</v>
      </c>
      <c r="O87" s="194">
        <f t="shared" si="8"/>
        <v>73</v>
      </c>
    </row>
    <row r="88" spans="2:15" ht="13">
      <c r="B88" s="83" t="s">
        <v>226</v>
      </c>
      <c r="C88" s="84"/>
      <c r="D88" s="103" t="s">
        <v>114</v>
      </c>
      <c r="E88" s="103" t="s">
        <v>257</v>
      </c>
      <c r="F88" s="103" t="s">
        <v>412</v>
      </c>
      <c r="G88" s="104">
        <v>1</v>
      </c>
      <c r="H88" s="105"/>
      <c r="I88" s="200">
        <v>0</v>
      </c>
      <c r="J88" s="59"/>
      <c r="K88" s="200">
        <v>33</v>
      </c>
      <c r="M88" s="194" t="e">
        <f t="shared" si="7"/>
        <v>#REF!</v>
      </c>
      <c r="O88" s="194">
        <f t="shared" si="8"/>
        <v>74</v>
      </c>
    </row>
    <row r="89" spans="2:15" ht="15.5">
      <c r="B89" s="83" t="s">
        <v>419</v>
      </c>
      <c r="C89" s="84"/>
      <c r="D89" s="103" t="s">
        <v>120</v>
      </c>
      <c r="E89" s="103" t="s">
        <v>112</v>
      </c>
      <c r="F89" s="103" t="s">
        <v>298</v>
      </c>
      <c r="G89" s="104">
        <v>0.5</v>
      </c>
      <c r="H89" s="105"/>
      <c r="I89" s="193">
        <v>25</v>
      </c>
      <c r="J89" s="59"/>
      <c r="K89" s="193">
        <v>25</v>
      </c>
      <c r="M89" s="194" t="e">
        <f t="shared" si="7"/>
        <v>#REF!</v>
      </c>
      <c r="O89" s="194">
        <f t="shared" si="8"/>
        <v>75</v>
      </c>
    </row>
    <row r="90" spans="2:15" ht="13">
      <c r="B90" s="83" t="s">
        <v>229</v>
      </c>
      <c r="C90" s="84"/>
      <c r="D90" s="103" t="s">
        <v>114</v>
      </c>
      <c r="E90" s="103" t="s">
        <v>255</v>
      </c>
      <c r="F90" s="103" t="s">
        <v>412</v>
      </c>
      <c r="G90" s="104">
        <v>1</v>
      </c>
      <c r="H90" s="105"/>
      <c r="I90" s="200">
        <v>0</v>
      </c>
      <c r="J90" s="59"/>
      <c r="K90" s="200">
        <v>23</v>
      </c>
      <c r="M90" s="194" t="e">
        <f t="shared" si="7"/>
        <v>#REF!</v>
      </c>
      <c r="O90" s="194">
        <f t="shared" si="8"/>
        <v>76</v>
      </c>
    </row>
    <row r="91" spans="2:15" ht="13">
      <c r="B91" s="83" t="s">
        <v>232</v>
      </c>
      <c r="C91" s="84"/>
      <c r="D91" s="103" t="s">
        <v>114</v>
      </c>
      <c r="E91" s="103" t="s">
        <v>255</v>
      </c>
      <c r="F91" s="103" t="s">
        <v>412</v>
      </c>
      <c r="G91" s="104">
        <v>1</v>
      </c>
      <c r="H91" s="105"/>
      <c r="I91" s="193">
        <v>0</v>
      </c>
      <c r="J91" s="59"/>
      <c r="K91" s="193">
        <v>20</v>
      </c>
      <c r="M91" s="194" t="e">
        <f t="shared" si="7"/>
        <v>#REF!</v>
      </c>
      <c r="O91" s="194">
        <f t="shared" si="8"/>
        <v>77</v>
      </c>
    </row>
    <row r="92" spans="2:15" ht="13">
      <c r="B92" s="83" t="s">
        <v>234</v>
      </c>
      <c r="C92" s="84"/>
      <c r="D92" s="103" t="s">
        <v>114</v>
      </c>
      <c r="E92" s="103" t="s">
        <v>257</v>
      </c>
      <c r="F92" s="103" t="s">
        <v>412</v>
      </c>
      <c r="G92" s="104">
        <v>1</v>
      </c>
      <c r="H92" s="105"/>
      <c r="I92" s="200">
        <v>0</v>
      </c>
      <c r="J92" s="59"/>
      <c r="K92" s="200">
        <v>12</v>
      </c>
      <c r="M92" s="194" t="e">
        <f t="shared" si="7"/>
        <v>#REF!</v>
      </c>
      <c r="O92" s="194">
        <f t="shared" si="8"/>
        <v>78</v>
      </c>
    </row>
    <row r="93" spans="2:15" ht="13">
      <c r="B93" s="83" t="s">
        <v>237</v>
      </c>
      <c r="C93" s="84"/>
      <c r="D93" s="103" t="s">
        <v>114</v>
      </c>
      <c r="E93" s="103" t="s">
        <v>258</v>
      </c>
      <c r="F93" s="103" t="s">
        <v>412</v>
      </c>
      <c r="G93" s="104">
        <v>1</v>
      </c>
      <c r="H93" s="105"/>
      <c r="I93" s="193">
        <v>0</v>
      </c>
      <c r="J93" s="59"/>
      <c r="K93" s="193">
        <v>10</v>
      </c>
      <c r="M93" s="194" t="e">
        <f t="shared" si="7"/>
        <v>#REF!</v>
      </c>
      <c r="O93" s="194">
        <f t="shared" si="8"/>
        <v>79</v>
      </c>
    </row>
    <row r="94" spans="2:15" ht="13">
      <c r="B94" s="83" t="s">
        <v>240</v>
      </c>
      <c r="C94" s="84"/>
      <c r="D94" s="103" t="s">
        <v>114</v>
      </c>
      <c r="E94" s="103" t="s">
        <v>256</v>
      </c>
      <c r="F94" s="103" t="s">
        <v>243</v>
      </c>
      <c r="G94" s="104">
        <v>1</v>
      </c>
      <c r="H94" s="105"/>
      <c r="I94" s="198">
        <v>0</v>
      </c>
      <c r="J94" s="59"/>
      <c r="K94" s="198">
        <v>4</v>
      </c>
      <c r="M94" s="194" t="e">
        <f t="shared" si="7"/>
        <v>#REF!</v>
      </c>
      <c r="O94" s="194">
        <f t="shared" si="8"/>
        <v>80</v>
      </c>
    </row>
    <row r="95" spans="2:15" ht="13">
      <c r="B95" s="201" t="s">
        <v>62</v>
      </c>
      <c r="C95" s="84"/>
      <c r="D95" s="103"/>
      <c r="E95" s="103"/>
      <c r="F95" s="103"/>
      <c r="G95" s="104"/>
      <c r="H95" s="105"/>
      <c r="I95" s="200">
        <f>SUM(I65:I94)</f>
        <v>4134.5</v>
      </c>
      <c r="J95" s="59"/>
      <c r="K95" s="200">
        <f>SUM(K65:K94)</f>
        <v>7320</v>
      </c>
      <c r="M95" s="194" t="e">
        <f t="shared" si="7"/>
        <v>#REF!</v>
      </c>
      <c r="N95" s="194" t="s">
        <v>138</v>
      </c>
    </row>
    <row r="96" spans="2:15" ht="13">
      <c r="B96" s="90" t="s">
        <v>76</v>
      </c>
      <c r="C96" s="90"/>
      <c r="D96" s="76"/>
      <c r="E96" s="76"/>
      <c r="F96" s="77"/>
      <c r="G96" s="76"/>
      <c r="H96" s="76"/>
      <c r="I96" s="199"/>
      <c r="J96" s="76"/>
      <c r="K96" s="199"/>
    </row>
    <row r="97" spans="2:16" ht="13">
      <c r="B97" s="83" t="s">
        <v>91</v>
      </c>
      <c r="C97" s="84"/>
      <c r="D97" s="103" t="s">
        <v>92</v>
      </c>
      <c r="E97" s="103" t="s">
        <v>93</v>
      </c>
      <c r="F97" s="103" t="s">
        <v>273</v>
      </c>
      <c r="G97" s="104">
        <v>1</v>
      </c>
      <c r="H97" s="105"/>
      <c r="I97" s="200">
        <v>980</v>
      </c>
      <c r="J97" s="59"/>
      <c r="K97" s="200">
        <v>1134</v>
      </c>
      <c r="O97" s="194">
        <f>+O94+1</f>
        <v>81</v>
      </c>
    </row>
    <row r="98" spans="2:16" ht="13">
      <c r="B98" s="83" t="s">
        <v>80</v>
      </c>
      <c r="C98" s="84"/>
      <c r="D98" s="103" t="s">
        <v>78</v>
      </c>
      <c r="E98" s="103" t="s">
        <v>81</v>
      </c>
      <c r="F98" s="103" t="s">
        <v>298</v>
      </c>
      <c r="G98" s="104">
        <v>1</v>
      </c>
      <c r="H98" s="105"/>
      <c r="I98" s="200">
        <v>720</v>
      </c>
      <c r="J98" s="59"/>
      <c r="K98" s="200">
        <v>807</v>
      </c>
      <c r="M98" s="194" t="e">
        <f>+M63+1</f>
        <v>#REF!</v>
      </c>
      <c r="O98" s="194">
        <f>O97+1</f>
        <v>82</v>
      </c>
    </row>
    <row r="99" spans="2:16" ht="13">
      <c r="B99" s="83" t="s">
        <v>82</v>
      </c>
      <c r="C99" s="84"/>
      <c r="D99" s="103" t="s">
        <v>78</v>
      </c>
      <c r="E99" s="103" t="s">
        <v>81</v>
      </c>
      <c r="F99" s="103" t="s">
        <v>273</v>
      </c>
      <c r="G99" s="104">
        <v>1</v>
      </c>
      <c r="H99" s="105"/>
      <c r="I99" s="200">
        <v>782</v>
      </c>
      <c r="J99" s="59"/>
      <c r="K99" s="200">
        <v>795</v>
      </c>
      <c r="M99" s="194" t="e">
        <f>+M98+1</f>
        <v>#REF!</v>
      </c>
      <c r="O99" s="194">
        <f t="shared" ref="O99:O106" si="9">O98+1</f>
        <v>83</v>
      </c>
    </row>
    <row r="100" spans="2:16" ht="13">
      <c r="B100" s="83" t="s">
        <v>83</v>
      </c>
      <c r="C100" s="84"/>
      <c r="D100" s="103" t="s">
        <v>78</v>
      </c>
      <c r="E100" s="103" t="s">
        <v>79</v>
      </c>
      <c r="F100" s="103" t="s">
        <v>298</v>
      </c>
      <c r="G100" s="104">
        <v>1</v>
      </c>
      <c r="H100" s="105"/>
      <c r="I100" s="200">
        <v>455</v>
      </c>
      <c r="J100" s="59"/>
      <c r="K100" s="200">
        <v>606</v>
      </c>
      <c r="M100" s="194" t="e">
        <f>+M99+1</f>
        <v>#REF!</v>
      </c>
      <c r="O100" s="194">
        <f t="shared" si="9"/>
        <v>84</v>
      </c>
    </row>
    <row r="101" spans="2:16" ht="13">
      <c r="B101" s="83" t="s">
        <v>94</v>
      </c>
      <c r="C101" s="84"/>
      <c r="D101" s="103" t="s">
        <v>95</v>
      </c>
      <c r="E101" s="103" t="s">
        <v>87</v>
      </c>
      <c r="F101" s="103" t="s">
        <v>273</v>
      </c>
      <c r="G101" s="104">
        <v>1</v>
      </c>
      <c r="H101" s="105"/>
      <c r="I101" s="200">
        <v>537</v>
      </c>
      <c r="J101" s="59"/>
      <c r="K101" s="200">
        <v>599</v>
      </c>
      <c r="M101" s="194" t="e">
        <f>+M100+1</f>
        <v>#REF!</v>
      </c>
      <c r="O101" s="194">
        <f t="shared" si="9"/>
        <v>85</v>
      </c>
    </row>
    <row r="102" spans="2:16" ht="13">
      <c r="B102" s="83" t="s">
        <v>84</v>
      </c>
      <c r="C102" s="84"/>
      <c r="D102" s="103" t="s">
        <v>78</v>
      </c>
      <c r="E102" s="103" t="s">
        <v>85</v>
      </c>
      <c r="F102" s="103" t="s">
        <v>298</v>
      </c>
      <c r="G102" s="104">
        <v>1</v>
      </c>
      <c r="H102" s="105"/>
      <c r="I102" s="200">
        <v>449</v>
      </c>
      <c r="J102" s="59"/>
      <c r="K102" s="200">
        <v>501</v>
      </c>
      <c r="M102" s="194" t="e">
        <f>+#REF!+1</f>
        <v>#REF!</v>
      </c>
      <c r="O102" s="194">
        <f t="shared" si="9"/>
        <v>86</v>
      </c>
    </row>
    <row r="103" spans="2:16" ht="13">
      <c r="B103" s="83" t="s">
        <v>88</v>
      </c>
      <c r="C103" s="84"/>
      <c r="D103" s="103" t="s">
        <v>78</v>
      </c>
      <c r="E103" s="103" t="s">
        <v>81</v>
      </c>
      <c r="F103" s="103" t="s">
        <v>273</v>
      </c>
      <c r="G103" s="104">
        <v>1</v>
      </c>
      <c r="H103" s="105"/>
      <c r="I103" s="200">
        <v>235</v>
      </c>
      <c r="J103" s="59"/>
      <c r="K103" s="200">
        <v>237</v>
      </c>
      <c r="M103" s="194" t="e">
        <f>+M101+1</f>
        <v>#REF!</v>
      </c>
      <c r="O103" s="194">
        <f t="shared" si="9"/>
        <v>87</v>
      </c>
    </row>
    <row r="104" spans="2:16" ht="13">
      <c r="B104" s="83" t="s">
        <v>86</v>
      </c>
      <c r="C104" s="84"/>
      <c r="D104" s="103" t="s">
        <v>78</v>
      </c>
      <c r="E104" s="103" t="s">
        <v>87</v>
      </c>
      <c r="F104" s="103" t="s">
        <v>273</v>
      </c>
      <c r="G104" s="104">
        <v>1</v>
      </c>
      <c r="H104" s="105"/>
      <c r="I104" s="200">
        <v>235</v>
      </c>
      <c r="J104" s="59"/>
      <c r="K104" s="200">
        <v>225</v>
      </c>
      <c r="M104" s="194" t="e">
        <f>+M105+1</f>
        <v>#REF!</v>
      </c>
      <c r="O104" s="194">
        <f t="shared" si="9"/>
        <v>88</v>
      </c>
    </row>
    <row r="105" spans="2:16" ht="13">
      <c r="B105" s="83" t="s">
        <v>89</v>
      </c>
      <c r="C105" s="84"/>
      <c r="D105" s="103" t="s">
        <v>78</v>
      </c>
      <c r="E105" s="103" t="s">
        <v>90</v>
      </c>
      <c r="F105" s="103" t="s">
        <v>298</v>
      </c>
      <c r="G105" s="104">
        <v>1</v>
      </c>
      <c r="H105" s="105"/>
      <c r="I105" s="200">
        <v>184</v>
      </c>
      <c r="J105" s="59"/>
      <c r="K105" s="200">
        <v>215</v>
      </c>
      <c r="M105" s="194" t="e">
        <f>+M103+1</f>
        <v>#REF!</v>
      </c>
      <c r="O105" s="194">
        <f t="shared" si="9"/>
        <v>89</v>
      </c>
    </row>
    <row r="106" spans="2:16" ht="13">
      <c r="B106" s="83" t="s">
        <v>96</v>
      </c>
      <c r="C106" s="228"/>
      <c r="D106" s="103" t="s">
        <v>95</v>
      </c>
      <c r="E106" s="103" t="s">
        <v>87</v>
      </c>
      <c r="F106" s="103" t="s">
        <v>412</v>
      </c>
      <c r="G106" s="104">
        <v>1</v>
      </c>
      <c r="H106" s="105"/>
      <c r="I106" s="198">
        <v>0</v>
      </c>
      <c r="J106" s="59"/>
      <c r="K106" s="198">
        <v>117</v>
      </c>
      <c r="M106" s="194" t="e">
        <f>+M104+1</f>
        <v>#REF!</v>
      </c>
      <c r="O106" s="194">
        <f t="shared" si="9"/>
        <v>90</v>
      </c>
      <c r="P106" s="194" t="s">
        <v>275</v>
      </c>
    </row>
    <row r="107" spans="2:16" ht="13">
      <c r="B107" s="201" t="s">
        <v>62</v>
      </c>
      <c r="C107" s="84"/>
      <c r="D107" s="76"/>
      <c r="E107" s="76"/>
      <c r="F107" s="77"/>
      <c r="G107" s="202"/>
      <c r="H107" s="202"/>
      <c r="I107" s="203">
        <f>SUM(I97:I106)</f>
        <v>4577</v>
      </c>
      <c r="J107" s="204"/>
      <c r="K107" s="203">
        <f>SUM(K97:K106)</f>
        <v>5236</v>
      </c>
      <c r="M107" s="194" t="e">
        <f>+M102+1</f>
        <v>#REF!</v>
      </c>
    </row>
    <row r="108" spans="2:16" ht="13.5" thickBot="1">
      <c r="B108" s="241" t="s">
        <v>377</v>
      </c>
      <c r="C108" s="240">
        <f>O106</f>
        <v>90</v>
      </c>
      <c r="I108" s="230">
        <f>+I48+I63+I107+I95</f>
        <v>21954.5</v>
      </c>
      <c r="J108" s="231"/>
      <c r="K108" s="230">
        <f>+K48+K63+K107+K95</f>
        <v>27331</v>
      </c>
    </row>
    <row r="109" spans="2:16" ht="13.5" thickTop="1">
      <c r="B109" s="229"/>
      <c r="I109" s="237"/>
      <c r="J109" s="231"/>
      <c r="K109" s="237"/>
    </row>
    <row r="110" spans="2:16" s="73" customFormat="1" ht="13">
      <c r="B110" s="90" t="s">
        <v>326</v>
      </c>
      <c r="C110" s="90"/>
      <c r="D110" s="76"/>
      <c r="E110" s="76"/>
      <c r="F110" s="77"/>
      <c r="G110" s="76"/>
      <c r="H110" s="76"/>
      <c r="I110" s="199"/>
      <c r="J110" s="76"/>
      <c r="K110" s="199"/>
    </row>
    <row r="111" spans="2:16" ht="13">
      <c r="B111" s="83" t="s">
        <v>116</v>
      </c>
      <c r="C111" s="208"/>
      <c r="D111" s="103" t="s">
        <v>16</v>
      </c>
      <c r="E111" s="103" t="s">
        <v>17</v>
      </c>
      <c r="F111" s="103" t="s">
        <v>273</v>
      </c>
      <c r="G111" s="104">
        <v>0.75</v>
      </c>
      <c r="H111" s="105"/>
      <c r="I111" s="200">
        <f>572*G111</f>
        <v>429</v>
      </c>
      <c r="J111" s="59"/>
      <c r="K111" s="200">
        <f>619*G111</f>
        <v>464.25</v>
      </c>
    </row>
    <row r="112" spans="2:16" ht="15.5">
      <c r="B112" s="83" t="s">
        <v>365</v>
      </c>
      <c r="C112" s="208"/>
      <c r="D112" s="103" t="s">
        <v>16</v>
      </c>
      <c r="E112" s="103" t="s">
        <v>17</v>
      </c>
      <c r="F112" s="103" t="s">
        <v>273</v>
      </c>
      <c r="G112" s="104">
        <v>1</v>
      </c>
      <c r="H112" s="105"/>
      <c r="I112" s="200">
        <v>243</v>
      </c>
      <c r="J112" s="59"/>
      <c r="K112" s="200">
        <v>309</v>
      </c>
      <c r="M112" s="194" t="e">
        <f>M95+1</f>
        <v>#REF!</v>
      </c>
    </row>
    <row r="113" spans="1:13" ht="13">
      <c r="B113" s="83" t="s">
        <v>370</v>
      </c>
      <c r="C113" s="84"/>
      <c r="D113" s="103" t="s">
        <v>122</v>
      </c>
      <c r="E113" s="103" t="s">
        <v>65</v>
      </c>
      <c r="F113" s="103" t="s">
        <v>298</v>
      </c>
      <c r="G113" s="104">
        <v>1</v>
      </c>
      <c r="I113" s="200">
        <v>260</v>
      </c>
      <c r="J113" s="231"/>
      <c r="K113" s="200">
        <v>200</v>
      </c>
    </row>
    <row r="114" spans="1:13" ht="13">
      <c r="B114" s="83" t="s">
        <v>371</v>
      </c>
      <c r="C114" s="84"/>
      <c r="D114" s="103" t="s">
        <v>122</v>
      </c>
      <c r="E114" s="103" t="s">
        <v>65</v>
      </c>
      <c r="F114" s="103" t="s">
        <v>298</v>
      </c>
      <c r="G114" s="104">
        <v>1</v>
      </c>
      <c r="I114" s="200">
        <v>260</v>
      </c>
      <c r="J114" s="231"/>
      <c r="K114" s="200">
        <v>190</v>
      </c>
    </row>
    <row r="115" spans="1:13" ht="13">
      <c r="B115" s="83" t="s">
        <v>352</v>
      </c>
      <c r="C115" s="84"/>
      <c r="D115" s="103" t="s">
        <v>114</v>
      </c>
      <c r="E115" s="103" t="s">
        <v>255</v>
      </c>
      <c r="F115" s="103" t="s">
        <v>273</v>
      </c>
      <c r="G115" s="104">
        <v>1</v>
      </c>
      <c r="I115" s="200">
        <v>273</v>
      </c>
      <c r="J115" s="231"/>
      <c r="K115" s="200">
        <v>309</v>
      </c>
    </row>
    <row r="116" spans="1:13" ht="13.5" thickBot="1">
      <c r="B116" s="229" t="s">
        <v>421</v>
      </c>
      <c r="I116" s="232">
        <f>SUM(I108:I115)</f>
        <v>23419.5</v>
      </c>
      <c r="J116" s="231"/>
      <c r="K116" s="232">
        <f>SUM(K108:K115)</f>
        <v>28803.25</v>
      </c>
      <c r="M116" s="194" t="e">
        <f>+M112+1</f>
        <v>#REF!</v>
      </c>
    </row>
    <row r="117" spans="1:13" ht="13.5" thickTop="1">
      <c r="B117" s="76"/>
      <c r="C117" s="76"/>
      <c r="D117" s="76"/>
      <c r="E117" s="76"/>
      <c r="F117" s="77"/>
      <c r="G117" s="76"/>
      <c r="H117" s="76"/>
      <c r="I117" s="233"/>
      <c r="J117" s="234"/>
      <c r="K117" s="233"/>
    </row>
    <row r="118" spans="1:13" ht="13">
      <c r="B118" s="76"/>
      <c r="C118" s="76"/>
      <c r="D118" s="76"/>
      <c r="E118" s="76"/>
      <c r="F118" s="77"/>
      <c r="G118" s="76"/>
      <c r="H118" s="76"/>
      <c r="I118" s="235"/>
      <c r="J118" s="105"/>
      <c r="K118" s="235"/>
    </row>
    <row r="119" spans="1:13" ht="45.75" customHeight="1">
      <c r="A119" s="236">
        <v>-1</v>
      </c>
      <c r="B119" s="364" t="s">
        <v>286</v>
      </c>
      <c r="C119" s="364"/>
      <c r="D119" s="364"/>
      <c r="E119" s="364"/>
      <c r="F119" s="364"/>
      <c r="G119" s="364"/>
      <c r="H119" s="364"/>
      <c r="I119" s="364"/>
      <c r="J119" s="364"/>
      <c r="K119" s="364"/>
    </row>
    <row r="120" spans="1:13" ht="55.5" customHeight="1">
      <c r="A120" s="236">
        <v>-2</v>
      </c>
      <c r="B120" s="364" t="s">
        <v>285</v>
      </c>
      <c r="C120" s="364"/>
      <c r="D120" s="364"/>
      <c r="E120" s="364"/>
      <c r="F120" s="364"/>
      <c r="G120" s="364"/>
      <c r="H120" s="364"/>
      <c r="I120" s="364"/>
      <c r="J120" s="364"/>
      <c r="K120" s="364"/>
    </row>
    <row r="121" spans="1:13" ht="33" customHeight="1">
      <c r="A121" s="236">
        <v>-3</v>
      </c>
      <c r="B121" s="364" t="s">
        <v>118</v>
      </c>
      <c r="C121" s="364"/>
      <c r="D121" s="364"/>
      <c r="E121" s="364"/>
      <c r="F121" s="364"/>
      <c r="G121" s="364"/>
      <c r="H121" s="364"/>
      <c r="I121" s="364"/>
      <c r="J121" s="364"/>
      <c r="K121" s="364"/>
    </row>
    <row r="122" spans="1:13" ht="19.5" customHeight="1">
      <c r="A122" s="236">
        <v>-4</v>
      </c>
      <c r="B122" s="364" t="s">
        <v>420</v>
      </c>
      <c r="C122" s="364"/>
      <c r="D122" s="364"/>
      <c r="E122" s="364"/>
      <c r="F122" s="364"/>
      <c r="G122" s="364"/>
      <c r="H122" s="364"/>
      <c r="I122" s="364"/>
      <c r="J122" s="364"/>
      <c r="K122" s="364"/>
    </row>
    <row r="123" spans="1:13" ht="24" customHeight="1">
      <c r="A123" s="236">
        <v>-5</v>
      </c>
      <c r="B123" s="364" t="s">
        <v>133</v>
      </c>
      <c r="C123" s="364"/>
      <c r="D123" s="364"/>
      <c r="E123" s="364"/>
      <c r="F123" s="364"/>
      <c r="G123" s="364"/>
      <c r="H123" s="364"/>
      <c r="I123" s="364"/>
      <c r="J123" s="364"/>
      <c r="K123" s="364"/>
    </row>
    <row r="124" spans="1:13" ht="20.25" customHeight="1">
      <c r="A124" s="236">
        <v>-6</v>
      </c>
      <c r="B124" s="364" t="s">
        <v>410</v>
      </c>
      <c r="C124" s="364"/>
      <c r="D124" s="364"/>
      <c r="E124" s="364"/>
      <c r="F124" s="364"/>
      <c r="G124" s="364"/>
      <c r="H124" s="364"/>
      <c r="I124" s="364"/>
      <c r="J124" s="364"/>
      <c r="K124" s="364"/>
    </row>
    <row r="125" spans="1:13" ht="20.25" customHeight="1">
      <c r="A125" s="236">
        <v>-7</v>
      </c>
      <c r="B125" s="364" t="s">
        <v>366</v>
      </c>
      <c r="C125" s="364"/>
      <c r="D125" s="364"/>
      <c r="E125" s="364"/>
      <c r="F125" s="364"/>
      <c r="G125" s="364"/>
      <c r="H125" s="364"/>
      <c r="I125" s="364"/>
      <c r="J125" s="364"/>
      <c r="K125" s="364"/>
    </row>
    <row r="126" spans="1:13" ht="19.5" customHeight="1">
      <c r="A126" s="236">
        <v>-8</v>
      </c>
      <c r="B126" s="367" t="s">
        <v>343</v>
      </c>
      <c r="C126" s="367"/>
      <c r="D126" s="367"/>
      <c r="E126" s="367"/>
      <c r="F126" s="367"/>
      <c r="G126" s="367"/>
      <c r="H126" s="367"/>
      <c r="I126" s="367"/>
      <c r="J126" s="367"/>
      <c r="K126" s="367"/>
    </row>
    <row r="127" spans="1:13" ht="26.25" customHeight="1">
      <c r="A127" s="236">
        <v>-9</v>
      </c>
      <c r="B127" s="364" t="s">
        <v>347</v>
      </c>
      <c r="C127" s="364"/>
      <c r="D127" s="364"/>
      <c r="E127" s="364"/>
      <c r="F127" s="364"/>
      <c r="G127" s="364"/>
      <c r="H127" s="364"/>
      <c r="I127" s="364"/>
      <c r="J127" s="364"/>
      <c r="K127" s="364"/>
    </row>
  </sheetData>
  <autoFilter ref="A7:P108" xr:uid="{00000000-0009-0000-0000-000086000000}"/>
  <mergeCells count="9">
    <mergeCell ref="B125:K125"/>
    <mergeCell ref="B126:K126"/>
    <mergeCell ref="B127:K127"/>
    <mergeCell ref="B119:K119"/>
    <mergeCell ref="B120:K120"/>
    <mergeCell ref="B121:K121"/>
    <mergeCell ref="B122:K122"/>
    <mergeCell ref="B123:K123"/>
    <mergeCell ref="B124:K124"/>
  </mergeCells>
  <conditionalFormatting sqref="B8:K116">
    <cfRule type="expression" dxfId="6" priority="1">
      <formula>MOD(ROW(),2)=0</formula>
    </cfRule>
  </conditionalFormatting>
  <pageMargins left="0.7" right="0.7" top="0.75" bottom="0.75" header="0.3" footer="0.3"/>
  <pageSetup paperSize="3" scale="64"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53">
    <pageSetUpPr fitToPage="1"/>
  </sheetPr>
  <dimension ref="A1:L39"/>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1.81640625" style="147"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423</v>
      </c>
      <c r="C6" s="155"/>
      <c r="D6" s="156">
        <f>'Recon 12.31.2012'!D10</f>
        <v>6751</v>
      </c>
      <c r="E6" s="156">
        <f>'Recon 12.31.2012'!E10</f>
        <v>8014</v>
      </c>
      <c r="F6" s="156">
        <f>'Recon 12.31.2012'!F10</f>
        <v>7320</v>
      </c>
      <c r="G6" s="156">
        <f>'Recon 12.31.2012'!G10</f>
        <v>5236</v>
      </c>
      <c r="H6" s="158"/>
      <c r="I6" s="156">
        <f>SUM(D6:H6)</f>
        <v>27321</v>
      </c>
      <c r="K6" s="159">
        <f>I6-'CPN Portfolio 12.31.2012'!K108</f>
        <v>0</v>
      </c>
    </row>
    <row r="7" spans="1:12">
      <c r="A7" s="147"/>
      <c r="B7" s="242" t="s">
        <v>69</v>
      </c>
      <c r="C7" s="161"/>
      <c r="D7" s="213"/>
      <c r="E7" s="162">
        <v>10</v>
      </c>
      <c r="F7" s="162"/>
      <c r="G7" s="162"/>
      <c r="H7" s="163"/>
      <c r="I7" s="163">
        <f>SUM(D7:H7)</f>
        <v>10</v>
      </c>
    </row>
    <row r="8" spans="1:12">
      <c r="A8" s="147"/>
      <c r="B8" s="160"/>
      <c r="C8" s="161"/>
      <c r="D8" s="213"/>
      <c r="E8" s="162"/>
      <c r="F8" s="162"/>
      <c r="G8" s="162"/>
      <c r="H8" s="163"/>
      <c r="I8" s="163">
        <f t="shared" ref="I8:I9" si="0">SUM(D8:H8)</f>
        <v>0</v>
      </c>
    </row>
    <row r="9" spans="1:12">
      <c r="A9" s="147"/>
      <c r="B9" s="160"/>
      <c r="C9" s="161"/>
      <c r="D9" s="213"/>
      <c r="E9" s="162"/>
      <c r="F9" s="162"/>
      <c r="G9" s="162"/>
      <c r="H9" s="163"/>
      <c r="I9" s="163">
        <f t="shared" si="0"/>
        <v>0</v>
      </c>
    </row>
    <row r="10" spans="1:12">
      <c r="A10" s="147"/>
      <c r="B10" s="155" t="s">
        <v>432</v>
      </c>
      <c r="C10" s="161"/>
      <c r="D10" s="214">
        <f>SUM(D6:D9)</f>
        <v>6751</v>
      </c>
      <c r="E10" s="214">
        <f>SUM(E6:E9)</f>
        <v>8024</v>
      </c>
      <c r="F10" s="214">
        <f>SUM(F6:F9)</f>
        <v>7320</v>
      </c>
      <c r="G10" s="214">
        <f>SUM(G6:G9)</f>
        <v>5236</v>
      </c>
      <c r="H10" s="170">
        <f t="shared" ref="H10" si="1">SUM(H6:H7)</f>
        <v>0</v>
      </c>
      <c r="I10" s="214">
        <f>SUM(I6:I9)</f>
        <v>27331</v>
      </c>
      <c r="K10" s="159">
        <f>I10-'CPN Portfolio 6.30.2013'!K108</f>
        <v>0</v>
      </c>
    </row>
    <row r="11" spans="1:12">
      <c r="A11" s="147"/>
      <c r="B11" s="155"/>
      <c r="C11" s="161"/>
      <c r="D11" s="167"/>
      <c r="E11" s="167"/>
      <c r="F11" s="167"/>
      <c r="G11" s="167"/>
      <c r="H11" s="168"/>
      <c r="I11" s="169"/>
    </row>
    <row r="12" spans="1:12">
      <c r="A12" s="147"/>
      <c r="B12" s="155" t="s">
        <v>424</v>
      </c>
      <c r="C12" s="161"/>
      <c r="D12" s="167"/>
      <c r="E12" s="167"/>
      <c r="F12" s="167"/>
      <c r="G12" s="167"/>
      <c r="H12" s="168"/>
      <c r="I12" s="169"/>
    </row>
    <row r="13" spans="1:12">
      <c r="A13" s="147"/>
      <c r="B13" s="160" t="s">
        <v>156</v>
      </c>
      <c r="C13" s="161"/>
      <c r="D13" s="167">
        <f>'CPN Portfolio Q2''12'!K117</f>
        <v>464.25</v>
      </c>
      <c r="E13" s="167"/>
      <c r="F13" s="167"/>
      <c r="G13" s="167"/>
      <c r="H13" s="168"/>
      <c r="I13" s="169">
        <f>SUM(D13:F13)</f>
        <v>464.25</v>
      </c>
    </row>
    <row r="14" spans="1:12">
      <c r="A14" s="147"/>
      <c r="B14" s="160" t="s">
        <v>157</v>
      </c>
      <c r="C14" s="161"/>
      <c r="D14" s="167">
        <f>'CPN Portfolio Q2''12'!K118</f>
        <v>309</v>
      </c>
      <c r="E14" s="170"/>
      <c r="F14" s="170"/>
      <c r="G14" s="170"/>
      <c r="H14" s="168"/>
      <c r="I14" s="169">
        <f>SUM(D14:F14)</f>
        <v>309</v>
      </c>
    </row>
    <row r="15" spans="1:12">
      <c r="A15" s="147"/>
      <c r="B15" s="160" t="s">
        <v>370</v>
      </c>
      <c r="C15" s="161"/>
      <c r="D15" s="170"/>
      <c r="E15" s="170">
        <f>'CPN Portfolio Q2''12'!K114</f>
        <v>200</v>
      </c>
      <c r="F15" s="170"/>
      <c r="G15" s="170"/>
      <c r="H15" s="168"/>
      <c r="I15" s="169">
        <f>SUM(D15:F15)</f>
        <v>200</v>
      </c>
    </row>
    <row r="16" spans="1:12">
      <c r="A16" s="147"/>
      <c r="B16" s="160" t="s">
        <v>371</v>
      </c>
      <c r="C16" s="161"/>
      <c r="D16" s="170"/>
      <c r="E16" s="170">
        <f>'CPN Portfolio Q2''12'!K115</f>
        <v>190</v>
      </c>
      <c r="F16" s="170"/>
      <c r="G16" s="170"/>
      <c r="H16" s="168"/>
      <c r="I16" s="169">
        <f>SUM(D16:F16)</f>
        <v>190</v>
      </c>
    </row>
    <row r="17" spans="1:12">
      <c r="A17" s="147"/>
      <c r="B17" s="160" t="s">
        <v>352</v>
      </c>
      <c r="C17" s="161"/>
      <c r="D17" s="170"/>
      <c r="E17" s="170"/>
      <c r="F17" s="170">
        <f>'CPN Portfolio Q2''12'!K113</f>
        <v>309</v>
      </c>
      <c r="G17" s="170"/>
      <c r="H17" s="168"/>
      <c r="I17" s="169">
        <f t="shared" ref="I17" si="2">SUM(D17:F17)</f>
        <v>309</v>
      </c>
    </row>
    <row r="18" spans="1:12" ht="14.5" thickBot="1">
      <c r="A18" s="147"/>
      <c r="B18" s="160" t="s">
        <v>425</v>
      </c>
      <c r="C18" s="161"/>
      <c r="D18" s="171">
        <f>SUM(D13:D17)</f>
        <v>773.25</v>
      </c>
      <c r="E18" s="171">
        <f>SUM(E13:E17)</f>
        <v>390</v>
      </c>
      <c r="F18" s="171">
        <f>SUM(F13:F17)</f>
        <v>309</v>
      </c>
      <c r="G18" s="171">
        <f>SUM(G13:G17)</f>
        <v>0</v>
      </c>
      <c r="H18" s="168"/>
      <c r="I18" s="171">
        <f>SUM(I13:I17)</f>
        <v>1472.25</v>
      </c>
      <c r="K18" s="159"/>
    </row>
    <row r="19" spans="1:12" ht="14.5" thickTop="1">
      <c r="A19" s="147"/>
      <c r="B19" s="160"/>
      <c r="C19" s="161"/>
      <c r="D19" s="173"/>
      <c r="E19" s="173"/>
      <c r="F19" s="174"/>
      <c r="G19" s="173"/>
      <c r="H19" s="175"/>
      <c r="I19" s="176"/>
    </row>
    <row r="20" spans="1:12" ht="14.5" thickBot="1">
      <c r="A20" s="147"/>
      <c r="B20" s="148" t="s">
        <v>303</v>
      </c>
      <c r="C20" s="161"/>
      <c r="D20" s="179">
        <f>+D10+D18</f>
        <v>7524.25</v>
      </c>
      <c r="E20" s="179">
        <f>+E10+E18</f>
        <v>8414</v>
      </c>
      <c r="F20" s="179">
        <f>+F10+F18</f>
        <v>7629</v>
      </c>
      <c r="G20" s="179">
        <f>+G10+G18</f>
        <v>5236</v>
      </c>
      <c r="H20" s="175"/>
      <c r="I20" s="179">
        <f>+I10+I18</f>
        <v>28803.25</v>
      </c>
      <c r="K20" s="159">
        <f>I20-'CPN Portfolio 6.30.2013'!K116</f>
        <v>0</v>
      </c>
    </row>
    <row r="21" spans="1:12">
      <c r="A21" s="147"/>
    </row>
    <row r="22" spans="1:12">
      <c r="A22" s="147"/>
      <c r="I22" s="244" t="s">
        <v>409</v>
      </c>
      <c r="K22" s="212">
        <f>'CPN Portfolio 6.30.2013'!K116-'CPN Portfolio 4.1.2013'!K116</f>
        <v>10</v>
      </c>
      <c r="L22" s="147" t="s">
        <v>433</v>
      </c>
    </row>
    <row r="23" spans="1:12">
      <c r="B23" s="243" t="s">
        <v>387</v>
      </c>
      <c r="C23"/>
      <c r="D23" t="s">
        <v>388</v>
      </c>
      <c r="I23" s="147">
        <v>10</v>
      </c>
    </row>
    <row r="24" spans="1:12">
      <c r="B24" s="243" t="s">
        <v>389</v>
      </c>
      <c r="C24"/>
      <c r="D24" t="s">
        <v>390</v>
      </c>
      <c r="I24" s="147">
        <v>44</v>
      </c>
      <c r="K24" s="159"/>
    </row>
    <row r="25" spans="1:12">
      <c r="B25" s="243" t="s">
        <v>391</v>
      </c>
      <c r="C25"/>
      <c r="D25" t="s">
        <v>392</v>
      </c>
      <c r="I25" s="147">
        <f>14+28</f>
        <v>42</v>
      </c>
    </row>
    <row r="26" spans="1:12">
      <c r="B26" s="243" t="s">
        <v>393</v>
      </c>
      <c r="C26"/>
      <c r="D26" t="s">
        <v>394</v>
      </c>
      <c r="I26" s="147">
        <v>12</v>
      </c>
    </row>
    <row r="27" spans="1:12">
      <c r="B27" s="243" t="s">
        <v>395</v>
      </c>
      <c r="C27"/>
      <c r="D27" t="s">
        <v>396</v>
      </c>
      <c r="I27" s="147">
        <f>6+9</f>
        <v>15</v>
      </c>
    </row>
    <row r="28" spans="1:12">
      <c r="B28" s="243" t="s">
        <v>397</v>
      </c>
      <c r="C28"/>
      <c r="D28" t="s">
        <v>404</v>
      </c>
      <c r="I28" s="147">
        <v>12</v>
      </c>
    </row>
    <row r="29" spans="1:12">
      <c r="B29" s="243" t="s">
        <v>406</v>
      </c>
      <c r="C29"/>
      <c r="D29" t="s">
        <v>407</v>
      </c>
      <c r="I29" s="147">
        <v>15</v>
      </c>
    </row>
    <row r="30" spans="1:12">
      <c r="B30" s="243" t="s">
        <v>398</v>
      </c>
      <c r="C30"/>
      <c r="D30" t="s">
        <v>399</v>
      </c>
      <c r="I30" s="147">
        <v>19</v>
      </c>
    </row>
    <row r="31" spans="1:12">
      <c r="B31" s="243" t="s">
        <v>400</v>
      </c>
      <c r="C31"/>
      <c r="D31" t="s">
        <v>401</v>
      </c>
      <c r="I31" s="147">
        <v>20</v>
      </c>
    </row>
    <row r="32" spans="1:12">
      <c r="B32" s="243" t="s">
        <v>434</v>
      </c>
      <c r="C32"/>
      <c r="D32" t="s">
        <v>435</v>
      </c>
      <c r="I32" s="147">
        <v>10</v>
      </c>
    </row>
    <row r="33" spans="2:9" ht="14.5" thickBot="1">
      <c r="B33" s="243"/>
      <c r="C33"/>
      <c r="D33"/>
      <c r="I33" s="245">
        <f>SUM(I23:I32)</f>
        <v>199</v>
      </c>
    </row>
    <row r="34" spans="2:9" ht="14.5" thickTop="1">
      <c r="B34" s="243" t="s">
        <v>402</v>
      </c>
      <c r="C34"/>
      <c r="D34" t="s">
        <v>436</v>
      </c>
    </row>
    <row r="35" spans="2:9">
      <c r="B35" s="243" t="s">
        <v>403</v>
      </c>
      <c r="C35"/>
      <c r="D35" t="s">
        <v>405</v>
      </c>
    </row>
    <row r="37" spans="2:9">
      <c r="B37" s="243" t="s">
        <v>429</v>
      </c>
      <c r="D37" s="147" t="s">
        <v>430</v>
      </c>
    </row>
    <row r="38" spans="2:9">
      <c r="B38" s="243" t="s">
        <v>402</v>
      </c>
      <c r="D38" t="s">
        <v>437</v>
      </c>
      <c r="E38"/>
    </row>
    <row r="39" spans="2:9">
      <c r="B39" s="243" t="s">
        <v>402</v>
      </c>
      <c r="D39" t="s">
        <v>438</v>
      </c>
      <c r="E39" t="s">
        <v>274</v>
      </c>
    </row>
  </sheetData>
  <pageMargins left="0.7" right="0.7" top="0.75" bottom="0.75" header="0.3" footer="0.3"/>
  <pageSetup scale="68"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54">
    <pageSetUpPr fitToPage="1"/>
  </sheetPr>
  <dimension ref="A1:P127"/>
  <sheetViews>
    <sheetView workbookViewId="0"/>
  </sheetViews>
  <sheetFormatPr defaultColWidth="8.81640625" defaultRowHeight="12.5" outlineLevelCol="1"/>
  <cols>
    <col min="1" max="1" width="3.81640625" style="194" customWidth="1"/>
    <col min="2" max="2" width="37.1796875" style="194" customWidth="1"/>
    <col min="3" max="3" width="3.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422</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3">
      <c r="B24" s="83" t="s">
        <v>31</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35</v>
      </c>
      <c r="C27" s="84"/>
      <c r="D27" s="103" t="s">
        <v>16</v>
      </c>
      <c r="E27" s="103" t="s">
        <v>17</v>
      </c>
      <c r="F27" s="103" t="s">
        <v>273</v>
      </c>
      <c r="G27" s="104">
        <v>1</v>
      </c>
      <c r="H27" s="105"/>
      <c r="I27" s="193">
        <f>750+20</f>
        <v>770</v>
      </c>
      <c r="J27" s="59"/>
      <c r="K27" s="193">
        <f>729+20</f>
        <v>749</v>
      </c>
      <c r="M27" s="194">
        <f>+M26+1</f>
        <v>17</v>
      </c>
      <c r="O27" s="194">
        <f t="shared" ref="O27:O33"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+M48+1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7"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O33+1</f>
        <v>24</v>
      </c>
    </row>
    <row r="35" spans="2:15" ht="13">
      <c r="B35" s="83" t="s">
        <v>49</v>
      </c>
      <c r="C35" s="84"/>
      <c r="D35" s="103" t="s">
        <v>16</v>
      </c>
      <c r="E35" s="103" t="s">
        <v>17</v>
      </c>
      <c r="F35" s="103" t="s">
        <v>298</v>
      </c>
      <c r="G35" s="104">
        <v>1</v>
      </c>
      <c r="H35" s="105"/>
      <c r="I35" s="200">
        <v>109</v>
      </c>
      <c r="J35" s="59"/>
      <c r="K35" s="200">
        <v>130</v>
      </c>
      <c r="M35" s="194" t="e">
        <f>+M34+1</f>
        <v>#REF!</v>
      </c>
      <c r="O35" s="194">
        <f>+O34+1</f>
        <v>25</v>
      </c>
    </row>
    <row r="36" spans="2:15" ht="13">
      <c r="B36" s="83" t="s">
        <v>50</v>
      </c>
      <c r="C36" s="84"/>
      <c r="D36" s="103" t="s">
        <v>16</v>
      </c>
      <c r="E36" s="103" t="s">
        <v>17</v>
      </c>
      <c r="F36" s="103" t="s">
        <v>298</v>
      </c>
      <c r="G36" s="104">
        <v>1</v>
      </c>
      <c r="H36" s="105"/>
      <c r="I36" s="200">
        <v>120</v>
      </c>
      <c r="J36" s="59"/>
      <c r="K36" s="200">
        <v>120</v>
      </c>
      <c r="M36" s="194" t="e">
        <f t="shared" si="3"/>
        <v>#REF!</v>
      </c>
      <c r="O36" s="194">
        <f t="shared" ref="O36:O47" si="4">+O35+1</f>
        <v>26</v>
      </c>
    </row>
    <row r="37" spans="2:15" ht="13">
      <c r="B37" s="83" t="s">
        <v>51</v>
      </c>
      <c r="C37" s="84"/>
      <c r="D37" s="103" t="s">
        <v>16</v>
      </c>
      <c r="E37" s="103" t="s">
        <v>17</v>
      </c>
      <c r="F37" s="103" t="s">
        <v>273</v>
      </c>
      <c r="G37" s="104">
        <v>1</v>
      </c>
      <c r="H37" s="105"/>
      <c r="I37" s="200">
        <v>50</v>
      </c>
      <c r="J37" s="59"/>
      <c r="K37" s="200">
        <v>50</v>
      </c>
      <c r="M37" s="194" t="e">
        <f t="shared" si="3"/>
        <v>#REF!</v>
      </c>
      <c r="O37" s="194">
        <f t="shared" si="4"/>
        <v>27</v>
      </c>
    </row>
    <row r="38" spans="2:15" ht="13">
      <c r="B38" s="83" t="s">
        <v>52</v>
      </c>
      <c r="C38" s="84"/>
      <c r="D38" s="103" t="s">
        <v>16</v>
      </c>
      <c r="E38" s="103" t="s">
        <v>17</v>
      </c>
      <c r="F38" s="103" t="s">
        <v>298</v>
      </c>
      <c r="G38" s="104">
        <v>1</v>
      </c>
      <c r="H38" s="105"/>
      <c r="I38" s="200">
        <v>49</v>
      </c>
      <c r="J38" s="59"/>
      <c r="K38" s="200">
        <v>49</v>
      </c>
      <c r="M38" s="194" t="e">
        <f t="shared" si="3"/>
        <v>#REF!</v>
      </c>
      <c r="O38" s="194">
        <f t="shared" si="4"/>
        <v>28</v>
      </c>
    </row>
    <row r="39" spans="2:15" ht="13">
      <c r="B39" s="83" t="s">
        <v>53</v>
      </c>
      <c r="C39" s="84"/>
      <c r="D39" s="103" t="s">
        <v>16</v>
      </c>
      <c r="E39" s="103" t="s">
        <v>17</v>
      </c>
      <c r="F39" s="103" t="s">
        <v>412</v>
      </c>
      <c r="G39" s="104">
        <v>1</v>
      </c>
      <c r="H39" s="105"/>
      <c r="I39" s="200">
        <v>0</v>
      </c>
      <c r="J39" s="59"/>
      <c r="K39" s="200">
        <v>48</v>
      </c>
      <c r="M39" s="194" t="e">
        <f t="shared" si="3"/>
        <v>#REF!</v>
      </c>
      <c r="O39" s="194">
        <f t="shared" si="4"/>
        <v>29</v>
      </c>
    </row>
    <row r="40" spans="2:15" ht="13">
      <c r="B40" s="83" t="s">
        <v>54</v>
      </c>
      <c r="C40" s="84"/>
      <c r="D40" s="103" t="s">
        <v>16</v>
      </c>
      <c r="E40" s="103" t="s">
        <v>17</v>
      </c>
      <c r="F40" s="103" t="s">
        <v>412</v>
      </c>
      <c r="G40" s="104">
        <v>1</v>
      </c>
      <c r="H40" s="105"/>
      <c r="I40" s="200">
        <v>0</v>
      </c>
      <c r="J40" s="59"/>
      <c r="K40" s="200">
        <v>47</v>
      </c>
      <c r="M40" s="194" t="e">
        <f t="shared" si="3"/>
        <v>#REF!</v>
      </c>
      <c r="O40" s="194">
        <f t="shared" si="4"/>
        <v>30</v>
      </c>
    </row>
    <row r="41" spans="2:15" ht="13">
      <c r="B41" s="83" t="s">
        <v>55</v>
      </c>
      <c r="C41" s="84"/>
      <c r="D41" s="103" t="s">
        <v>16</v>
      </c>
      <c r="E41" s="103" t="s">
        <v>17</v>
      </c>
      <c r="F41" s="103" t="s">
        <v>412</v>
      </c>
      <c r="G41" s="104">
        <v>1</v>
      </c>
      <c r="H41" s="105"/>
      <c r="I41" s="200">
        <v>0</v>
      </c>
      <c r="J41" s="59"/>
      <c r="K41" s="200">
        <v>47</v>
      </c>
      <c r="M41" s="194" t="e">
        <f t="shared" si="3"/>
        <v>#REF!</v>
      </c>
      <c r="O41" s="194">
        <f t="shared" si="4"/>
        <v>31</v>
      </c>
    </row>
    <row r="42" spans="2:15" ht="13">
      <c r="B42" s="83" t="s">
        <v>56</v>
      </c>
      <c r="C42" s="84"/>
      <c r="D42" s="103" t="s">
        <v>16</v>
      </c>
      <c r="E42" s="103" t="s">
        <v>17</v>
      </c>
      <c r="F42" s="103" t="s">
        <v>412</v>
      </c>
      <c r="G42" s="104">
        <v>1</v>
      </c>
      <c r="H42" s="105"/>
      <c r="I42" s="200">
        <v>0</v>
      </c>
      <c r="J42" s="59"/>
      <c r="K42" s="200">
        <v>47</v>
      </c>
      <c r="M42" s="194" t="e">
        <f t="shared" si="3"/>
        <v>#REF!</v>
      </c>
      <c r="O42" s="194">
        <f t="shared" si="4"/>
        <v>32</v>
      </c>
    </row>
    <row r="43" spans="2:15" ht="13">
      <c r="B43" s="83" t="s">
        <v>57</v>
      </c>
      <c r="C43" s="84"/>
      <c r="D43" s="103" t="s">
        <v>16</v>
      </c>
      <c r="E43" s="103" t="s">
        <v>17</v>
      </c>
      <c r="F43" s="103" t="s">
        <v>412</v>
      </c>
      <c r="G43" s="104">
        <v>1</v>
      </c>
      <c r="H43" s="105"/>
      <c r="I43" s="200">
        <v>0</v>
      </c>
      <c r="J43" s="59"/>
      <c r="K43" s="200">
        <v>47</v>
      </c>
      <c r="M43" s="194" t="e">
        <f t="shared" si="3"/>
        <v>#REF!</v>
      </c>
      <c r="O43" s="194">
        <f t="shared" si="4"/>
        <v>33</v>
      </c>
    </row>
    <row r="44" spans="2:15" ht="13">
      <c r="B44" s="83" t="s">
        <v>58</v>
      </c>
      <c r="C44" s="84"/>
      <c r="D44" s="103" t="s">
        <v>16</v>
      </c>
      <c r="E44" s="103" t="s">
        <v>17</v>
      </c>
      <c r="F44" s="103" t="s">
        <v>412</v>
      </c>
      <c r="G44" s="104">
        <v>1</v>
      </c>
      <c r="H44" s="105"/>
      <c r="I44" s="200">
        <v>0</v>
      </c>
      <c r="J44" s="59"/>
      <c r="K44" s="200">
        <v>47</v>
      </c>
      <c r="M44" s="194" t="e">
        <f t="shared" si="3"/>
        <v>#REF!</v>
      </c>
      <c r="O44" s="194">
        <f t="shared" si="4"/>
        <v>34</v>
      </c>
    </row>
    <row r="45" spans="2:15" ht="13">
      <c r="B45" s="83" t="s">
        <v>59</v>
      </c>
      <c r="C45" s="84"/>
      <c r="D45" s="103" t="s">
        <v>16</v>
      </c>
      <c r="E45" s="103" t="s">
        <v>17</v>
      </c>
      <c r="F45" s="103" t="s">
        <v>412</v>
      </c>
      <c r="G45" s="104">
        <v>1</v>
      </c>
      <c r="H45" s="105"/>
      <c r="I45" s="200">
        <v>0</v>
      </c>
      <c r="J45" s="59"/>
      <c r="K45" s="200">
        <v>47</v>
      </c>
      <c r="M45" s="194" t="e">
        <f t="shared" si="3"/>
        <v>#REF!</v>
      </c>
      <c r="O45" s="194">
        <f t="shared" si="4"/>
        <v>35</v>
      </c>
    </row>
    <row r="46" spans="2:15" ht="13">
      <c r="B46" s="83" t="s">
        <v>60</v>
      </c>
      <c r="C46" s="84"/>
      <c r="D46" s="103" t="s">
        <v>16</v>
      </c>
      <c r="E46" s="103" t="s">
        <v>17</v>
      </c>
      <c r="F46" s="103" t="s">
        <v>412</v>
      </c>
      <c r="G46" s="104">
        <v>1</v>
      </c>
      <c r="H46" s="105"/>
      <c r="I46" s="200">
        <v>0</v>
      </c>
      <c r="J46" s="59"/>
      <c r="K46" s="200">
        <v>44</v>
      </c>
      <c r="M46" s="194" t="e">
        <f t="shared" si="3"/>
        <v>#REF!</v>
      </c>
      <c r="O46" s="194">
        <f t="shared" si="4"/>
        <v>36</v>
      </c>
    </row>
    <row r="47" spans="2:15" ht="13">
      <c r="B47" s="83" t="s">
        <v>61</v>
      </c>
      <c r="C47" s="84"/>
      <c r="D47" s="103" t="s">
        <v>16</v>
      </c>
      <c r="E47" s="103" t="s">
        <v>17</v>
      </c>
      <c r="F47" s="103" t="s">
        <v>273</v>
      </c>
      <c r="G47" s="104">
        <v>1</v>
      </c>
      <c r="H47" s="105"/>
      <c r="I47" s="200">
        <v>28</v>
      </c>
      <c r="J47" s="59"/>
      <c r="K47" s="200">
        <v>28</v>
      </c>
      <c r="M47" s="194" t="e">
        <f t="shared" si="3"/>
        <v>#REF!</v>
      </c>
      <c r="O47" s="194">
        <f t="shared" si="4"/>
        <v>37</v>
      </c>
    </row>
    <row r="48" spans="2:15" ht="13">
      <c r="B48" s="201" t="s">
        <v>62</v>
      </c>
      <c r="C48" s="84"/>
      <c r="D48" s="103"/>
      <c r="E48" s="103"/>
      <c r="F48" s="103"/>
      <c r="G48" s="225"/>
      <c r="H48" s="226"/>
      <c r="I48" s="203">
        <f>SUM(I10:I47)</f>
        <v>5909</v>
      </c>
      <c r="J48" s="204"/>
      <c r="K48" s="203">
        <f>SUM(K10:K47)</f>
        <v>6751</v>
      </c>
      <c r="M48" s="194" t="e">
        <f>+M47+1</f>
        <v>#REF!</v>
      </c>
    </row>
    <row r="49" spans="2:15" ht="13">
      <c r="B49" s="90" t="s">
        <v>63</v>
      </c>
      <c r="C49" s="90"/>
      <c r="D49" s="76"/>
      <c r="E49" s="76"/>
      <c r="F49" s="77"/>
      <c r="G49" s="76"/>
      <c r="H49" s="76"/>
      <c r="I49" s="199"/>
      <c r="J49" s="76"/>
      <c r="K49" s="199"/>
    </row>
    <row r="50" spans="2:15" ht="13">
      <c r="B50" s="83" t="s">
        <v>66</v>
      </c>
      <c r="C50" s="84"/>
      <c r="D50" s="103" t="s">
        <v>122</v>
      </c>
      <c r="E50" s="103" t="s">
        <v>65</v>
      </c>
      <c r="F50" s="103" t="s">
        <v>298</v>
      </c>
      <c r="G50" s="104">
        <v>1</v>
      </c>
      <c r="H50" s="105"/>
      <c r="I50" s="200">
        <f>830+13</f>
        <v>843</v>
      </c>
      <c r="J50" s="59"/>
      <c r="K50" s="200">
        <f>1001+13</f>
        <v>1014</v>
      </c>
      <c r="O50" s="194">
        <f>+O47+1</f>
        <v>38</v>
      </c>
    </row>
    <row r="51" spans="2:15" ht="13">
      <c r="B51" s="83" t="s">
        <v>67</v>
      </c>
      <c r="C51" s="84"/>
      <c r="D51" s="103" t="s">
        <v>122</v>
      </c>
      <c r="E51" s="103" t="s">
        <v>65</v>
      </c>
      <c r="F51" s="103" t="s">
        <v>298</v>
      </c>
      <c r="G51" s="104">
        <v>1</v>
      </c>
      <c r="H51" s="105"/>
      <c r="I51" s="200">
        <v>782</v>
      </c>
      <c r="J51" s="59"/>
      <c r="K51" s="200">
        <v>842</v>
      </c>
      <c r="M51" s="194" t="e">
        <f>+M29+1</f>
        <v>#REF!</v>
      </c>
      <c r="O51" s="194">
        <f>+O50+1</f>
        <v>39</v>
      </c>
    </row>
    <row r="52" spans="2:15" ht="15.5">
      <c r="B52" s="83" t="s">
        <v>414</v>
      </c>
      <c r="C52" s="84"/>
      <c r="D52" s="103" t="s">
        <v>122</v>
      </c>
      <c r="E52" s="103" t="s">
        <v>65</v>
      </c>
      <c r="F52" s="103" t="s">
        <v>411</v>
      </c>
      <c r="G52" s="104">
        <v>1</v>
      </c>
      <c r="H52" s="105"/>
      <c r="I52" s="200">
        <v>763</v>
      </c>
      <c r="J52" s="59"/>
      <c r="K52" s="200">
        <v>781</v>
      </c>
      <c r="M52" s="194" t="e">
        <f t="shared" ref="M52:M63" si="5">+M51+1</f>
        <v>#REF!</v>
      </c>
      <c r="O52" s="194">
        <f t="shared" ref="O52:O62" si="6">+O51+1</f>
        <v>40</v>
      </c>
    </row>
    <row r="53" spans="2:15" ht="13">
      <c r="B53" s="83" t="s">
        <v>381</v>
      </c>
      <c r="C53" s="84"/>
      <c r="D53" s="103" t="s">
        <v>122</v>
      </c>
      <c r="E53" s="103" t="s">
        <v>65</v>
      </c>
      <c r="F53" s="103" t="s">
        <v>273</v>
      </c>
      <c r="G53" s="104">
        <v>1</v>
      </c>
      <c r="H53" s="105"/>
      <c r="I53" s="200">
        <v>740</v>
      </c>
      <c r="J53" s="59"/>
      <c r="K53" s="200">
        <v>762</v>
      </c>
      <c r="O53" s="194">
        <f t="shared" si="6"/>
        <v>41</v>
      </c>
    </row>
    <row r="54" spans="2:15" ht="13">
      <c r="B54" s="83" t="s">
        <v>64</v>
      </c>
      <c r="C54" s="84"/>
      <c r="D54" s="103" t="s">
        <v>122</v>
      </c>
      <c r="E54" s="103" t="s">
        <v>65</v>
      </c>
      <c r="F54" s="103" t="s">
        <v>273</v>
      </c>
      <c r="G54" s="104">
        <v>0.75</v>
      </c>
      <c r="H54" s="105"/>
      <c r="I54" s="200">
        <v>779</v>
      </c>
      <c r="J54" s="59"/>
      <c r="K54" s="200">
        <v>746</v>
      </c>
      <c r="M54" s="194" t="e">
        <f>+M52+1</f>
        <v>#REF!</v>
      </c>
      <c r="O54" s="194">
        <f t="shared" si="6"/>
        <v>42</v>
      </c>
    </row>
    <row r="55" spans="2:15" ht="13">
      <c r="B55" s="83" t="s">
        <v>69</v>
      </c>
      <c r="C55" s="84"/>
      <c r="D55" s="103" t="s">
        <v>122</v>
      </c>
      <c r="E55" s="103" t="s">
        <v>65</v>
      </c>
      <c r="F55" s="103" t="s">
        <v>273</v>
      </c>
      <c r="G55" s="104">
        <v>1</v>
      </c>
      <c r="H55" s="105"/>
      <c r="I55" s="200">
        <v>662</v>
      </c>
      <c r="J55" s="59"/>
      <c r="K55" s="200">
        <v>692</v>
      </c>
      <c r="M55" s="194" t="e">
        <f t="shared" si="5"/>
        <v>#REF!</v>
      </c>
      <c r="O55" s="194">
        <f t="shared" si="6"/>
        <v>43</v>
      </c>
    </row>
    <row r="56" spans="2:15" ht="13">
      <c r="B56" s="83" t="s">
        <v>71</v>
      </c>
      <c r="C56" s="84"/>
      <c r="D56" s="103" t="s">
        <v>122</v>
      </c>
      <c r="E56" s="103" t="s">
        <v>65</v>
      </c>
      <c r="F56" s="103" t="s">
        <v>298</v>
      </c>
      <c r="G56" s="104">
        <v>1</v>
      </c>
      <c r="H56" s="105"/>
      <c r="I56" s="200">
        <v>463</v>
      </c>
      <c r="J56" s="59"/>
      <c r="K56" s="200">
        <v>608</v>
      </c>
      <c r="M56" s="194" t="e">
        <f t="shared" si="5"/>
        <v>#REF!</v>
      </c>
      <c r="O56" s="194">
        <f t="shared" si="6"/>
        <v>44</v>
      </c>
    </row>
    <row r="57" spans="2:15" ht="13">
      <c r="B57" s="83" t="s">
        <v>70</v>
      </c>
      <c r="C57" s="84"/>
      <c r="D57" s="103" t="s">
        <v>122</v>
      </c>
      <c r="E57" s="103" t="s">
        <v>65</v>
      </c>
      <c r="F57" s="103" t="s">
        <v>273</v>
      </c>
      <c r="G57" s="104">
        <v>1</v>
      </c>
      <c r="H57" s="105"/>
      <c r="I57" s="200">
        <v>520</v>
      </c>
      <c r="J57" s="59"/>
      <c r="K57" s="200">
        <v>606</v>
      </c>
      <c r="M57" s="194" t="e">
        <f t="shared" si="5"/>
        <v>#REF!</v>
      </c>
      <c r="O57" s="194">
        <f t="shared" si="6"/>
        <v>45</v>
      </c>
    </row>
    <row r="58" spans="2:15" ht="13">
      <c r="B58" s="83" t="s">
        <v>72</v>
      </c>
      <c r="C58" s="84"/>
      <c r="D58" s="103" t="s">
        <v>122</v>
      </c>
      <c r="E58" s="103" t="s">
        <v>65</v>
      </c>
      <c r="F58" s="103" t="s">
        <v>298</v>
      </c>
      <c r="G58" s="104">
        <v>1</v>
      </c>
      <c r="H58" s="105"/>
      <c r="I58" s="200">
        <v>426</v>
      </c>
      <c r="J58" s="59"/>
      <c r="K58" s="200">
        <v>500</v>
      </c>
      <c r="M58" s="194" t="e">
        <f t="shared" si="5"/>
        <v>#REF!</v>
      </c>
      <c r="O58" s="194">
        <f t="shared" si="6"/>
        <v>46</v>
      </c>
    </row>
    <row r="59" spans="2:15" ht="13">
      <c r="B59" s="83" t="s">
        <v>73</v>
      </c>
      <c r="C59" s="84"/>
      <c r="D59" s="103" t="s">
        <v>122</v>
      </c>
      <c r="E59" s="103" t="s">
        <v>65</v>
      </c>
      <c r="F59" s="103" t="s">
        <v>298</v>
      </c>
      <c r="G59" s="104">
        <v>1</v>
      </c>
      <c r="H59" s="105"/>
      <c r="I59" s="200">
        <v>400</v>
      </c>
      <c r="J59" s="59"/>
      <c r="K59" s="200">
        <v>453</v>
      </c>
      <c r="M59" s="194" t="e">
        <f t="shared" si="5"/>
        <v>#REF!</v>
      </c>
      <c r="O59" s="194">
        <f t="shared" si="6"/>
        <v>47</v>
      </c>
    </row>
    <row r="60" spans="2:15" ht="13">
      <c r="B60" s="83" t="s">
        <v>74</v>
      </c>
      <c r="C60" s="84"/>
      <c r="D60" s="103" t="s">
        <v>122</v>
      </c>
      <c r="E60" s="103" t="s">
        <v>65</v>
      </c>
      <c r="F60" s="103" t="s">
        <v>298</v>
      </c>
      <c r="G60" s="104">
        <v>1</v>
      </c>
      <c r="H60" s="105"/>
      <c r="I60" s="200">
        <v>344</v>
      </c>
      <c r="J60" s="59"/>
      <c r="K60" s="200">
        <v>400</v>
      </c>
      <c r="M60" s="194" t="e">
        <f t="shared" si="5"/>
        <v>#REF!</v>
      </c>
      <c r="O60" s="194">
        <f t="shared" si="6"/>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6"/>
        <v>49</v>
      </c>
    </row>
    <row r="62" spans="2:15" ht="15.5">
      <c r="B62" s="83" t="s">
        <v>129</v>
      </c>
      <c r="C62" s="228"/>
      <c r="D62" s="103" t="s">
        <v>122</v>
      </c>
      <c r="E62" s="103" t="s">
        <v>65</v>
      </c>
      <c r="F62" s="103" t="s">
        <v>298</v>
      </c>
      <c r="G62" s="104">
        <v>1</v>
      </c>
      <c r="H62" s="105"/>
      <c r="I62" s="198">
        <v>210</v>
      </c>
      <c r="J62" s="59"/>
      <c r="K62" s="198">
        <v>236</v>
      </c>
      <c r="M62" s="194" t="e">
        <f t="shared" si="5"/>
        <v>#REF!</v>
      </c>
      <c r="O62" s="194">
        <f t="shared" si="6"/>
        <v>50</v>
      </c>
    </row>
    <row r="63" spans="2:15" ht="13">
      <c r="B63" s="201" t="s">
        <v>62</v>
      </c>
      <c r="C63" s="84"/>
      <c r="D63" s="76"/>
      <c r="E63" s="76"/>
      <c r="F63" s="77"/>
      <c r="G63" s="202"/>
      <c r="H63" s="202"/>
      <c r="I63" s="203">
        <f>SUM(I50:I62)</f>
        <v>7324</v>
      </c>
      <c r="J63" s="204"/>
      <c r="K63" s="203">
        <f>SUM(K50:K62)</f>
        <v>8014</v>
      </c>
      <c r="M63" s="194" t="e">
        <f t="shared" si="5"/>
        <v>#REF!</v>
      </c>
    </row>
    <row r="64" spans="2:15" ht="13">
      <c r="B64" s="90" t="s">
        <v>97</v>
      </c>
      <c r="C64" s="90"/>
      <c r="D64" s="76"/>
      <c r="E64" s="76"/>
      <c r="F64" s="77"/>
      <c r="G64" s="76"/>
      <c r="H64" s="76"/>
      <c r="I64" s="199"/>
      <c r="J64" s="76"/>
      <c r="K64" s="199"/>
    </row>
    <row r="65" spans="2:15" ht="13">
      <c r="B65" s="83" t="s">
        <v>176</v>
      </c>
      <c r="C65" s="84"/>
      <c r="D65" s="103" t="s">
        <v>114</v>
      </c>
      <c r="E65" s="103" t="s">
        <v>254</v>
      </c>
      <c r="F65" s="103" t="s">
        <v>273</v>
      </c>
      <c r="G65" s="104">
        <v>1</v>
      </c>
      <c r="H65" s="105"/>
      <c r="I65" s="200">
        <v>1037</v>
      </c>
      <c r="J65" s="59"/>
      <c r="K65" s="200">
        <v>1130</v>
      </c>
      <c r="O65" s="194">
        <f>+O62+1</f>
        <v>51</v>
      </c>
    </row>
    <row r="66" spans="2:15" ht="13">
      <c r="B66" s="83" t="s">
        <v>183</v>
      </c>
      <c r="C66" s="84"/>
      <c r="D66" s="103" t="s">
        <v>114</v>
      </c>
      <c r="E66" s="103" t="s">
        <v>255</v>
      </c>
      <c r="F66" s="103" t="s">
        <v>273</v>
      </c>
      <c r="G66" s="104">
        <v>1</v>
      </c>
      <c r="H66" s="105"/>
      <c r="I66" s="193">
        <v>1030</v>
      </c>
      <c r="J66" s="59"/>
      <c r="K66" s="193">
        <v>1130</v>
      </c>
      <c r="M66" s="194" t="e">
        <f>+M107+1</f>
        <v>#REF!</v>
      </c>
      <c r="O66" s="194">
        <f>+O65+1</f>
        <v>52</v>
      </c>
    </row>
    <row r="67" spans="2:15" ht="13">
      <c r="B67" s="83" t="s">
        <v>187</v>
      </c>
      <c r="C67" s="84"/>
      <c r="D67" s="103" t="s">
        <v>114</v>
      </c>
      <c r="E67" s="103" t="s">
        <v>255</v>
      </c>
      <c r="F67" s="103" t="s">
        <v>413</v>
      </c>
      <c r="G67" s="104">
        <v>1</v>
      </c>
      <c r="H67" s="105"/>
      <c r="I67" s="200">
        <v>0</v>
      </c>
      <c r="J67" s="59"/>
      <c r="K67" s="200">
        <v>725</v>
      </c>
      <c r="M67" s="194" t="e">
        <f t="shared" ref="M67:M95" si="7">+M66+1</f>
        <v>#REF!</v>
      </c>
      <c r="O67" s="194">
        <f t="shared" ref="O67:O94" si="8">+O66+1</f>
        <v>53</v>
      </c>
    </row>
    <row r="68" spans="2:15" ht="13">
      <c r="B68" s="83" t="s">
        <v>277</v>
      </c>
      <c r="C68" s="84"/>
      <c r="D68" s="103" t="s">
        <v>114</v>
      </c>
      <c r="E68" s="103" t="s">
        <v>254</v>
      </c>
      <c r="F68" s="103" t="s">
        <v>273</v>
      </c>
      <c r="G68" s="104">
        <v>1</v>
      </c>
      <c r="H68" s="105"/>
      <c r="I68" s="193">
        <v>518.5</v>
      </c>
      <c r="J68" s="59"/>
      <c r="K68" s="193">
        <v>565</v>
      </c>
      <c r="M68" s="194" t="e">
        <f>+#REF!+1</f>
        <v>#REF!</v>
      </c>
      <c r="O68" s="194">
        <f t="shared" si="8"/>
        <v>54</v>
      </c>
    </row>
    <row r="69" spans="2:15" ht="13">
      <c r="B69" s="83" t="s">
        <v>104</v>
      </c>
      <c r="C69" s="84"/>
      <c r="D69" s="103" t="s">
        <v>120</v>
      </c>
      <c r="E69" s="103" t="s">
        <v>105</v>
      </c>
      <c r="F69" s="103" t="s">
        <v>273</v>
      </c>
      <c r="G69" s="104">
        <v>1</v>
      </c>
      <c r="H69" s="105"/>
      <c r="I69" s="193">
        <f>543+9</f>
        <v>552</v>
      </c>
      <c r="J69" s="59"/>
      <c r="K69" s="193">
        <f>543+9</f>
        <v>552</v>
      </c>
      <c r="O69" s="194">
        <f t="shared" si="8"/>
        <v>55</v>
      </c>
    </row>
    <row r="70" spans="2:15" ht="15.5">
      <c r="B70" s="83" t="s">
        <v>282</v>
      </c>
      <c r="C70" s="84"/>
      <c r="D70" s="103" t="s">
        <v>120</v>
      </c>
      <c r="E70" s="103" t="s">
        <v>112</v>
      </c>
      <c r="F70" s="103" t="s">
        <v>273</v>
      </c>
      <c r="G70" s="104">
        <v>0.5</v>
      </c>
      <c r="H70" s="105"/>
      <c r="I70" s="200">
        <v>422</v>
      </c>
      <c r="J70" s="59"/>
      <c r="K70" s="200">
        <v>519</v>
      </c>
      <c r="M70" s="194" t="e">
        <f>+M68+1</f>
        <v>#REF!</v>
      </c>
      <c r="O70" s="194">
        <f t="shared" si="8"/>
        <v>56</v>
      </c>
    </row>
    <row r="71" spans="2:15" ht="13">
      <c r="B71" s="83" t="s">
        <v>101</v>
      </c>
      <c r="C71" s="84"/>
      <c r="D71" s="103" t="s">
        <v>99</v>
      </c>
      <c r="E71" s="103" t="s">
        <v>100</v>
      </c>
      <c r="F71" s="103" t="s">
        <v>412</v>
      </c>
      <c r="G71" s="104">
        <v>1</v>
      </c>
      <c r="H71" s="105"/>
      <c r="I71" s="193">
        <v>0</v>
      </c>
      <c r="J71" s="59"/>
      <c r="K71" s="193">
        <v>503</v>
      </c>
      <c r="M71" s="194" t="e">
        <f t="shared" si="7"/>
        <v>#REF!</v>
      </c>
      <c r="O71" s="194">
        <f t="shared" si="8"/>
        <v>57</v>
      </c>
    </row>
    <row r="72" spans="2:15" ht="13">
      <c r="B72" s="83" t="s">
        <v>113</v>
      </c>
      <c r="C72" s="84"/>
      <c r="D72" s="103" t="s">
        <v>114</v>
      </c>
      <c r="E72" s="103" t="s">
        <v>115</v>
      </c>
      <c r="F72" s="103" t="s">
        <v>412</v>
      </c>
      <c r="G72" s="104">
        <v>1</v>
      </c>
      <c r="H72" s="105"/>
      <c r="I72" s="200">
        <v>0</v>
      </c>
      <c r="J72" s="59"/>
      <c r="K72" s="200">
        <v>503</v>
      </c>
      <c r="M72" s="194" t="e">
        <f t="shared" si="7"/>
        <v>#REF!</v>
      </c>
      <c r="O72" s="194">
        <f t="shared" si="8"/>
        <v>58</v>
      </c>
    </row>
    <row r="73" spans="2:15" ht="13">
      <c r="B73" s="83" t="s">
        <v>102</v>
      </c>
      <c r="C73" s="84"/>
      <c r="D73" s="103" t="s">
        <v>99</v>
      </c>
      <c r="E73" s="103" t="s">
        <v>103</v>
      </c>
      <c r="F73" s="103" t="s">
        <v>273</v>
      </c>
      <c r="G73" s="104">
        <v>1</v>
      </c>
      <c r="H73" s="105"/>
      <c r="I73" s="193">
        <v>280</v>
      </c>
      <c r="J73" s="59"/>
      <c r="K73" s="193">
        <v>375</v>
      </c>
      <c r="M73" s="194" t="e">
        <f t="shared" si="7"/>
        <v>#REF!</v>
      </c>
      <c r="O73" s="194">
        <f t="shared" si="8"/>
        <v>59</v>
      </c>
    </row>
    <row r="74" spans="2:15" ht="13">
      <c r="B74" s="83" t="s">
        <v>192</v>
      </c>
      <c r="C74" s="84"/>
      <c r="D74" s="103" t="s">
        <v>114</v>
      </c>
      <c r="E74" s="103" t="s">
        <v>256</v>
      </c>
      <c r="F74" s="103" t="s">
        <v>412</v>
      </c>
      <c r="G74" s="104">
        <v>1</v>
      </c>
      <c r="H74" s="105"/>
      <c r="I74" s="200">
        <v>0</v>
      </c>
      <c r="J74" s="59"/>
      <c r="K74" s="200">
        <v>191</v>
      </c>
      <c r="M74" s="194" t="e">
        <f t="shared" si="7"/>
        <v>#REF!</v>
      </c>
      <c r="O74" s="194">
        <f t="shared" si="8"/>
        <v>60</v>
      </c>
    </row>
    <row r="75" spans="2:15" ht="15.5">
      <c r="B75" s="83" t="s">
        <v>415</v>
      </c>
      <c r="C75" s="84"/>
      <c r="D75" s="103" t="s">
        <v>114</v>
      </c>
      <c r="E75" s="103" t="s">
        <v>256</v>
      </c>
      <c r="F75" s="103" t="s">
        <v>413</v>
      </c>
      <c r="G75" s="104">
        <v>1</v>
      </c>
      <c r="H75" s="105"/>
      <c r="I75" s="193">
        <v>0</v>
      </c>
      <c r="J75" s="59"/>
      <c r="K75" s="193">
        <v>158</v>
      </c>
      <c r="M75" s="194" t="e">
        <f t="shared" si="7"/>
        <v>#REF!</v>
      </c>
      <c r="O75" s="194">
        <f t="shared" si="8"/>
        <v>61</v>
      </c>
    </row>
    <row r="76" spans="2:15" ht="13">
      <c r="B76" s="83" t="s">
        <v>106</v>
      </c>
      <c r="C76" s="84"/>
      <c r="D76" s="103" t="s">
        <v>120</v>
      </c>
      <c r="E76" s="103" t="s">
        <v>107</v>
      </c>
      <c r="F76" s="103" t="s">
        <v>298</v>
      </c>
      <c r="G76" s="104">
        <v>1</v>
      </c>
      <c r="H76" s="105"/>
      <c r="I76" s="200">
        <v>110</v>
      </c>
      <c r="J76" s="59"/>
      <c r="K76" s="200">
        <v>121</v>
      </c>
      <c r="M76" s="194" t="e">
        <f t="shared" si="7"/>
        <v>#REF!</v>
      </c>
      <c r="O76" s="194">
        <f t="shared" si="8"/>
        <v>62</v>
      </c>
    </row>
    <row r="77" spans="2:15" ht="13">
      <c r="B77" s="83" t="s">
        <v>203</v>
      </c>
      <c r="C77" s="84"/>
      <c r="D77" s="103" t="s">
        <v>114</v>
      </c>
      <c r="E77" s="103" t="s">
        <v>256</v>
      </c>
      <c r="F77" s="103" t="s">
        <v>412</v>
      </c>
      <c r="G77" s="104">
        <v>1</v>
      </c>
      <c r="H77" s="105"/>
      <c r="I77" s="193">
        <v>0</v>
      </c>
      <c r="J77" s="59"/>
      <c r="K77" s="193">
        <v>92</v>
      </c>
      <c r="M77" s="194" t="e">
        <f t="shared" si="7"/>
        <v>#REF!</v>
      </c>
      <c r="O77" s="194">
        <f t="shared" si="8"/>
        <v>63</v>
      </c>
    </row>
    <row r="78" spans="2:15" ht="13">
      <c r="B78" s="83" t="s">
        <v>108</v>
      </c>
      <c r="C78" s="84"/>
      <c r="D78" s="103" t="s">
        <v>120</v>
      </c>
      <c r="E78" s="103" t="s">
        <v>107</v>
      </c>
      <c r="F78" s="103" t="s">
        <v>273</v>
      </c>
      <c r="G78" s="104">
        <v>1</v>
      </c>
      <c r="H78" s="105"/>
      <c r="I78" s="200">
        <v>60</v>
      </c>
      <c r="J78" s="59"/>
      <c r="K78" s="200">
        <v>80</v>
      </c>
      <c r="M78" s="194" t="e">
        <f t="shared" si="7"/>
        <v>#REF!</v>
      </c>
      <c r="O78" s="194">
        <f t="shared" si="8"/>
        <v>64</v>
      </c>
    </row>
    <row r="79" spans="2:15" ht="15.5">
      <c r="B79" s="83" t="s">
        <v>416</v>
      </c>
      <c r="C79" s="84"/>
      <c r="D79" s="103" t="s">
        <v>114</v>
      </c>
      <c r="E79" s="103" t="s">
        <v>256</v>
      </c>
      <c r="F79" s="103" t="s">
        <v>412</v>
      </c>
      <c r="G79" s="104">
        <v>1</v>
      </c>
      <c r="H79" s="105"/>
      <c r="I79" s="193">
        <v>0</v>
      </c>
      <c r="J79" s="59"/>
      <c r="K79" s="193">
        <v>77</v>
      </c>
      <c r="M79" s="194" t="e">
        <f t="shared" si="7"/>
        <v>#REF!</v>
      </c>
      <c r="O79" s="194">
        <f t="shared" si="8"/>
        <v>65</v>
      </c>
    </row>
    <row r="80" spans="2:15" ht="13">
      <c r="B80" s="83" t="s">
        <v>211</v>
      </c>
      <c r="C80" s="84"/>
      <c r="D80" s="103" t="s">
        <v>114</v>
      </c>
      <c r="E80" s="103" t="s">
        <v>256</v>
      </c>
      <c r="F80" s="103" t="s">
        <v>412</v>
      </c>
      <c r="G80" s="104">
        <v>1</v>
      </c>
      <c r="H80" s="105"/>
      <c r="I80" s="200">
        <v>0</v>
      </c>
      <c r="J80" s="59"/>
      <c r="K80" s="200">
        <v>73</v>
      </c>
      <c r="M80" s="194" t="e">
        <f t="shared" si="7"/>
        <v>#REF!</v>
      </c>
      <c r="O80" s="194">
        <f t="shared" si="8"/>
        <v>66</v>
      </c>
    </row>
    <row r="81" spans="2:15" ht="15.5">
      <c r="B81" s="83" t="s">
        <v>417</v>
      </c>
      <c r="C81" s="84"/>
      <c r="D81" s="103" t="s">
        <v>114</v>
      </c>
      <c r="E81" s="103" t="s">
        <v>256</v>
      </c>
      <c r="F81" s="103" t="s">
        <v>412</v>
      </c>
      <c r="G81" s="104">
        <v>1</v>
      </c>
      <c r="H81" s="105"/>
      <c r="I81" s="193">
        <v>0</v>
      </c>
      <c r="J81" s="59"/>
      <c r="K81" s="193">
        <v>68</v>
      </c>
      <c r="M81" s="194" t="e">
        <f t="shared" si="7"/>
        <v>#REF!</v>
      </c>
      <c r="O81" s="194">
        <f t="shared" si="8"/>
        <v>67</v>
      </c>
    </row>
    <row r="82" spans="2:15" ht="13">
      <c r="B82" s="83" t="s">
        <v>220</v>
      </c>
      <c r="C82" s="84"/>
      <c r="D82" s="103" t="s">
        <v>114</v>
      </c>
      <c r="E82" s="103" t="s">
        <v>256</v>
      </c>
      <c r="F82" s="103" t="s">
        <v>412</v>
      </c>
      <c r="G82" s="104">
        <v>1</v>
      </c>
      <c r="H82" s="105"/>
      <c r="I82" s="200">
        <v>0</v>
      </c>
      <c r="J82" s="59"/>
      <c r="K82" s="200">
        <v>67</v>
      </c>
      <c r="M82" s="194" t="e">
        <f t="shared" si="7"/>
        <v>#REF!</v>
      </c>
      <c r="O82" s="194">
        <f t="shared" si="8"/>
        <v>68</v>
      </c>
    </row>
    <row r="83" spans="2:15" ht="15.5">
      <c r="B83" s="83" t="s">
        <v>418</v>
      </c>
      <c r="C83" s="84"/>
      <c r="D83" s="103" t="s">
        <v>114</v>
      </c>
      <c r="E83" s="103" t="s">
        <v>256</v>
      </c>
      <c r="F83" s="103" t="s">
        <v>412</v>
      </c>
      <c r="G83" s="104">
        <v>1</v>
      </c>
      <c r="H83" s="105"/>
      <c r="I83" s="193">
        <v>0</v>
      </c>
      <c r="J83" s="59"/>
      <c r="K83" s="193">
        <v>60</v>
      </c>
      <c r="M83" s="194" t="e">
        <f t="shared" si="7"/>
        <v>#REF!</v>
      </c>
      <c r="O83" s="194">
        <f t="shared" si="8"/>
        <v>69</v>
      </c>
    </row>
    <row r="84" spans="2:15" ht="13">
      <c r="B84" s="83" t="s">
        <v>109</v>
      </c>
      <c r="C84" s="84"/>
      <c r="D84" s="103" t="s">
        <v>120</v>
      </c>
      <c r="E84" s="103" t="s">
        <v>107</v>
      </c>
      <c r="F84" s="103" t="s">
        <v>273</v>
      </c>
      <c r="G84" s="104">
        <v>1</v>
      </c>
      <c r="H84" s="105"/>
      <c r="I84" s="200">
        <v>55</v>
      </c>
      <c r="J84" s="59"/>
      <c r="K84" s="200">
        <v>56</v>
      </c>
      <c r="M84" s="194" t="e">
        <f t="shared" si="7"/>
        <v>#REF!</v>
      </c>
      <c r="O84" s="194">
        <f t="shared" si="8"/>
        <v>70</v>
      </c>
    </row>
    <row r="85" spans="2:15" ht="13">
      <c r="B85" s="83" t="s">
        <v>224</v>
      </c>
      <c r="C85" s="84"/>
      <c r="D85" s="103" t="s">
        <v>114</v>
      </c>
      <c r="E85" s="103" t="s">
        <v>255</v>
      </c>
      <c r="F85" s="103" t="s">
        <v>412</v>
      </c>
      <c r="G85" s="104">
        <v>1</v>
      </c>
      <c r="H85" s="105"/>
      <c r="I85" s="193">
        <v>0</v>
      </c>
      <c r="J85" s="59"/>
      <c r="K85" s="193">
        <v>53</v>
      </c>
      <c r="M85" s="194" t="e">
        <f t="shared" si="7"/>
        <v>#REF!</v>
      </c>
      <c r="O85" s="194">
        <f t="shared" si="8"/>
        <v>71</v>
      </c>
    </row>
    <row r="86" spans="2:15" ht="13">
      <c r="B86" s="83" t="s">
        <v>110</v>
      </c>
      <c r="C86" s="84"/>
      <c r="D86" s="103" t="s">
        <v>120</v>
      </c>
      <c r="E86" s="103" t="s">
        <v>107</v>
      </c>
      <c r="F86" s="103" t="s">
        <v>412</v>
      </c>
      <c r="G86" s="104">
        <v>1</v>
      </c>
      <c r="H86" s="105"/>
      <c r="I86" s="200">
        <v>0</v>
      </c>
      <c r="J86" s="59"/>
      <c r="K86" s="200">
        <v>48</v>
      </c>
      <c r="M86" s="194" t="e">
        <f t="shared" si="7"/>
        <v>#REF!</v>
      </c>
      <c r="O86" s="194">
        <f t="shared" si="8"/>
        <v>72</v>
      </c>
    </row>
    <row r="87" spans="2:15" ht="13">
      <c r="B87" s="83" t="s">
        <v>111</v>
      </c>
      <c r="C87" s="84"/>
      <c r="D87" s="103" t="s">
        <v>120</v>
      </c>
      <c r="E87" s="103" t="s">
        <v>107</v>
      </c>
      <c r="F87" s="103" t="s">
        <v>298</v>
      </c>
      <c r="G87" s="104">
        <v>1</v>
      </c>
      <c r="H87" s="105"/>
      <c r="I87" s="193">
        <v>45</v>
      </c>
      <c r="J87" s="59"/>
      <c r="K87" s="193">
        <v>47</v>
      </c>
      <c r="M87" s="194" t="e">
        <f t="shared" si="7"/>
        <v>#REF!</v>
      </c>
      <c r="O87" s="194">
        <f t="shared" si="8"/>
        <v>73</v>
      </c>
    </row>
    <row r="88" spans="2:15" ht="13">
      <c r="B88" s="83" t="s">
        <v>226</v>
      </c>
      <c r="C88" s="84"/>
      <c r="D88" s="103" t="s">
        <v>114</v>
      </c>
      <c r="E88" s="103" t="s">
        <v>257</v>
      </c>
      <c r="F88" s="103" t="s">
        <v>412</v>
      </c>
      <c r="G88" s="104">
        <v>1</v>
      </c>
      <c r="H88" s="105"/>
      <c r="I88" s="200">
        <v>0</v>
      </c>
      <c r="J88" s="59"/>
      <c r="K88" s="200">
        <v>33</v>
      </c>
      <c r="M88" s="194" t="e">
        <f t="shared" si="7"/>
        <v>#REF!</v>
      </c>
      <c r="O88" s="194">
        <f t="shared" si="8"/>
        <v>74</v>
      </c>
    </row>
    <row r="89" spans="2:15" ht="15.5">
      <c r="B89" s="83" t="s">
        <v>419</v>
      </c>
      <c r="C89" s="84"/>
      <c r="D89" s="103" t="s">
        <v>120</v>
      </c>
      <c r="E89" s="103" t="s">
        <v>112</v>
      </c>
      <c r="F89" s="103" t="s">
        <v>298</v>
      </c>
      <c r="G89" s="104">
        <v>0.5</v>
      </c>
      <c r="H89" s="105"/>
      <c r="I89" s="193">
        <v>25</v>
      </c>
      <c r="J89" s="59"/>
      <c r="K89" s="193">
        <v>25</v>
      </c>
      <c r="M89" s="194" t="e">
        <f t="shared" si="7"/>
        <v>#REF!</v>
      </c>
      <c r="O89" s="194">
        <f t="shared" si="8"/>
        <v>75</v>
      </c>
    </row>
    <row r="90" spans="2:15" ht="13">
      <c r="B90" s="83" t="s">
        <v>229</v>
      </c>
      <c r="C90" s="84"/>
      <c r="D90" s="103" t="s">
        <v>114</v>
      </c>
      <c r="E90" s="103" t="s">
        <v>255</v>
      </c>
      <c r="F90" s="103" t="s">
        <v>412</v>
      </c>
      <c r="G90" s="104">
        <v>1</v>
      </c>
      <c r="H90" s="105"/>
      <c r="I90" s="200">
        <v>0</v>
      </c>
      <c r="J90" s="59"/>
      <c r="K90" s="200">
        <v>23</v>
      </c>
      <c r="M90" s="194" t="e">
        <f t="shared" si="7"/>
        <v>#REF!</v>
      </c>
      <c r="O90" s="194">
        <f t="shared" si="8"/>
        <v>76</v>
      </c>
    </row>
    <row r="91" spans="2:15" ht="13">
      <c r="B91" s="83" t="s">
        <v>232</v>
      </c>
      <c r="C91" s="84"/>
      <c r="D91" s="103" t="s">
        <v>114</v>
      </c>
      <c r="E91" s="103" t="s">
        <v>255</v>
      </c>
      <c r="F91" s="103" t="s">
        <v>412</v>
      </c>
      <c r="G91" s="104">
        <v>1</v>
      </c>
      <c r="H91" s="105"/>
      <c r="I91" s="193">
        <v>0</v>
      </c>
      <c r="J91" s="59"/>
      <c r="K91" s="193">
        <v>20</v>
      </c>
      <c r="M91" s="194" t="e">
        <f t="shared" si="7"/>
        <v>#REF!</v>
      </c>
      <c r="O91" s="194">
        <f t="shared" si="8"/>
        <v>77</v>
      </c>
    </row>
    <row r="92" spans="2:15" ht="13">
      <c r="B92" s="83" t="s">
        <v>234</v>
      </c>
      <c r="C92" s="84"/>
      <c r="D92" s="103" t="s">
        <v>114</v>
      </c>
      <c r="E92" s="103" t="s">
        <v>257</v>
      </c>
      <c r="F92" s="103" t="s">
        <v>412</v>
      </c>
      <c r="G92" s="104">
        <v>1</v>
      </c>
      <c r="H92" s="105"/>
      <c r="I92" s="200">
        <v>0</v>
      </c>
      <c r="J92" s="59"/>
      <c r="K92" s="200">
        <v>12</v>
      </c>
      <c r="M92" s="194" t="e">
        <f t="shared" si="7"/>
        <v>#REF!</v>
      </c>
      <c r="O92" s="194">
        <f t="shared" si="8"/>
        <v>78</v>
      </c>
    </row>
    <row r="93" spans="2:15" ht="13">
      <c r="B93" s="83" t="s">
        <v>237</v>
      </c>
      <c r="C93" s="84"/>
      <c r="D93" s="103" t="s">
        <v>114</v>
      </c>
      <c r="E93" s="103" t="s">
        <v>258</v>
      </c>
      <c r="F93" s="103" t="s">
        <v>412</v>
      </c>
      <c r="G93" s="104">
        <v>1</v>
      </c>
      <c r="H93" s="105"/>
      <c r="I93" s="193">
        <v>0</v>
      </c>
      <c r="J93" s="59"/>
      <c r="K93" s="193">
        <v>10</v>
      </c>
      <c r="M93" s="194" t="e">
        <f t="shared" si="7"/>
        <v>#REF!</v>
      </c>
      <c r="O93" s="194">
        <f t="shared" si="8"/>
        <v>79</v>
      </c>
    </row>
    <row r="94" spans="2:15" ht="13">
      <c r="B94" s="83" t="s">
        <v>240</v>
      </c>
      <c r="C94" s="84"/>
      <c r="D94" s="103" t="s">
        <v>114</v>
      </c>
      <c r="E94" s="103" t="s">
        <v>256</v>
      </c>
      <c r="F94" s="103" t="s">
        <v>243</v>
      </c>
      <c r="G94" s="104">
        <v>1</v>
      </c>
      <c r="H94" s="105"/>
      <c r="I94" s="198">
        <v>0</v>
      </c>
      <c r="J94" s="59"/>
      <c r="K94" s="198">
        <v>4</v>
      </c>
      <c r="M94" s="194" t="e">
        <f t="shared" si="7"/>
        <v>#REF!</v>
      </c>
      <c r="O94" s="194">
        <f t="shared" si="8"/>
        <v>80</v>
      </c>
    </row>
    <row r="95" spans="2:15" ht="13">
      <c r="B95" s="201" t="s">
        <v>62</v>
      </c>
      <c r="C95" s="84"/>
      <c r="D95" s="103"/>
      <c r="E95" s="103"/>
      <c r="F95" s="103"/>
      <c r="G95" s="104"/>
      <c r="H95" s="105"/>
      <c r="I95" s="200">
        <f>SUM(I65:I94)</f>
        <v>4134.5</v>
      </c>
      <c r="J95" s="59"/>
      <c r="K95" s="200">
        <f>SUM(K65:K94)</f>
        <v>7320</v>
      </c>
      <c r="M95" s="194" t="e">
        <f t="shared" si="7"/>
        <v>#REF!</v>
      </c>
      <c r="N95" s="194" t="s">
        <v>138</v>
      </c>
    </row>
    <row r="96" spans="2:15" ht="13">
      <c r="B96" s="90" t="s">
        <v>76</v>
      </c>
      <c r="C96" s="90"/>
      <c r="D96" s="76"/>
      <c r="E96" s="76"/>
      <c r="F96" s="77"/>
      <c r="G96" s="76"/>
      <c r="H96" s="76"/>
      <c r="I96" s="199"/>
      <c r="J96" s="76"/>
      <c r="K96" s="199"/>
    </row>
    <row r="97" spans="2:16" ht="13">
      <c r="B97" s="83" t="s">
        <v>91</v>
      </c>
      <c r="C97" s="84"/>
      <c r="D97" s="103" t="s">
        <v>92</v>
      </c>
      <c r="E97" s="103" t="s">
        <v>93</v>
      </c>
      <c r="F97" s="103" t="s">
        <v>273</v>
      </c>
      <c r="G97" s="104">
        <v>1</v>
      </c>
      <c r="H97" s="105"/>
      <c r="I97" s="200">
        <v>980</v>
      </c>
      <c r="J97" s="59"/>
      <c r="K97" s="200">
        <v>1134</v>
      </c>
      <c r="O97" s="194">
        <f>+O94+1</f>
        <v>81</v>
      </c>
    </row>
    <row r="98" spans="2:16" ht="13">
      <c r="B98" s="83" t="s">
        <v>80</v>
      </c>
      <c r="C98" s="84"/>
      <c r="D98" s="103" t="s">
        <v>78</v>
      </c>
      <c r="E98" s="103" t="s">
        <v>81</v>
      </c>
      <c r="F98" s="103" t="s">
        <v>298</v>
      </c>
      <c r="G98" s="104">
        <v>1</v>
      </c>
      <c r="H98" s="105"/>
      <c r="I98" s="200">
        <v>720</v>
      </c>
      <c r="J98" s="59"/>
      <c r="K98" s="200">
        <v>807</v>
      </c>
      <c r="M98" s="194" t="e">
        <f>+M63+1</f>
        <v>#REF!</v>
      </c>
      <c r="O98" s="194">
        <f>O97+1</f>
        <v>82</v>
      </c>
    </row>
    <row r="99" spans="2:16" ht="13">
      <c r="B99" s="83" t="s">
        <v>82</v>
      </c>
      <c r="C99" s="84"/>
      <c r="D99" s="103" t="s">
        <v>78</v>
      </c>
      <c r="E99" s="103" t="s">
        <v>81</v>
      </c>
      <c r="F99" s="103" t="s">
        <v>273</v>
      </c>
      <c r="G99" s="104">
        <v>1</v>
      </c>
      <c r="H99" s="105"/>
      <c r="I99" s="200">
        <v>782</v>
      </c>
      <c r="J99" s="59"/>
      <c r="K99" s="200">
        <v>795</v>
      </c>
      <c r="M99" s="194" t="e">
        <f>+M98+1</f>
        <v>#REF!</v>
      </c>
      <c r="O99" s="194">
        <f t="shared" ref="O99:O106" si="9">O98+1</f>
        <v>83</v>
      </c>
    </row>
    <row r="100" spans="2:16" ht="13">
      <c r="B100" s="83" t="s">
        <v>83</v>
      </c>
      <c r="C100" s="84"/>
      <c r="D100" s="103" t="s">
        <v>78</v>
      </c>
      <c r="E100" s="103" t="s">
        <v>79</v>
      </c>
      <c r="F100" s="103" t="s">
        <v>298</v>
      </c>
      <c r="G100" s="104">
        <v>1</v>
      </c>
      <c r="H100" s="105"/>
      <c r="I100" s="200">
        <v>455</v>
      </c>
      <c r="J100" s="59"/>
      <c r="K100" s="200">
        <v>606</v>
      </c>
      <c r="M100" s="194" t="e">
        <f>+M99+1</f>
        <v>#REF!</v>
      </c>
      <c r="O100" s="194">
        <f t="shared" si="9"/>
        <v>84</v>
      </c>
    </row>
    <row r="101" spans="2:16" ht="13">
      <c r="B101" s="83" t="s">
        <v>94</v>
      </c>
      <c r="C101" s="84"/>
      <c r="D101" s="103" t="s">
        <v>95</v>
      </c>
      <c r="E101" s="103" t="s">
        <v>87</v>
      </c>
      <c r="F101" s="103" t="s">
        <v>273</v>
      </c>
      <c r="G101" s="104">
        <v>1</v>
      </c>
      <c r="H101" s="105"/>
      <c r="I101" s="200">
        <v>537</v>
      </c>
      <c r="J101" s="59"/>
      <c r="K101" s="200">
        <v>599</v>
      </c>
      <c r="M101" s="194" t="e">
        <f>+M100+1</f>
        <v>#REF!</v>
      </c>
      <c r="O101" s="194">
        <f t="shared" si="9"/>
        <v>85</v>
      </c>
    </row>
    <row r="102" spans="2:16" ht="13">
      <c r="B102" s="83" t="s">
        <v>84</v>
      </c>
      <c r="C102" s="84"/>
      <c r="D102" s="103" t="s">
        <v>78</v>
      </c>
      <c r="E102" s="103" t="s">
        <v>85</v>
      </c>
      <c r="F102" s="103" t="s">
        <v>298</v>
      </c>
      <c r="G102" s="104">
        <v>1</v>
      </c>
      <c r="H102" s="105"/>
      <c r="I102" s="200">
        <v>449</v>
      </c>
      <c r="J102" s="59"/>
      <c r="K102" s="200">
        <v>501</v>
      </c>
      <c r="M102" s="194" t="e">
        <f>+#REF!+1</f>
        <v>#REF!</v>
      </c>
      <c r="O102" s="194">
        <f t="shared" si="9"/>
        <v>86</v>
      </c>
    </row>
    <row r="103" spans="2:16" ht="13">
      <c r="B103" s="83" t="s">
        <v>88</v>
      </c>
      <c r="C103" s="84"/>
      <c r="D103" s="103" t="s">
        <v>78</v>
      </c>
      <c r="E103" s="103" t="s">
        <v>81</v>
      </c>
      <c r="F103" s="103" t="s">
        <v>273</v>
      </c>
      <c r="G103" s="104">
        <v>1</v>
      </c>
      <c r="H103" s="105"/>
      <c r="I103" s="200">
        <v>235</v>
      </c>
      <c r="J103" s="59"/>
      <c r="K103" s="200">
        <v>237</v>
      </c>
      <c r="M103" s="194" t="e">
        <f>+M101+1</f>
        <v>#REF!</v>
      </c>
      <c r="O103" s="194">
        <f t="shared" si="9"/>
        <v>87</v>
      </c>
    </row>
    <row r="104" spans="2:16" ht="13">
      <c r="B104" s="83" t="s">
        <v>86</v>
      </c>
      <c r="C104" s="84"/>
      <c r="D104" s="103" t="s">
        <v>78</v>
      </c>
      <c r="E104" s="103" t="s">
        <v>87</v>
      </c>
      <c r="F104" s="103" t="s">
        <v>273</v>
      </c>
      <c r="G104" s="104">
        <v>1</v>
      </c>
      <c r="H104" s="105"/>
      <c r="I104" s="200">
        <v>235</v>
      </c>
      <c r="J104" s="59"/>
      <c r="K104" s="200">
        <v>225</v>
      </c>
      <c r="M104" s="194" t="e">
        <f>+M105+1</f>
        <v>#REF!</v>
      </c>
      <c r="O104" s="194">
        <f t="shared" si="9"/>
        <v>88</v>
      </c>
    </row>
    <row r="105" spans="2:16" ht="13">
      <c r="B105" s="83" t="s">
        <v>89</v>
      </c>
      <c r="C105" s="84"/>
      <c r="D105" s="103" t="s">
        <v>78</v>
      </c>
      <c r="E105" s="103" t="s">
        <v>90</v>
      </c>
      <c r="F105" s="103" t="s">
        <v>298</v>
      </c>
      <c r="G105" s="104">
        <v>1</v>
      </c>
      <c r="H105" s="105"/>
      <c r="I105" s="200">
        <v>184</v>
      </c>
      <c r="J105" s="59"/>
      <c r="K105" s="200">
        <v>215</v>
      </c>
      <c r="M105" s="194" t="e">
        <f>+M103+1</f>
        <v>#REF!</v>
      </c>
      <c r="O105" s="194">
        <f t="shared" si="9"/>
        <v>89</v>
      </c>
    </row>
    <row r="106" spans="2:16" ht="13">
      <c r="B106" s="83" t="s">
        <v>96</v>
      </c>
      <c r="C106" s="228"/>
      <c r="D106" s="103" t="s">
        <v>95</v>
      </c>
      <c r="E106" s="103" t="s">
        <v>87</v>
      </c>
      <c r="F106" s="103" t="s">
        <v>412</v>
      </c>
      <c r="G106" s="104">
        <v>1</v>
      </c>
      <c r="H106" s="105"/>
      <c r="I106" s="198">
        <v>0</v>
      </c>
      <c r="J106" s="59"/>
      <c r="K106" s="198">
        <v>117</v>
      </c>
      <c r="M106" s="194" t="e">
        <f>+M104+1</f>
        <v>#REF!</v>
      </c>
      <c r="O106" s="194">
        <f t="shared" si="9"/>
        <v>90</v>
      </c>
      <c r="P106" s="194" t="s">
        <v>275</v>
      </c>
    </row>
    <row r="107" spans="2:16" ht="13">
      <c r="B107" s="201" t="s">
        <v>62</v>
      </c>
      <c r="C107" s="84"/>
      <c r="D107" s="76"/>
      <c r="E107" s="76"/>
      <c r="F107" s="77"/>
      <c r="G107" s="202"/>
      <c r="H107" s="202"/>
      <c r="I107" s="203">
        <f>SUM(I97:I106)</f>
        <v>4577</v>
      </c>
      <c r="J107" s="204"/>
      <c r="K107" s="203">
        <f>SUM(K97:K106)</f>
        <v>5236</v>
      </c>
      <c r="M107" s="194" t="e">
        <f>+M102+1</f>
        <v>#REF!</v>
      </c>
    </row>
    <row r="108" spans="2:16" ht="13.5" thickBot="1">
      <c r="B108" s="241" t="s">
        <v>377</v>
      </c>
      <c r="C108" s="240">
        <f>O106</f>
        <v>90</v>
      </c>
      <c r="I108" s="230">
        <f>+I48+I63+I107+I95</f>
        <v>21944.5</v>
      </c>
      <c r="J108" s="231"/>
      <c r="K108" s="230">
        <f>+K48+K63+K107+K95</f>
        <v>27321</v>
      </c>
    </row>
    <row r="109" spans="2:16" ht="13.5" thickTop="1">
      <c r="B109" s="229"/>
      <c r="I109" s="237"/>
      <c r="J109" s="231"/>
      <c r="K109" s="237"/>
    </row>
    <row r="110" spans="2:16" s="73" customFormat="1" ht="13">
      <c r="B110" s="90" t="s">
        <v>326</v>
      </c>
      <c r="C110" s="90"/>
      <c r="D110" s="76"/>
      <c r="E110" s="76"/>
      <c r="F110" s="77"/>
      <c r="G110" s="76"/>
      <c r="H110" s="76"/>
      <c r="I110" s="199"/>
      <c r="J110" s="76"/>
      <c r="K110" s="199"/>
    </row>
    <row r="111" spans="2:16" ht="13">
      <c r="B111" s="83" t="s">
        <v>116</v>
      </c>
      <c r="C111" s="208"/>
      <c r="D111" s="103" t="s">
        <v>16</v>
      </c>
      <c r="E111" s="103" t="s">
        <v>17</v>
      </c>
      <c r="F111" s="103" t="s">
        <v>273</v>
      </c>
      <c r="G111" s="104">
        <v>0.75</v>
      </c>
      <c r="H111" s="105"/>
      <c r="I111" s="200">
        <f>572*G111</f>
        <v>429</v>
      </c>
      <c r="J111" s="59"/>
      <c r="K111" s="200">
        <f>619*G111</f>
        <v>464.25</v>
      </c>
    </row>
    <row r="112" spans="2:16" ht="15.5">
      <c r="B112" s="83" t="s">
        <v>365</v>
      </c>
      <c r="C112" s="208"/>
      <c r="D112" s="103" t="s">
        <v>16</v>
      </c>
      <c r="E112" s="103" t="s">
        <v>17</v>
      </c>
      <c r="F112" s="103" t="s">
        <v>273</v>
      </c>
      <c r="G112" s="104">
        <v>1</v>
      </c>
      <c r="H112" s="105"/>
      <c r="I112" s="200">
        <v>243</v>
      </c>
      <c r="J112" s="59"/>
      <c r="K112" s="200">
        <v>309</v>
      </c>
      <c r="M112" s="194" t="e">
        <f>M95+1</f>
        <v>#REF!</v>
      </c>
    </row>
    <row r="113" spans="1:13" ht="13">
      <c r="B113" s="83" t="s">
        <v>370</v>
      </c>
      <c r="C113" s="84"/>
      <c r="D113" s="103" t="s">
        <v>122</v>
      </c>
      <c r="E113" s="103" t="s">
        <v>65</v>
      </c>
      <c r="F113" s="103" t="s">
        <v>298</v>
      </c>
      <c r="G113" s="104">
        <v>1</v>
      </c>
      <c r="I113" s="200">
        <v>260</v>
      </c>
      <c r="J113" s="231"/>
      <c r="K113" s="200">
        <v>200</v>
      </c>
    </row>
    <row r="114" spans="1:13" ht="13">
      <c r="B114" s="83" t="s">
        <v>371</v>
      </c>
      <c r="C114" s="84"/>
      <c r="D114" s="103" t="s">
        <v>122</v>
      </c>
      <c r="E114" s="103" t="s">
        <v>65</v>
      </c>
      <c r="F114" s="103" t="s">
        <v>298</v>
      </c>
      <c r="G114" s="104">
        <v>1</v>
      </c>
      <c r="I114" s="200">
        <v>260</v>
      </c>
      <c r="J114" s="231"/>
      <c r="K114" s="200">
        <v>190</v>
      </c>
    </row>
    <row r="115" spans="1:13" ht="13">
      <c r="B115" s="83" t="s">
        <v>352</v>
      </c>
      <c r="C115" s="84"/>
      <c r="D115" s="103" t="s">
        <v>114</v>
      </c>
      <c r="E115" s="103" t="s">
        <v>255</v>
      </c>
      <c r="F115" s="103" t="s">
        <v>273</v>
      </c>
      <c r="G115" s="104">
        <v>1</v>
      </c>
      <c r="I115" s="200">
        <v>273</v>
      </c>
      <c r="J115" s="231"/>
      <c r="K115" s="200">
        <v>309</v>
      </c>
    </row>
    <row r="116" spans="1:13" ht="13.5" thickBot="1">
      <c r="B116" s="229" t="s">
        <v>421</v>
      </c>
      <c r="I116" s="232">
        <f>SUM(I108:I115)</f>
        <v>23409.5</v>
      </c>
      <c r="J116" s="231"/>
      <c r="K116" s="232">
        <f>SUM(K108:K115)</f>
        <v>28793.25</v>
      </c>
      <c r="M116" s="194" t="e">
        <f>+M112+1</f>
        <v>#REF!</v>
      </c>
    </row>
    <row r="117" spans="1:13" ht="13.5" thickTop="1">
      <c r="B117" s="76"/>
      <c r="C117" s="76"/>
      <c r="D117" s="76"/>
      <c r="E117" s="76"/>
      <c r="F117" s="77"/>
      <c r="G117" s="76"/>
      <c r="H117" s="76"/>
      <c r="I117" s="233"/>
      <c r="J117" s="234"/>
      <c r="K117" s="233"/>
    </row>
    <row r="118" spans="1:13" ht="13">
      <c r="B118" s="76"/>
      <c r="C118" s="76"/>
      <c r="D118" s="76"/>
      <c r="E118" s="76"/>
      <c r="F118" s="77"/>
      <c r="G118" s="76"/>
      <c r="H118" s="76"/>
      <c r="I118" s="235"/>
      <c r="J118" s="105"/>
      <c r="K118" s="235"/>
    </row>
    <row r="119" spans="1:13" ht="45.75" customHeight="1">
      <c r="A119" s="236">
        <v>-1</v>
      </c>
      <c r="B119" s="364" t="s">
        <v>286</v>
      </c>
      <c r="C119" s="364"/>
      <c r="D119" s="364"/>
      <c r="E119" s="364"/>
      <c r="F119" s="364"/>
      <c r="G119" s="364"/>
      <c r="H119" s="364"/>
      <c r="I119" s="364"/>
      <c r="J119" s="364"/>
      <c r="K119" s="364"/>
    </row>
    <row r="120" spans="1:13" ht="55.5" customHeight="1">
      <c r="A120" s="236">
        <v>-2</v>
      </c>
      <c r="B120" s="364" t="s">
        <v>285</v>
      </c>
      <c r="C120" s="364"/>
      <c r="D120" s="364"/>
      <c r="E120" s="364"/>
      <c r="F120" s="364"/>
      <c r="G120" s="364"/>
      <c r="H120" s="364"/>
      <c r="I120" s="364"/>
      <c r="J120" s="364"/>
      <c r="K120" s="364"/>
    </row>
    <row r="121" spans="1:13" ht="33" customHeight="1">
      <c r="A121" s="236">
        <v>-3</v>
      </c>
      <c r="B121" s="364" t="s">
        <v>118</v>
      </c>
      <c r="C121" s="364"/>
      <c r="D121" s="364"/>
      <c r="E121" s="364"/>
      <c r="F121" s="364"/>
      <c r="G121" s="364"/>
      <c r="H121" s="364"/>
      <c r="I121" s="364"/>
      <c r="J121" s="364"/>
      <c r="K121" s="364"/>
    </row>
    <row r="122" spans="1:13" ht="19.5" customHeight="1">
      <c r="A122" s="236">
        <v>-4</v>
      </c>
      <c r="B122" s="364" t="s">
        <v>420</v>
      </c>
      <c r="C122" s="364"/>
      <c r="D122" s="364"/>
      <c r="E122" s="364"/>
      <c r="F122" s="364"/>
      <c r="G122" s="364"/>
      <c r="H122" s="364"/>
      <c r="I122" s="364"/>
      <c r="J122" s="364"/>
      <c r="K122" s="364"/>
    </row>
    <row r="123" spans="1:13" ht="24" customHeight="1">
      <c r="A123" s="236">
        <v>-5</v>
      </c>
      <c r="B123" s="364" t="s">
        <v>133</v>
      </c>
      <c r="C123" s="364"/>
      <c r="D123" s="364"/>
      <c r="E123" s="364"/>
      <c r="F123" s="364"/>
      <c r="G123" s="364"/>
      <c r="H123" s="364"/>
      <c r="I123" s="364"/>
      <c r="J123" s="364"/>
      <c r="K123" s="364"/>
    </row>
    <row r="124" spans="1:13" ht="20.25" customHeight="1">
      <c r="A124" s="236">
        <v>-6</v>
      </c>
      <c r="B124" s="364" t="s">
        <v>410</v>
      </c>
      <c r="C124" s="364"/>
      <c r="D124" s="364"/>
      <c r="E124" s="364"/>
      <c r="F124" s="364"/>
      <c r="G124" s="364"/>
      <c r="H124" s="364"/>
      <c r="I124" s="364"/>
      <c r="J124" s="364"/>
      <c r="K124" s="364"/>
    </row>
    <row r="125" spans="1:13" ht="20.25" customHeight="1">
      <c r="A125" s="236">
        <v>-7</v>
      </c>
      <c r="B125" s="364" t="s">
        <v>366</v>
      </c>
      <c r="C125" s="364"/>
      <c r="D125" s="364"/>
      <c r="E125" s="364"/>
      <c r="F125" s="364"/>
      <c r="G125" s="364"/>
      <c r="H125" s="364"/>
      <c r="I125" s="364"/>
      <c r="J125" s="364"/>
      <c r="K125" s="364"/>
    </row>
    <row r="126" spans="1:13" ht="19.5" customHeight="1">
      <c r="A126" s="236">
        <v>-8</v>
      </c>
      <c r="B126" s="367" t="s">
        <v>343</v>
      </c>
      <c r="C126" s="367"/>
      <c r="D126" s="367"/>
      <c r="E126" s="367"/>
      <c r="F126" s="367"/>
      <c r="G126" s="367"/>
      <c r="H126" s="367"/>
      <c r="I126" s="367"/>
      <c r="J126" s="367"/>
      <c r="K126" s="367"/>
    </row>
    <row r="127" spans="1:13" ht="26.25" customHeight="1">
      <c r="A127" s="236">
        <v>-9</v>
      </c>
      <c r="B127" s="364" t="s">
        <v>347</v>
      </c>
      <c r="C127" s="364"/>
      <c r="D127" s="364"/>
      <c r="E127" s="364"/>
      <c r="F127" s="364"/>
      <c r="G127" s="364"/>
      <c r="H127" s="364"/>
      <c r="I127" s="364"/>
      <c r="J127" s="364"/>
      <c r="K127" s="364"/>
    </row>
  </sheetData>
  <autoFilter ref="A7:P108" xr:uid="{00000000-0009-0000-0000-000088000000}"/>
  <mergeCells count="9">
    <mergeCell ref="B125:K125"/>
    <mergeCell ref="B126:K126"/>
    <mergeCell ref="B127:K127"/>
    <mergeCell ref="B119:K119"/>
    <mergeCell ref="B120:K120"/>
    <mergeCell ref="B121:K121"/>
    <mergeCell ref="B122:K122"/>
    <mergeCell ref="B123:K123"/>
    <mergeCell ref="B124:K124"/>
  </mergeCells>
  <conditionalFormatting sqref="B8:K116">
    <cfRule type="expression" dxfId="5" priority="1">
      <formula>MOD(ROW(),2)=0</formula>
    </cfRule>
  </conditionalFormatting>
  <pageMargins left="0.7" right="0.7" top="0.75" bottom="0.75" header="0.3" footer="0.3"/>
  <pageSetup paperSize="3" scale="64"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55">
    <pageSetUpPr fitToPage="1"/>
  </sheetPr>
  <dimension ref="A1:L38"/>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1.81640625" style="147"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386</v>
      </c>
      <c r="C6" s="155"/>
      <c r="D6" s="156">
        <f>'Recon 12.31.2012'!D10</f>
        <v>6751</v>
      </c>
      <c r="E6" s="156">
        <f>'Recon 12.31.2012'!E10</f>
        <v>8014</v>
      </c>
      <c r="F6" s="156">
        <f>'Recon 12.31.2012'!F10</f>
        <v>7320</v>
      </c>
      <c r="G6" s="156">
        <f>'Recon 12.31.2012'!G10</f>
        <v>5236</v>
      </c>
      <c r="H6" s="158"/>
      <c r="I6" s="156">
        <f>SUM(D6:H6)</f>
        <v>27321</v>
      </c>
      <c r="K6" s="159">
        <f>I6-'CPN Portfolio 12.31.2012'!K108</f>
        <v>0</v>
      </c>
    </row>
    <row r="7" spans="1:12">
      <c r="A7" s="147"/>
      <c r="B7" s="242"/>
      <c r="C7" s="161"/>
      <c r="D7" s="213"/>
      <c r="E7" s="162"/>
      <c r="F7" s="162"/>
      <c r="G7" s="162"/>
      <c r="H7" s="163"/>
      <c r="I7" s="163">
        <f>SUM(D7:H7)</f>
        <v>0</v>
      </c>
    </row>
    <row r="8" spans="1:12">
      <c r="A8" s="147"/>
      <c r="B8" s="160"/>
      <c r="C8" s="161"/>
      <c r="D8" s="213"/>
      <c r="E8" s="162"/>
      <c r="F8" s="162"/>
      <c r="G8" s="162"/>
      <c r="H8" s="163"/>
      <c r="I8" s="163">
        <f t="shared" ref="I8:I9" si="0">SUM(D8:H8)</f>
        <v>0</v>
      </c>
    </row>
    <row r="9" spans="1:12">
      <c r="A9" s="147"/>
      <c r="B9" s="160"/>
      <c r="C9" s="161"/>
      <c r="D9" s="213"/>
      <c r="E9" s="162"/>
      <c r="F9" s="162"/>
      <c r="G9" s="162"/>
      <c r="H9" s="163"/>
      <c r="I9" s="163">
        <f t="shared" si="0"/>
        <v>0</v>
      </c>
    </row>
    <row r="10" spans="1:12">
      <c r="A10" s="147"/>
      <c r="B10" s="155" t="s">
        <v>423</v>
      </c>
      <c r="C10" s="161"/>
      <c r="D10" s="214">
        <f>SUM(D6:D9)</f>
        <v>6751</v>
      </c>
      <c r="E10" s="214">
        <f>SUM(E6:E9)</f>
        <v>8014</v>
      </c>
      <c r="F10" s="214">
        <f>SUM(F6:F9)</f>
        <v>7320</v>
      </c>
      <c r="G10" s="214">
        <f>SUM(G6:G9)</f>
        <v>5236</v>
      </c>
      <c r="H10" s="170">
        <f t="shared" ref="H10" si="1">SUM(H6:H7)</f>
        <v>0</v>
      </c>
      <c r="I10" s="214">
        <f>SUM(I6:I9)</f>
        <v>27321</v>
      </c>
      <c r="K10" s="159">
        <f>I10-'CPN Portfolio 4.1.2013'!K108</f>
        <v>0</v>
      </c>
    </row>
    <row r="11" spans="1:12">
      <c r="A11" s="147"/>
      <c r="B11" s="155"/>
      <c r="C11" s="161"/>
      <c r="D11" s="167"/>
      <c r="E11" s="167"/>
      <c r="F11" s="167"/>
      <c r="G11" s="167"/>
      <c r="H11" s="168"/>
      <c r="I11" s="169"/>
    </row>
    <row r="12" spans="1:12">
      <c r="A12" s="147"/>
      <c r="B12" s="155" t="s">
        <v>424</v>
      </c>
      <c r="C12" s="161"/>
      <c r="D12" s="167"/>
      <c r="E12" s="167"/>
      <c r="F12" s="167"/>
      <c r="G12" s="167"/>
      <c r="H12" s="168"/>
      <c r="I12" s="169"/>
    </row>
    <row r="13" spans="1:12">
      <c r="A13" s="147"/>
      <c r="B13" s="160" t="s">
        <v>156</v>
      </c>
      <c r="C13" s="161"/>
      <c r="D13" s="167">
        <f>'CPN Portfolio Q2''12'!K117</f>
        <v>464.25</v>
      </c>
      <c r="E13" s="167"/>
      <c r="F13" s="167"/>
      <c r="G13" s="167"/>
      <c r="H13" s="168"/>
      <c r="I13" s="169">
        <f>SUM(D13:F13)</f>
        <v>464.25</v>
      </c>
    </row>
    <row r="14" spans="1:12">
      <c r="A14" s="147"/>
      <c r="B14" s="160" t="s">
        <v>157</v>
      </c>
      <c r="C14" s="161"/>
      <c r="D14" s="167">
        <f>'CPN Portfolio Q2''12'!K118</f>
        <v>309</v>
      </c>
      <c r="E14" s="170"/>
      <c r="F14" s="170"/>
      <c r="G14" s="170"/>
      <c r="H14" s="168"/>
      <c r="I14" s="169">
        <f>SUM(D14:F14)</f>
        <v>309</v>
      </c>
    </row>
    <row r="15" spans="1:12">
      <c r="A15" s="147"/>
      <c r="B15" s="160" t="s">
        <v>370</v>
      </c>
      <c r="C15" s="161"/>
      <c r="D15" s="170"/>
      <c r="E15" s="170">
        <f>'CPN Portfolio Q2''12'!K114</f>
        <v>200</v>
      </c>
      <c r="F15" s="170"/>
      <c r="G15" s="170"/>
      <c r="H15" s="168"/>
      <c r="I15" s="169">
        <f>SUM(D15:F15)</f>
        <v>200</v>
      </c>
    </row>
    <row r="16" spans="1:12">
      <c r="A16" s="147"/>
      <c r="B16" s="160" t="s">
        <v>371</v>
      </c>
      <c r="C16" s="161"/>
      <c r="D16" s="170"/>
      <c r="E16" s="170">
        <f>'CPN Portfolio Q2''12'!K115</f>
        <v>190</v>
      </c>
      <c r="F16" s="170"/>
      <c r="G16" s="170"/>
      <c r="H16" s="168"/>
      <c r="I16" s="169">
        <f>SUM(D16:F16)</f>
        <v>190</v>
      </c>
    </row>
    <row r="17" spans="1:12">
      <c r="A17" s="147"/>
      <c r="B17" s="160" t="s">
        <v>352</v>
      </c>
      <c r="C17" s="161"/>
      <c r="D17" s="170"/>
      <c r="E17" s="170"/>
      <c r="F17" s="170">
        <f>'CPN Portfolio Q2''12'!K113</f>
        <v>309</v>
      </c>
      <c r="G17" s="170"/>
      <c r="H17" s="168"/>
      <c r="I17" s="169">
        <f t="shared" ref="I17" si="2">SUM(D17:F17)</f>
        <v>309</v>
      </c>
    </row>
    <row r="18" spans="1:12" ht="14.5" thickBot="1">
      <c r="A18" s="147"/>
      <c r="B18" s="160" t="s">
        <v>425</v>
      </c>
      <c r="C18" s="161"/>
      <c r="D18" s="171">
        <f>SUM(D13:D17)</f>
        <v>773.25</v>
      </c>
      <c r="E18" s="171">
        <f t="shared" ref="E18:I18" si="3">SUM(E13:E17)</f>
        <v>390</v>
      </c>
      <c r="F18" s="171">
        <f t="shared" si="3"/>
        <v>309</v>
      </c>
      <c r="G18" s="171">
        <f t="shared" si="3"/>
        <v>0</v>
      </c>
      <c r="H18" s="168"/>
      <c r="I18" s="171">
        <f t="shared" si="3"/>
        <v>1472.25</v>
      </c>
      <c r="K18" s="159"/>
    </row>
    <row r="19" spans="1:12" ht="14.5" thickTop="1">
      <c r="A19" s="147"/>
      <c r="B19" s="160"/>
      <c r="C19" s="161"/>
      <c r="D19" s="173"/>
      <c r="E19" s="173"/>
      <c r="F19" s="174"/>
      <c r="G19" s="173"/>
      <c r="H19" s="175"/>
      <c r="I19" s="176"/>
    </row>
    <row r="20" spans="1:12" ht="14.5" thickBot="1">
      <c r="A20" s="147"/>
      <c r="B20" s="148" t="s">
        <v>303</v>
      </c>
      <c r="C20" s="161"/>
      <c r="D20" s="179">
        <f>+D10+D18</f>
        <v>7524.25</v>
      </c>
      <c r="E20" s="179">
        <f>+E10+E18</f>
        <v>8404</v>
      </c>
      <c r="F20" s="179">
        <f>+F10+F18</f>
        <v>7629</v>
      </c>
      <c r="G20" s="179">
        <f>+G10+G18</f>
        <v>5236</v>
      </c>
      <c r="H20" s="175"/>
      <c r="I20" s="179">
        <f>+I10+I18</f>
        <v>28793.25</v>
      </c>
      <c r="K20" s="159">
        <f>I20-'CPN Portfolio 4.1.2013'!K116</f>
        <v>0</v>
      </c>
    </row>
    <row r="21" spans="1:12">
      <c r="A21" s="147"/>
    </row>
    <row r="22" spans="1:12">
      <c r="A22" s="147"/>
      <c r="I22" s="244" t="s">
        <v>409</v>
      </c>
      <c r="K22" s="212">
        <f>'CPN Portfolio 4.1.2013'!K116-'CPN Portfolio 12.31.2012'!K118</f>
        <v>0</v>
      </c>
      <c r="L22" s="147" t="s">
        <v>426</v>
      </c>
    </row>
    <row r="23" spans="1:12">
      <c r="B23" s="243" t="s">
        <v>387</v>
      </c>
      <c r="C23"/>
      <c r="D23" t="s">
        <v>388</v>
      </c>
      <c r="I23" s="147">
        <v>10</v>
      </c>
    </row>
    <row r="24" spans="1:12">
      <c r="B24" s="243" t="s">
        <v>389</v>
      </c>
      <c r="C24"/>
      <c r="D24" t="s">
        <v>390</v>
      </c>
      <c r="I24" s="147">
        <v>44</v>
      </c>
      <c r="K24" s="159"/>
    </row>
    <row r="25" spans="1:12">
      <c r="B25" s="243" t="s">
        <v>391</v>
      </c>
      <c r="C25"/>
      <c r="D25" t="s">
        <v>392</v>
      </c>
      <c r="I25" s="147">
        <f>14+28</f>
        <v>42</v>
      </c>
    </row>
    <row r="26" spans="1:12">
      <c r="B26" s="243" t="s">
        <v>393</v>
      </c>
      <c r="C26"/>
      <c r="D26" t="s">
        <v>394</v>
      </c>
      <c r="I26" s="147">
        <v>12</v>
      </c>
    </row>
    <row r="27" spans="1:12">
      <c r="B27" s="243" t="s">
        <v>395</v>
      </c>
      <c r="C27"/>
      <c r="D27" t="s">
        <v>396</v>
      </c>
      <c r="I27" s="147">
        <f>6+9</f>
        <v>15</v>
      </c>
    </row>
    <row r="28" spans="1:12">
      <c r="B28" s="243" t="s">
        <v>397</v>
      </c>
      <c r="C28"/>
      <c r="D28" t="s">
        <v>404</v>
      </c>
      <c r="I28" s="147">
        <v>12</v>
      </c>
    </row>
    <row r="29" spans="1:12">
      <c r="B29" s="243" t="s">
        <v>406</v>
      </c>
      <c r="C29"/>
      <c r="D29" t="s">
        <v>407</v>
      </c>
      <c r="I29" s="147">
        <v>15</v>
      </c>
    </row>
    <row r="30" spans="1:12">
      <c r="B30" s="243" t="s">
        <v>398</v>
      </c>
      <c r="C30"/>
      <c r="D30" t="s">
        <v>399</v>
      </c>
      <c r="I30" s="147">
        <v>19</v>
      </c>
    </row>
    <row r="31" spans="1:12">
      <c r="B31" s="243" t="s">
        <v>400</v>
      </c>
      <c r="C31"/>
      <c r="D31" t="s">
        <v>401</v>
      </c>
      <c r="I31" s="147">
        <v>20</v>
      </c>
    </row>
    <row r="32" spans="1:12" ht="14.5" thickBot="1">
      <c r="B32" s="243"/>
      <c r="C32"/>
      <c r="D32"/>
      <c r="I32" s="245">
        <f>SUM(I23:I31)</f>
        <v>189</v>
      </c>
    </row>
    <row r="33" spans="2:5" ht="14.5" thickTop="1">
      <c r="B33" s="243" t="s">
        <v>402</v>
      </c>
      <c r="C33"/>
      <c r="D33" t="s">
        <v>408</v>
      </c>
    </row>
    <row r="34" spans="2:5">
      <c r="B34" s="243" t="s">
        <v>403</v>
      </c>
      <c r="C34"/>
      <c r="D34" t="s">
        <v>405</v>
      </c>
    </row>
    <row r="36" spans="2:5">
      <c r="B36" s="243" t="s">
        <v>429</v>
      </c>
      <c r="D36" s="147" t="s">
        <v>430</v>
      </c>
    </row>
    <row r="37" spans="2:5">
      <c r="B37" s="243" t="s">
        <v>402</v>
      </c>
      <c r="D37" t="s">
        <v>427</v>
      </c>
      <c r="E37"/>
    </row>
    <row r="38" spans="2:5">
      <c r="B38" s="243" t="s">
        <v>403</v>
      </c>
      <c r="D38" t="s">
        <v>428</v>
      </c>
      <c r="E38" t="s">
        <v>274</v>
      </c>
    </row>
  </sheetData>
  <pageMargins left="0.7" right="0.7" top="0.75" bottom="0.75" header="0.3" footer="0.3"/>
  <pageSetup scale="6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747</v>
      </c>
      <c r="C6" s="155"/>
      <c r="D6" s="156">
        <f>'CPN Portfolio 12.31.20 '!I46</f>
        <v>6635</v>
      </c>
      <c r="E6" s="156">
        <f>'CPN Portfolio 12.31.20 '!I60</f>
        <v>8452</v>
      </c>
      <c r="F6" s="156">
        <f>'CPN Portfolio 12.31.20 '!I90</f>
        <v>6665.5</v>
      </c>
      <c r="G6" s="158"/>
      <c r="H6" s="156">
        <f>SUM(D6:G6)</f>
        <v>21752.5</v>
      </c>
      <c r="J6" s="159"/>
    </row>
    <row r="7" spans="1:11">
      <c r="B7" s="83"/>
      <c r="C7" s="161"/>
      <c r="D7" s="170"/>
      <c r="E7" s="170"/>
      <c r="F7" s="170"/>
      <c r="G7" s="166"/>
      <c r="H7" s="285"/>
    </row>
    <row r="8" spans="1:11">
      <c r="A8" s="147"/>
      <c r="B8" s="155" t="s">
        <v>750</v>
      </c>
      <c r="C8" s="161"/>
      <c r="D8" s="165">
        <f>SUM(D6:D7)</f>
        <v>6635</v>
      </c>
      <c r="E8" s="165">
        <f>SUM(E6:E7)</f>
        <v>8452</v>
      </c>
      <c r="F8" s="165">
        <f>SUM(F6:F7)</f>
        <v>6665.5</v>
      </c>
      <c r="G8" s="165"/>
      <c r="H8" s="165">
        <f>SUM(H6:H7)</f>
        <v>21752.5</v>
      </c>
      <c r="J8" s="159">
        <f>H8-'CPN Portfolio 3.31.21'!I91</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83" t="s">
        <v>720</v>
      </c>
      <c r="C13" s="161"/>
      <c r="D13" s="167">
        <v>0</v>
      </c>
      <c r="E13" s="167"/>
      <c r="F13" s="167"/>
      <c r="G13" s="168"/>
      <c r="H13" s="167">
        <f>SUM(D13:F13)</f>
        <v>0</v>
      </c>
    </row>
    <row r="14" spans="1:11" ht="14.5" thickBot="1">
      <c r="A14" s="147"/>
      <c r="B14" s="160" t="s">
        <v>425</v>
      </c>
      <c r="C14" s="161"/>
      <c r="D14" s="171">
        <f>SUM(D13:D13)</f>
        <v>0</v>
      </c>
      <c r="E14" s="171">
        <f>SUM(E13:E13)</f>
        <v>0</v>
      </c>
      <c r="F14" s="171">
        <f>SUM(F13:F13)</f>
        <v>0</v>
      </c>
      <c r="G14" s="171">
        <f>SUM(G13:G13)</f>
        <v>0</v>
      </c>
      <c r="H14" s="171">
        <f>SUM(H13:H13)</f>
        <v>0</v>
      </c>
    </row>
    <row r="15" spans="1:11" ht="14.5" hidden="1" thickTop="1">
      <c r="A15" s="147"/>
      <c r="B15" s="239" t="s">
        <v>360</v>
      </c>
      <c r="C15" s="161"/>
      <c r="D15" s="167"/>
      <c r="E15" s="167"/>
      <c r="F15" s="167"/>
      <c r="G15" s="168"/>
      <c r="H15" s="167"/>
    </row>
    <row r="16" spans="1:11" ht="14.5" hidden="1" thickTop="1">
      <c r="A16" s="147"/>
      <c r="B16" s="83"/>
      <c r="C16" s="161"/>
      <c r="D16" s="167"/>
      <c r="E16" s="167"/>
      <c r="F16" s="167"/>
      <c r="G16" s="168"/>
      <c r="H16" s="169"/>
    </row>
    <row r="17" spans="1:10" ht="14.5" hidden="1" thickTop="1">
      <c r="A17" s="147"/>
      <c r="B17" s="83"/>
      <c r="C17" s="161"/>
      <c r="D17" s="167"/>
      <c r="E17" s="167"/>
      <c r="F17" s="167"/>
      <c r="G17" s="168"/>
      <c r="H17" s="169"/>
    </row>
    <row r="18" spans="1:10" ht="15" hidden="1" thickTop="1" thickBot="1">
      <c r="A18" s="147"/>
      <c r="B18" s="160" t="s">
        <v>587</v>
      </c>
      <c r="C18" s="161"/>
      <c r="D18" s="171">
        <f>SUM(D13:D17)</f>
        <v>0</v>
      </c>
      <c r="E18" s="171">
        <f>SUM(E13:E17)</f>
        <v>0</v>
      </c>
      <c r="F18" s="171">
        <f>SUM(F13:F17)</f>
        <v>0</v>
      </c>
      <c r="G18" s="171"/>
      <c r="H18" s="171">
        <f>SUM(H13:H17)</f>
        <v>0</v>
      </c>
      <c r="J18" s="159"/>
    </row>
    <row r="19" spans="1:10" ht="14.5" thickTop="1">
      <c r="A19" s="147"/>
      <c r="B19" s="160"/>
      <c r="C19" s="161"/>
      <c r="D19" s="173"/>
      <c r="E19" s="173"/>
      <c r="F19" s="174"/>
      <c r="G19" s="175"/>
      <c r="H19" s="176"/>
    </row>
    <row r="20" spans="1:10" ht="14.5" thickBot="1">
      <c r="A20" s="147"/>
      <c r="B20" s="148" t="s">
        <v>537</v>
      </c>
      <c r="C20" s="161"/>
      <c r="D20" s="179">
        <f>+D8+D14</f>
        <v>6635</v>
      </c>
      <c r="E20" s="179">
        <f>+E8+E14</f>
        <v>8452</v>
      </c>
      <c r="F20" s="179">
        <f>+F8+F14</f>
        <v>6665.5</v>
      </c>
      <c r="G20" s="179"/>
      <c r="H20" s="179">
        <f>+H8+H14</f>
        <v>21752.5</v>
      </c>
      <c r="J20" s="159">
        <f>H20-'CPN Portfolio 3.31.21'!I95</f>
        <v>0</v>
      </c>
    </row>
    <row r="21" spans="1:10">
      <c r="A21" s="147"/>
    </row>
    <row r="22" spans="1:10" hidden="1">
      <c r="A22" s="147"/>
      <c r="H22" s="244" t="s">
        <v>409</v>
      </c>
      <c r="J22" s="265"/>
    </row>
    <row r="23" spans="1:10" hidden="1">
      <c r="B23" s="243" t="s">
        <v>387</v>
      </c>
      <c r="C23"/>
      <c r="D23" t="s">
        <v>388</v>
      </c>
      <c r="H23" s="147">
        <v>10</v>
      </c>
    </row>
    <row r="24" spans="1:10" hidden="1">
      <c r="B24" s="243" t="s">
        <v>389</v>
      </c>
      <c r="C24"/>
      <c r="D24" t="s">
        <v>390</v>
      </c>
      <c r="H24" s="147">
        <v>44</v>
      </c>
      <c r="J24" s="159"/>
    </row>
    <row r="25" spans="1:10" hidden="1">
      <c r="B25" s="243" t="s">
        <v>391</v>
      </c>
      <c r="C25"/>
      <c r="D25" t="s">
        <v>392</v>
      </c>
      <c r="H25" s="147">
        <f>14+28</f>
        <v>42</v>
      </c>
    </row>
    <row r="26" spans="1:10" hidden="1">
      <c r="B26" s="243" t="s">
        <v>393</v>
      </c>
      <c r="C26"/>
      <c r="D26" t="s">
        <v>394</v>
      </c>
      <c r="H26" s="147">
        <v>12</v>
      </c>
    </row>
    <row r="27" spans="1:10" hidden="1">
      <c r="B27" s="243" t="s">
        <v>395</v>
      </c>
      <c r="C27"/>
      <c r="D27" t="s">
        <v>396</v>
      </c>
      <c r="H27" s="147">
        <f>6+9</f>
        <v>15</v>
      </c>
    </row>
    <row r="28" spans="1:10" hidden="1">
      <c r="B28" s="243" t="s">
        <v>397</v>
      </c>
      <c r="C28"/>
      <c r="D28" t="s">
        <v>404</v>
      </c>
      <c r="H28" s="147">
        <v>12</v>
      </c>
    </row>
    <row r="29" spans="1:10" hidden="1">
      <c r="B29" s="243" t="s">
        <v>406</v>
      </c>
      <c r="C29"/>
      <c r="D29" t="s">
        <v>407</v>
      </c>
      <c r="H29" s="147">
        <v>15</v>
      </c>
    </row>
    <row r="30" spans="1:10" hidden="1">
      <c r="B30" s="243" t="s">
        <v>398</v>
      </c>
      <c r="C30"/>
      <c r="D30" t="s">
        <v>399</v>
      </c>
      <c r="H30" s="147">
        <v>19</v>
      </c>
    </row>
    <row r="31" spans="1:10" hidden="1">
      <c r="B31" s="243" t="s">
        <v>400</v>
      </c>
      <c r="C31"/>
      <c r="D31" t="s">
        <v>401</v>
      </c>
      <c r="H31" s="147">
        <v>20</v>
      </c>
    </row>
    <row r="32" spans="1:10" hidden="1">
      <c r="B32" s="243" t="s">
        <v>434</v>
      </c>
      <c r="C32"/>
      <c r="D32" t="s">
        <v>435</v>
      </c>
      <c r="H32" s="147">
        <v>10</v>
      </c>
    </row>
    <row r="33" spans="2:8" hidden="1">
      <c r="B33" s="243" t="s">
        <v>434</v>
      </c>
      <c r="C33"/>
      <c r="D33" s="73" t="s">
        <v>484</v>
      </c>
      <c r="H33" s="147">
        <v>10</v>
      </c>
    </row>
    <row r="34" spans="2:8" ht="14.5" hidden="1" thickBot="1">
      <c r="B34" s="243"/>
      <c r="C34"/>
      <c r="D34"/>
      <c r="H34" s="245">
        <f>SUM(H23:H33)</f>
        <v>209</v>
      </c>
    </row>
    <row r="35" spans="2:8" ht="14.5" hidden="1" thickTop="1">
      <c r="B35" s="243" t="s">
        <v>402</v>
      </c>
      <c r="C35"/>
      <c r="D35" t="s">
        <v>485</v>
      </c>
    </row>
    <row r="36" spans="2:8" hidden="1">
      <c r="B36" s="243" t="s">
        <v>403</v>
      </c>
      <c r="C36"/>
      <c r="D36" t="s">
        <v>405</v>
      </c>
    </row>
    <row r="37" spans="2:8" hidden="1"/>
    <row r="38" spans="2:8" hidden="1">
      <c r="B38" s="243" t="s">
        <v>429</v>
      </c>
      <c r="D38" s="147" t="s">
        <v>430</v>
      </c>
    </row>
    <row r="39" spans="2:8" hidden="1">
      <c r="B39" s="243" t="s">
        <v>402</v>
      </c>
      <c r="D39" t="s">
        <v>437</v>
      </c>
      <c r="E39"/>
    </row>
  </sheetData>
  <conditionalFormatting sqref="B7">
    <cfRule type="expression" dxfId="208" priority="1">
      <formula>MOD(ROW(),2)=0</formula>
    </cfRule>
  </conditionalFormatting>
  <conditionalFormatting sqref="B12:B13">
    <cfRule type="expression" dxfId="207" priority="2">
      <formula>MOD(ROW(),2)=0</formula>
    </cfRule>
  </conditionalFormatting>
  <conditionalFormatting sqref="B16:B17">
    <cfRule type="expression" dxfId="206" priority="3">
      <formula>MOD(ROW(),2)=0</formula>
    </cfRule>
  </conditionalFormatting>
  <pageMargins left="0.7" right="0.7" top="0.75" bottom="0.75" header="0.3" footer="0.3"/>
  <pageSetup scale="83"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56">
    <pageSetUpPr fitToPage="1"/>
  </sheetPr>
  <dimension ref="A1:P129"/>
  <sheetViews>
    <sheetView workbookViewId="0"/>
  </sheetViews>
  <sheetFormatPr defaultColWidth="8.81640625" defaultRowHeight="12.5" outlineLevelCol="1"/>
  <cols>
    <col min="1" max="1" width="3.81640625" style="194" customWidth="1"/>
    <col min="2" max="2" width="37.1796875" style="194" customWidth="1"/>
    <col min="3" max="3" width="3.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383</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46" t="s">
        <v>9</v>
      </c>
      <c r="J5" s="79"/>
      <c r="K5" s="246" t="s">
        <v>121</v>
      </c>
    </row>
    <row r="6" spans="1:15" ht="13">
      <c r="B6" s="79"/>
      <c r="C6" s="79"/>
      <c r="D6" s="79" t="s">
        <v>1</v>
      </c>
      <c r="E6" s="79" t="s">
        <v>7</v>
      </c>
      <c r="F6" s="79"/>
      <c r="G6" s="79" t="s">
        <v>9</v>
      </c>
      <c r="H6" s="105"/>
      <c r="I6" s="246" t="s">
        <v>12</v>
      </c>
      <c r="J6" s="79"/>
      <c r="K6" s="246" t="s">
        <v>8</v>
      </c>
    </row>
    <row r="7" spans="1:15" ht="15.5" thickBot="1">
      <c r="B7" s="219" t="s">
        <v>0</v>
      </c>
      <c r="C7" s="80"/>
      <c r="D7" s="80" t="s">
        <v>6</v>
      </c>
      <c r="E7" s="80" t="s">
        <v>10</v>
      </c>
      <c r="F7" s="80" t="s">
        <v>3</v>
      </c>
      <c r="G7" s="80" t="s">
        <v>11</v>
      </c>
      <c r="H7" s="220"/>
      <c r="I7" s="247" t="s">
        <v>126</v>
      </c>
      <c r="J7" s="79"/>
      <c r="K7" s="247"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243</v>
      </c>
      <c r="G10" s="104">
        <v>1</v>
      </c>
      <c r="H10" s="105"/>
      <c r="I10" s="200">
        <v>78</v>
      </c>
      <c r="J10" s="59"/>
      <c r="K10" s="200">
        <v>78</v>
      </c>
      <c r="M10" s="194">
        <v>1</v>
      </c>
      <c r="O10" s="194">
        <v>1</v>
      </c>
    </row>
    <row r="11" spans="1:15" ht="13">
      <c r="B11" s="83" t="s">
        <v>18</v>
      </c>
      <c r="C11" s="84"/>
      <c r="D11" s="103" t="s">
        <v>16</v>
      </c>
      <c r="E11" s="103" t="s">
        <v>17</v>
      </c>
      <c r="F11" s="103" t="s">
        <v>243</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243</v>
      </c>
      <c r="G12" s="104">
        <v>1</v>
      </c>
      <c r="H12" s="105"/>
      <c r="I12" s="200">
        <v>66</v>
      </c>
      <c r="J12" s="59"/>
      <c r="K12" s="200">
        <v>66</v>
      </c>
      <c r="M12" s="194">
        <f t="shared" si="0"/>
        <v>3</v>
      </c>
      <c r="O12" s="194">
        <f t="shared" si="1"/>
        <v>3</v>
      </c>
    </row>
    <row r="13" spans="1:15" ht="13">
      <c r="B13" s="83" t="s">
        <v>20</v>
      </c>
      <c r="C13" s="84"/>
      <c r="D13" s="103" t="s">
        <v>16</v>
      </c>
      <c r="E13" s="103" t="s">
        <v>17</v>
      </c>
      <c r="F13" s="103" t="s">
        <v>243</v>
      </c>
      <c r="G13" s="104">
        <v>1</v>
      </c>
      <c r="H13" s="105"/>
      <c r="I13" s="200">
        <v>66</v>
      </c>
      <c r="J13" s="59"/>
      <c r="K13" s="200">
        <v>66</v>
      </c>
      <c r="M13" s="194">
        <f t="shared" si="0"/>
        <v>4</v>
      </c>
      <c r="O13" s="194">
        <f t="shared" si="1"/>
        <v>4</v>
      </c>
    </row>
    <row r="14" spans="1:15" ht="13">
      <c r="B14" s="83" t="s">
        <v>21</v>
      </c>
      <c r="C14" s="84"/>
      <c r="D14" s="103" t="s">
        <v>16</v>
      </c>
      <c r="E14" s="103" t="s">
        <v>17</v>
      </c>
      <c r="F14" s="103" t="s">
        <v>243</v>
      </c>
      <c r="G14" s="104">
        <v>1</v>
      </c>
      <c r="H14" s="105"/>
      <c r="I14" s="200">
        <v>53</v>
      </c>
      <c r="J14" s="59"/>
      <c r="K14" s="200">
        <v>53</v>
      </c>
      <c r="M14" s="194">
        <f t="shared" si="0"/>
        <v>5</v>
      </c>
      <c r="O14" s="194">
        <f t="shared" si="1"/>
        <v>5</v>
      </c>
    </row>
    <row r="15" spans="1:15" ht="13">
      <c r="B15" s="83" t="s">
        <v>22</v>
      </c>
      <c r="C15" s="84"/>
      <c r="D15" s="103" t="s">
        <v>16</v>
      </c>
      <c r="E15" s="103" t="s">
        <v>17</v>
      </c>
      <c r="F15" s="103" t="s">
        <v>243</v>
      </c>
      <c r="G15" s="104">
        <v>1</v>
      </c>
      <c r="H15" s="105"/>
      <c r="I15" s="200">
        <v>52</v>
      </c>
      <c r="J15" s="59"/>
      <c r="K15" s="200">
        <v>52</v>
      </c>
      <c r="M15" s="194">
        <f t="shared" si="0"/>
        <v>6</v>
      </c>
      <c r="O15" s="194">
        <f t="shared" si="1"/>
        <v>6</v>
      </c>
    </row>
    <row r="16" spans="1:15" ht="13">
      <c r="B16" s="83" t="s">
        <v>23</v>
      </c>
      <c r="C16" s="84"/>
      <c r="D16" s="103" t="s">
        <v>16</v>
      </c>
      <c r="E16" s="103" t="s">
        <v>17</v>
      </c>
      <c r="F16" s="103" t="s">
        <v>243</v>
      </c>
      <c r="G16" s="104">
        <v>1</v>
      </c>
      <c r="H16" s="105"/>
      <c r="I16" s="200">
        <v>52</v>
      </c>
      <c r="J16" s="59"/>
      <c r="K16" s="200">
        <v>52</v>
      </c>
      <c r="M16" s="194">
        <f t="shared" si="0"/>
        <v>7</v>
      </c>
      <c r="O16" s="194">
        <f t="shared" si="1"/>
        <v>7</v>
      </c>
    </row>
    <row r="17" spans="2:15" ht="13">
      <c r="B17" s="83" t="s">
        <v>24</v>
      </c>
      <c r="C17" s="84"/>
      <c r="D17" s="103" t="s">
        <v>16</v>
      </c>
      <c r="E17" s="103" t="s">
        <v>17</v>
      </c>
      <c r="F17" s="103" t="s">
        <v>243</v>
      </c>
      <c r="G17" s="104">
        <v>1</v>
      </c>
      <c r="H17" s="105"/>
      <c r="I17" s="200">
        <v>51</v>
      </c>
      <c r="J17" s="59"/>
      <c r="K17" s="200">
        <v>51</v>
      </c>
      <c r="M17" s="194">
        <f t="shared" si="0"/>
        <v>8</v>
      </c>
      <c r="O17" s="194">
        <f t="shared" si="1"/>
        <v>8</v>
      </c>
    </row>
    <row r="18" spans="2:15" ht="13">
      <c r="B18" s="83" t="s">
        <v>25</v>
      </c>
      <c r="C18" s="84"/>
      <c r="D18" s="103" t="s">
        <v>16</v>
      </c>
      <c r="E18" s="103" t="s">
        <v>17</v>
      </c>
      <c r="F18" s="103" t="s">
        <v>243</v>
      </c>
      <c r="G18" s="104">
        <v>1</v>
      </c>
      <c r="H18" s="105"/>
      <c r="I18" s="200">
        <v>50</v>
      </c>
      <c r="J18" s="59"/>
      <c r="K18" s="200">
        <v>50</v>
      </c>
      <c r="M18" s="194">
        <f t="shared" si="0"/>
        <v>9</v>
      </c>
      <c r="O18" s="194">
        <f t="shared" si="1"/>
        <v>9</v>
      </c>
    </row>
    <row r="19" spans="2:15" ht="13">
      <c r="B19" s="83" t="s">
        <v>26</v>
      </c>
      <c r="C19" s="84"/>
      <c r="D19" s="103" t="s">
        <v>16</v>
      </c>
      <c r="E19" s="103" t="s">
        <v>17</v>
      </c>
      <c r="F19" s="103" t="s">
        <v>243</v>
      </c>
      <c r="G19" s="104">
        <v>1</v>
      </c>
      <c r="H19" s="105"/>
      <c r="I19" s="200">
        <v>48</v>
      </c>
      <c r="J19" s="59"/>
      <c r="K19" s="200">
        <v>48</v>
      </c>
      <c r="M19" s="194">
        <f t="shared" si="0"/>
        <v>10</v>
      </c>
      <c r="O19" s="194">
        <f t="shared" si="1"/>
        <v>10</v>
      </c>
    </row>
    <row r="20" spans="2:15" ht="13">
      <c r="B20" s="83" t="s">
        <v>27</v>
      </c>
      <c r="C20" s="84"/>
      <c r="D20" s="103" t="s">
        <v>16</v>
      </c>
      <c r="E20" s="103" t="s">
        <v>17</v>
      </c>
      <c r="F20" s="103" t="s">
        <v>243</v>
      </c>
      <c r="G20" s="104">
        <v>1</v>
      </c>
      <c r="H20" s="105"/>
      <c r="I20" s="200">
        <v>43</v>
      </c>
      <c r="J20" s="59"/>
      <c r="K20" s="200">
        <v>43</v>
      </c>
      <c r="M20" s="194">
        <f t="shared" si="0"/>
        <v>11</v>
      </c>
      <c r="O20" s="194">
        <f t="shared" si="1"/>
        <v>11</v>
      </c>
    </row>
    <row r="21" spans="2:15" ht="13">
      <c r="B21" s="83" t="s">
        <v>28</v>
      </c>
      <c r="C21" s="84"/>
      <c r="D21" s="103" t="s">
        <v>16</v>
      </c>
      <c r="E21" s="103" t="s">
        <v>17</v>
      </c>
      <c r="F21" s="103" t="s">
        <v>243</v>
      </c>
      <c r="G21" s="104">
        <v>1</v>
      </c>
      <c r="H21" s="105"/>
      <c r="I21" s="200">
        <v>42</v>
      </c>
      <c r="J21" s="59"/>
      <c r="K21" s="200">
        <v>42</v>
      </c>
      <c r="M21" s="194">
        <f t="shared" si="0"/>
        <v>12</v>
      </c>
      <c r="O21" s="194">
        <f t="shared" si="1"/>
        <v>12</v>
      </c>
    </row>
    <row r="22" spans="2:15" ht="13">
      <c r="B22" s="83" t="s">
        <v>29</v>
      </c>
      <c r="C22" s="84"/>
      <c r="D22" s="103" t="s">
        <v>16</v>
      </c>
      <c r="E22" s="103" t="s">
        <v>17</v>
      </c>
      <c r="F22" s="103" t="s">
        <v>243</v>
      </c>
      <c r="G22" s="104">
        <v>1</v>
      </c>
      <c r="H22" s="105"/>
      <c r="I22" s="200">
        <v>24</v>
      </c>
      <c r="J22" s="59"/>
      <c r="K22" s="200">
        <v>24</v>
      </c>
      <c r="M22" s="194">
        <f t="shared" si="0"/>
        <v>13</v>
      </c>
      <c r="O22" s="194">
        <f t="shared" si="1"/>
        <v>13</v>
      </c>
    </row>
    <row r="23" spans="2:15" ht="13">
      <c r="B23" s="83" t="s">
        <v>30</v>
      </c>
      <c r="C23" s="84"/>
      <c r="D23" s="103" t="s">
        <v>16</v>
      </c>
      <c r="E23" s="103" t="s">
        <v>17</v>
      </c>
      <c r="F23" s="103" t="s">
        <v>243</v>
      </c>
      <c r="G23" s="104">
        <v>1</v>
      </c>
      <c r="H23" s="105"/>
      <c r="I23" s="200">
        <v>17</v>
      </c>
      <c r="J23" s="59"/>
      <c r="K23" s="200">
        <v>17</v>
      </c>
      <c r="M23" s="194">
        <f t="shared" si="0"/>
        <v>14</v>
      </c>
      <c r="O23" s="194">
        <f t="shared" si="1"/>
        <v>14</v>
      </c>
    </row>
    <row r="24" spans="2:15" ht="13">
      <c r="B24" s="83" t="s">
        <v>31</v>
      </c>
      <c r="C24" s="84"/>
      <c r="D24" s="103" t="s">
        <v>16</v>
      </c>
      <c r="E24" s="103" t="s">
        <v>17</v>
      </c>
      <c r="F24" s="103" t="s">
        <v>243</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273</v>
      </c>
      <c r="G26" s="104">
        <v>1</v>
      </c>
      <c r="H26" s="105"/>
      <c r="I26" s="193">
        <v>835</v>
      </c>
      <c r="J26" s="59"/>
      <c r="K26" s="193">
        <v>857</v>
      </c>
      <c r="M26" s="194">
        <f>+M24+1</f>
        <v>16</v>
      </c>
      <c r="O26" s="194">
        <f>+O24+1</f>
        <v>16</v>
      </c>
    </row>
    <row r="27" spans="2:15" ht="13">
      <c r="B27" s="83" t="s">
        <v>35</v>
      </c>
      <c r="C27" s="84"/>
      <c r="D27" s="103" t="s">
        <v>16</v>
      </c>
      <c r="E27" s="103" t="s">
        <v>17</v>
      </c>
      <c r="F27" s="103" t="s">
        <v>273</v>
      </c>
      <c r="G27" s="104">
        <v>1</v>
      </c>
      <c r="H27" s="105"/>
      <c r="I27" s="193">
        <f>750+20</f>
        <v>770</v>
      </c>
      <c r="J27" s="59"/>
      <c r="K27" s="193">
        <f>729+20</f>
        <v>749</v>
      </c>
      <c r="M27" s="194">
        <f>+M26+1</f>
        <v>17</v>
      </c>
      <c r="O27" s="194">
        <f t="shared" ref="O27:O33" si="2">O26+1</f>
        <v>17</v>
      </c>
    </row>
    <row r="28" spans="2:15" ht="13">
      <c r="B28" s="83" t="s">
        <v>39</v>
      </c>
      <c r="C28" s="84"/>
      <c r="D28" s="103" t="s">
        <v>16</v>
      </c>
      <c r="E28" s="103" t="s">
        <v>40</v>
      </c>
      <c r="F28" s="103" t="s">
        <v>273</v>
      </c>
      <c r="G28" s="104">
        <v>1</v>
      </c>
      <c r="H28" s="105"/>
      <c r="I28" s="193">
        <v>566</v>
      </c>
      <c r="J28" s="59"/>
      <c r="K28" s="193">
        <v>635</v>
      </c>
      <c r="M28" s="194" t="e">
        <f>+#REF!+1</f>
        <v>#REF!</v>
      </c>
      <c r="O28" s="194">
        <f t="shared" si="2"/>
        <v>18</v>
      </c>
    </row>
    <row r="29" spans="2:15" ht="13">
      <c r="B29" s="83" t="s">
        <v>287</v>
      </c>
      <c r="C29" s="84"/>
      <c r="D29" s="103" t="s">
        <v>16</v>
      </c>
      <c r="E29" s="103" t="s">
        <v>17</v>
      </c>
      <c r="F29" s="103" t="s">
        <v>273</v>
      </c>
      <c r="G29" s="104">
        <v>1</v>
      </c>
      <c r="H29" s="105"/>
      <c r="I29" s="193">
        <v>513</v>
      </c>
      <c r="J29" s="59"/>
      <c r="K29" s="193">
        <v>608</v>
      </c>
      <c r="M29" s="194" t="e">
        <f>+M48+1</f>
        <v>#REF!</v>
      </c>
      <c r="O29" s="194">
        <f t="shared" si="2"/>
        <v>19</v>
      </c>
    </row>
    <row r="30" spans="2:15" ht="13">
      <c r="B30" s="83" t="s">
        <v>41</v>
      </c>
      <c r="C30" s="84"/>
      <c r="D30" s="103" t="s">
        <v>16</v>
      </c>
      <c r="E30" s="103" t="s">
        <v>17</v>
      </c>
      <c r="F30" s="103" t="s">
        <v>273</v>
      </c>
      <c r="G30" s="104">
        <v>1</v>
      </c>
      <c r="H30" s="105"/>
      <c r="I30" s="193">
        <v>564</v>
      </c>
      <c r="J30" s="59"/>
      <c r="K30" s="193">
        <v>605</v>
      </c>
      <c r="M30" s="194" t="e">
        <f>+M28+1</f>
        <v>#REF!</v>
      </c>
      <c r="O30" s="194">
        <f t="shared" si="2"/>
        <v>20</v>
      </c>
    </row>
    <row r="31" spans="2:15" ht="13">
      <c r="B31" s="83" t="s">
        <v>42</v>
      </c>
      <c r="C31" s="84"/>
      <c r="D31" s="103" t="s">
        <v>16</v>
      </c>
      <c r="E31" s="103" t="s">
        <v>17</v>
      </c>
      <c r="F31" s="103" t="s">
        <v>273</v>
      </c>
      <c r="G31" s="104">
        <v>1</v>
      </c>
      <c r="H31" s="105"/>
      <c r="I31" s="193">
        <v>542</v>
      </c>
      <c r="J31" s="59"/>
      <c r="K31" s="193">
        <v>578</v>
      </c>
      <c r="M31" s="194" t="e">
        <f t="shared" ref="M31:M47" si="3">+M30+1</f>
        <v>#REF!</v>
      </c>
      <c r="O31" s="194">
        <f t="shared" si="2"/>
        <v>21</v>
      </c>
    </row>
    <row r="32" spans="2:15" ht="13">
      <c r="B32" s="83" t="s">
        <v>43</v>
      </c>
      <c r="C32" s="84"/>
      <c r="D32" s="103" t="s">
        <v>16</v>
      </c>
      <c r="E32" s="103" t="s">
        <v>17</v>
      </c>
      <c r="F32" s="103" t="s">
        <v>298</v>
      </c>
      <c r="G32" s="104">
        <v>1</v>
      </c>
      <c r="H32" s="105"/>
      <c r="I32" s="193">
        <v>518</v>
      </c>
      <c r="J32" s="59"/>
      <c r="K32" s="193">
        <v>572</v>
      </c>
      <c r="M32" s="194" t="e">
        <f t="shared" si="3"/>
        <v>#REF!</v>
      </c>
      <c r="O32" s="194">
        <f t="shared" si="2"/>
        <v>22</v>
      </c>
    </row>
    <row r="33" spans="2:15" ht="13">
      <c r="B33" s="83" t="s">
        <v>44</v>
      </c>
      <c r="C33" s="84"/>
      <c r="D33" s="103" t="s">
        <v>16</v>
      </c>
      <c r="E33" s="103" t="s">
        <v>45</v>
      </c>
      <c r="F33" s="103" t="s">
        <v>273</v>
      </c>
      <c r="G33" s="104">
        <v>1</v>
      </c>
      <c r="H33" s="105"/>
      <c r="I33" s="193">
        <v>520</v>
      </c>
      <c r="J33" s="59"/>
      <c r="K33" s="193">
        <v>530</v>
      </c>
      <c r="M33" s="194" t="e">
        <f t="shared" si="3"/>
        <v>#REF!</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O33+1</f>
        <v>24</v>
      </c>
    </row>
    <row r="35" spans="2:15" ht="13">
      <c r="B35" s="83" t="s">
        <v>49</v>
      </c>
      <c r="C35" s="84"/>
      <c r="D35" s="103" t="s">
        <v>16</v>
      </c>
      <c r="E35" s="103" t="s">
        <v>17</v>
      </c>
      <c r="F35" s="103" t="s">
        <v>298</v>
      </c>
      <c r="G35" s="104">
        <v>1</v>
      </c>
      <c r="H35" s="105"/>
      <c r="I35" s="200">
        <v>109</v>
      </c>
      <c r="J35" s="59"/>
      <c r="K35" s="200">
        <v>130</v>
      </c>
      <c r="M35" s="194" t="e">
        <f>+M34+1</f>
        <v>#REF!</v>
      </c>
      <c r="O35" s="194">
        <f>+O34+1</f>
        <v>25</v>
      </c>
    </row>
    <row r="36" spans="2:15" ht="13">
      <c r="B36" s="83" t="s">
        <v>50</v>
      </c>
      <c r="C36" s="84"/>
      <c r="D36" s="103" t="s">
        <v>16</v>
      </c>
      <c r="E36" s="103" t="s">
        <v>17</v>
      </c>
      <c r="F36" s="103" t="s">
        <v>298</v>
      </c>
      <c r="G36" s="104">
        <v>1</v>
      </c>
      <c r="H36" s="105"/>
      <c r="I36" s="200">
        <v>120</v>
      </c>
      <c r="J36" s="59"/>
      <c r="K36" s="200">
        <v>120</v>
      </c>
      <c r="M36" s="194" t="e">
        <f t="shared" si="3"/>
        <v>#REF!</v>
      </c>
      <c r="O36" s="194">
        <f t="shared" ref="O36:O47" si="4">+O35+1</f>
        <v>26</v>
      </c>
    </row>
    <row r="37" spans="2:15" ht="13">
      <c r="B37" s="83" t="s">
        <v>51</v>
      </c>
      <c r="C37" s="84"/>
      <c r="D37" s="103" t="s">
        <v>16</v>
      </c>
      <c r="E37" s="103" t="s">
        <v>17</v>
      </c>
      <c r="F37" s="103" t="s">
        <v>273</v>
      </c>
      <c r="G37" s="104">
        <v>1</v>
      </c>
      <c r="H37" s="105"/>
      <c r="I37" s="200">
        <v>50</v>
      </c>
      <c r="J37" s="59"/>
      <c r="K37" s="200">
        <v>50</v>
      </c>
      <c r="M37" s="194" t="e">
        <f t="shared" si="3"/>
        <v>#REF!</v>
      </c>
      <c r="O37" s="194">
        <f t="shared" si="4"/>
        <v>27</v>
      </c>
    </row>
    <row r="38" spans="2:15" ht="13">
      <c r="B38" s="83" t="s">
        <v>52</v>
      </c>
      <c r="C38" s="84"/>
      <c r="D38" s="103" t="s">
        <v>16</v>
      </c>
      <c r="E38" s="103" t="s">
        <v>17</v>
      </c>
      <c r="F38" s="103" t="s">
        <v>298</v>
      </c>
      <c r="G38" s="104">
        <v>1</v>
      </c>
      <c r="H38" s="105"/>
      <c r="I38" s="200">
        <v>49</v>
      </c>
      <c r="J38" s="59"/>
      <c r="K38" s="200">
        <v>49</v>
      </c>
      <c r="M38" s="194" t="e">
        <f t="shared" si="3"/>
        <v>#REF!</v>
      </c>
      <c r="O38" s="194">
        <f t="shared" si="4"/>
        <v>28</v>
      </c>
    </row>
    <row r="39" spans="2:15" ht="13">
      <c r="B39" s="83" t="s">
        <v>53</v>
      </c>
      <c r="C39" s="84"/>
      <c r="D39" s="103" t="s">
        <v>16</v>
      </c>
      <c r="E39" s="103" t="s">
        <v>17</v>
      </c>
      <c r="F39" s="103" t="s">
        <v>412</v>
      </c>
      <c r="G39" s="104">
        <v>1</v>
      </c>
      <c r="H39" s="105"/>
      <c r="I39" s="200">
        <v>0</v>
      </c>
      <c r="J39" s="59"/>
      <c r="K39" s="200">
        <v>48</v>
      </c>
      <c r="M39" s="194" t="e">
        <f t="shared" si="3"/>
        <v>#REF!</v>
      </c>
      <c r="O39" s="194">
        <f t="shared" si="4"/>
        <v>29</v>
      </c>
    </row>
    <row r="40" spans="2:15" ht="13">
      <c r="B40" s="83" t="s">
        <v>54</v>
      </c>
      <c r="C40" s="84"/>
      <c r="D40" s="103" t="s">
        <v>16</v>
      </c>
      <c r="E40" s="103" t="s">
        <v>17</v>
      </c>
      <c r="F40" s="103" t="s">
        <v>412</v>
      </c>
      <c r="G40" s="104">
        <v>1</v>
      </c>
      <c r="H40" s="105"/>
      <c r="I40" s="200">
        <v>0</v>
      </c>
      <c r="J40" s="59"/>
      <c r="K40" s="200">
        <v>47</v>
      </c>
      <c r="M40" s="194" t="e">
        <f t="shared" si="3"/>
        <v>#REF!</v>
      </c>
      <c r="O40" s="194">
        <f t="shared" si="4"/>
        <v>30</v>
      </c>
    </row>
    <row r="41" spans="2:15" ht="13">
      <c r="B41" s="83" t="s">
        <v>55</v>
      </c>
      <c r="C41" s="84"/>
      <c r="D41" s="103" t="s">
        <v>16</v>
      </c>
      <c r="E41" s="103" t="s">
        <v>17</v>
      </c>
      <c r="F41" s="103" t="s">
        <v>412</v>
      </c>
      <c r="G41" s="104">
        <v>1</v>
      </c>
      <c r="H41" s="105"/>
      <c r="I41" s="200">
        <v>0</v>
      </c>
      <c r="J41" s="59"/>
      <c r="K41" s="200">
        <v>47</v>
      </c>
      <c r="M41" s="194" t="e">
        <f t="shared" si="3"/>
        <v>#REF!</v>
      </c>
      <c r="O41" s="194">
        <f t="shared" si="4"/>
        <v>31</v>
      </c>
    </row>
    <row r="42" spans="2:15" ht="13">
      <c r="B42" s="83" t="s">
        <v>56</v>
      </c>
      <c r="C42" s="84"/>
      <c r="D42" s="103" t="s">
        <v>16</v>
      </c>
      <c r="E42" s="103" t="s">
        <v>17</v>
      </c>
      <c r="F42" s="103" t="s">
        <v>412</v>
      </c>
      <c r="G42" s="104">
        <v>1</v>
      </c>
      <c r="H42" s="105"/>
      <c r="I42" s="200">
        <v>0</v>
      </c>
      <c r="J42" s="59"/>
      <c r="K42" s="200">
        <v>47</v>
      </c>
      <c r="M42" s="194" t="e">
        <f t="shared" si="3"/>
        <v>#REF!</v>
      </c>
      <c r="O42" s="194">
        <f t="shared" si="4"/>
        <v>32</v>
      </c>
    </row>
    <row r="43" spans="2:15" ht="13">
      <c r="B43" s="83" t="s">
        <v>57</v>
      </c>
      <c r="C43" s="84"/>
      <c r="D43" s="103" t="s">
        <v>16</v>
      </c>
      <c r="E43" s="103" t="s">
        <v>17</v>
      </c>
      <c r="F43" s="103" t="s">
        <v>412</v>
      </c>
      <c r="G43" s="104">
        <v>1</v>
      </c>
      <c r="H43" s="105"/>
      <c r="I43" s="200">
        <v>0</v>
      </c>
      <c r="J43" s="59"/>
      <c r="K43" s="200">
        <v>47</v>
      </c>
      <c r="M43" s="194" t="e">
        <f t="shared" si="3"/>
        <v>#REF!</v>
      </c>
      <c r="O43" s="194">
        <f t="shared" si="4"/>
        <v>33</v>
      </c>
    </row>
    <row r="44" spans="2:15" ht="13">
      <c r="B44" s="83" t="s">
        <v>58</v>
      </c>
      <c r="C44" s="84"/>
      <c r="D44" s="103" t="s">
        <v>16</v>
      </c>
      <c r="E44" s="103" t="s">
        <v>17</v>
      </c>
      <c r="F44" s="103" t="s">
        <v>412</v>
      </c>
      <c r="G44" s="104">
        <v>1</v>
      </c>
      <c r="H44" s="105"/>
      <c r="I44" s="200">
        <v>0</v>
      </c>
      <c r="J44" s="59"/>
      <c r="K44" s="200">
        <v>47</v>
      </c>
      <c r="M44" s="194" t="e">
        <f t="shared" si="3"/>
        <v>#REF!</v>
      </c>
      <c r="O44" s="194">
        <f t="shared" si="4"/>
        <v>34</v>
      </c>
    </row>
    <row r="45" spans="2:15" ht="13">
      <c r="B45" s="83" t="s">
        <v>59</v>
      </c>
      <c r="C45" s="84"/>
      <c r="D45" s="103" t="s">
        <v>16</v>
      </c>
      <c r="E45" s="103" t="s">
        <v>17</v>
      </c>
      <c r="F45" s="103" t="s">
        <v>412</v>
      </c>
      <c r="G45" s="104">
        <v>1</v>
      </c>
      <c r="H45" s="105"/>
      <c r="I45" s="200">
        <v>0</v>
      </c>
      <c r="J45" s="59"/>
      <c r="K45" s="200">
        <v>47</v>
      </c>
      <c r="M45" s="194" t="e">
        <f t="shared" si="3"/>
        <v>#REF!</v>
      </c>
      <c r="O45" s="194">
        <f t="shared" si="4"/>
        <v>35</v>
      </c>
    </row>
    <row r="46" spans="2:15" ht="13">
      <c r="B46" s="83" t="s">
        <v>60</v>
      </c>
      <c r="C46" s="84"/>
      <c r="D46" s="103" t="s">
        <v>16</v>
      </c>
      <c r="E46" s="103" t="s">
        <v>17</v>
      </c>
      <c r="F46" s="103" t="s">
        <v>412</v>
      </c>
      <c r="G46" s="104">
        <v>1</v>
      </c>
      <c r="H46" s="105"/>
      <c r="I46" s="200">
        <v>0</v>
      </c>
      <c r="J46" s="59"/>
      <c r="K46" s="200">
        <v>44</v>
      </c>
      <c r="M46" s="194" t="e">
        <f t="shared" si="3"/>
        <v>#REF!</v>
      </c>
      <c r="O46" s="194">
        <f t="shared" si="4"/>
        <v>36</v>
      </c>
    </row>
    <row r="47" spans="2:15" ht="13">
      <c r="B47" s="83" t="s">
        <v>61</v>
      </c>
      <c r="C47" s="84"/>
      <c r="D47" s="103" t="s">
        <v>16</v>
      </c>
      <c r="E47" s="103" t="s">
        <v>17</v>
      </c>
      <c r="F47" s="103" t="s">
        <v>273</v>
      </c>
      <c r="G47" s="104">
        <v>1</v>
      </c>
      <c r="H47" s="105"/>
      <c r="I47" s="200">
        <v>28</v>
      </c>
      <c r="J47" s="59"/>
      <c r="K47" s="200">
        <v>28</v>
      </c>
      <c r="M47" s="194" t="e">
        <f t="shared" si="3"/>
        <v>#REF!</v>
      </c>
      <c r="O47" s="194">
        <f t="shared" si="4"/>
        <v>37</v>
      </c>
    </row>
    <row r="48" spans="2:15" ht="13">
      <c r="B48" s="201" t="s">
        <v>62</v>
      </c>
      <c r="C48" s="84"/>
      <c r="D48" s="103"/>
      <c r="E48" s="103"/>
      <c r="F48" s="103"/>
      <c r="G48" s="225"/>
      <c r="H48" s="226"/>
      <c r="I48" s="203">
        <f>SUM(I10:I47)</f>
        <v>5909</v>
      </c>
      <c r="J48" s="204"/>
      <c r="K48" s="203">
        <f>SUM(K10:K47)</f>
        <v>6751</v>
      </c>
      <c r="M48" s="194" t="e">
        <f>+M47+1</f>
        <v>#REF!</v>
      </c>
    </row>
    <row r="49" spans="2:15" ht="13">
      <c r="B49" s="90" t="s">
        <v>63</v>
      </c>
      <c r="C49" s="90"/>
      <c r="D49" s="76"/>
      <c r="E49" s="76"/>
      <c r="F49" s="77"/>
      <c r="G49" s="76"/>
      <c r="H49" s="76"/>
      <c r="I49" s="199"/>
      <c r="J49" s="76"/>
      <c r="K49" s="199"/>
    </row>
    <row r="50" spans="2:15" ht="13">
      <c r="B50" s="83" t="s">
        <v>66</v>
      </c>
      <c r="C50" s="84"/>
      <c r="D50" s="103" t="s">
        <v>122</v>
      </c>
      <c r="E50" s="103" t="s">
        <v>65</v>
      </c>
      <c r="F50" s="103" t="s">
        <v>298</v>
      </c>
      <c r="G50" s="104">
        <v>1</v>
      </c>
      <c r="H50" s="105"/>
      <c r="I50" s="200">
        <f>830+13</f>
        <v>843</v>
      </c>
      <c r="J50" s="59"/>
      <c r="K50" s="200">
        <f>1001+13</f>
        <v>1014</v>
      </c>
      <c r="O50" s="194">
        <f>+O47+1</f>
        <v>38</v>
      </c>
    </row>
    <row r="51" spans="2:15" ht="13">
      <c r="B51" s="83" t="s">
        <v>67</v>
      </c>
      <c r="C51" s="84"/>
      <c r="D51" s="103" t="s">
        <v>122</v>
      </c>
      <c r="E51" s="103" t="s">
        <v>65</v>
      </c>
      <c r="F51" s="103" t="s">
        <v>298</v>
      </c>
      <c r="G51" s="104">
        <v>1</v>
      </c>
      <c r="H51" s="105"/>
      <c r="I51" s="200">
        <v>782</v>
      </c>
      <c r="J51" s="59"/>
      <c r="K51" s="200">
        <v>842</v>
      </c>
      <c r="M51" s="194" t="e">
        <f>+M29+1</f>
        <v>#REF!</v>
      </c>
      <c r="O51" s="194">
        <f>+O50+1</f>
        <v>39</v>
      </c>
    </row>
    <row r="52" spans="2:15" ht="15.5">
      <c r="B52" s="83" t="s">
        <v>414</v>
      </c>
      <c r="C52" s="84"/>
      <c r="D52" s="103" t="s">
        <v>122</v>
      </c>
      <c r="E52" s="103" t="s">
        <v>65</v>
      </c>
      <c r="F52" s="103" t="s">
        <v>411</v>
      </c>
      <c r="G52" s="104">
        <v>1</v>
      </c>
      <c r="H52" s="105"/>
      <c r="I52" s="200">
        <v>763</v>
      </c>
      <c r="J52" s="59"/>
      <c r="K52" s="200">
        <v>781</v>
      </c>
      <c r="M52" s="194" t="e">
        <f t="shared" ref="M52:M63" si="5">+M51+1</f>
        <v>#REF!</v>
      </c>
      <c r="O52" s="194">
        <f t="shared" ref="O52:O62" si="6">+O51+1</f>
        <v>40</v>
      </c>
    </row>
    <row r="53" spans="2:15" ht="13">
      <c r="B53" s="83" t="s">
        <v>381</v>
      </c>
      <c r="C53" s="84"/>
      <c r="D53" s="103" t="s">
        <v>122</v>
      </c>
      <c r="E53" s="103" t="s">
        <v>65</v>
      </c>
      <c r="F53" s="103" t="s">
        <v>273</v>
      </c>
      <c r="G53" s="104">
        <v>1</v>
      </c>
      <c r="H53" s="105"/>
      <c r="I53" s="200">
        <v>740</v>
      </c>
      <c r="J53" s="59"/>
      <c r="K53" s="200">
        <v>762</v>
      </c>
      <c r="O53" s="194">
        <f t="shared" si="6"/>
        <v>41</v>
      </c>
    </row>
    <row r="54" spans="2:15" ht="13">
      <c r="B54" s="83" t="s">
        <v>64</v>
      </c>
      <c r="C54" s="84"/>
      <c r="D54" s="103" t="s">
        <v>122</v>
      </c>
      <c r="E54" s="103" t="s">
        <v>65</v>
      </c>
      <c r="F54" s="103" t="s">
        <v>273</v>
      </c>
      <c r="G54" s="104">
        <v>0.75</v>
      </c>
      <c r="H54" s="105"/>
      <c r="I54" s="200">
        <v>779</v>
      </c>
      <c r="J54" s="59"/>
      <c r="K54" s="200">
        <v>746</v>
      </c>
      <c r="M54" s="194" t="e">
        <f>+M52+1</f>
        <v>#REF!</v>
      </c>
      <c r="O54" s="194">
        <f t="shared" si="6"/>
        <v>42</v>
      </c>
    </row>
    <row r="55" spans="2:15" ht="13">
      <c r="B55" s="83" t="s">
        <v>69</v>
      </c>
      <c r="C55" s="84"/>
      <c r="D55" s="103" t="s">
        <v>122</v>
      </c>
      <c r="E55" s="103" t="s">
        <v>65</v>
      </c>
      <c r="F55" s="103" t="s">
        <v>273</v>
      </c>
      <c r="G55" s="104">
        <v>1</v>
      </c>
      <c r="H55" s="105"/>
      <c r="I55" s="200">
        <v>662</v>
      </c>
      <c r="J55" s="59"/>
      <c r="K55" s="200">
        <v>692</v>
      </c>
      <c r="M55" s="194" t="e">
        <f t="shared" si="5"/>
        <v>#REF!</v>
      </c>
      <c r="O55" s="194">
        <f t="shared" si="6"/>
        <v>43</v>
      </c>
    </row>
    <row r="56" spans="2:15" ht="13">
      <c r="B56" s="83" t="s">
        <v>71</v>
      </c>
      <c r="C56" s="84"/>
      <c r="D56" s="103" t="s">
        <v>122</v>
      </c>
      <c r="E56" s="103" t="s">
        <v>65</v>
      </c>
      <c r="F56" s="103" t="s">
        <v>298</v>
      </c>
      <c r="G56" s="104">
        <v>1</v>
      </c>
      <c r="H56" s="105"/>
      <c r="I56" s="200">
        <v>463</v>
      </c>
      <c r="J56" s="59"/>
      <c r="K56" s="200">
        <v>608</v>
      </c>
      <c r="M56" s="194" t="e">
        <f t="shared" si="5"/>
        <v>#REF!</v>
      </c>
      <c r="O56" s="194">
        <f t="shared" si="6"/>
        <v>44</v>
      </c>
    </row>
    <row r="57" spans="2:15" ht="13">
      <c r="B57" s="83" t="s">
        <v>70</v>
      </c>
      <c r="C57" s="84"/>
      <c r="D57" s="103" t="s">
        <v>122</v>
      </c>
      <c r="E57" s="103" t="s">
        <v>65</v>
      </c>
      <c r="F57" s="103" t="s">
        <v>273</v>
      </c>
      <c r="G57" s="104">
        <v>1</v>
      </c>
      <c r="H57" s="105"/>
      <c r="I57" s="200">
        <v>520</v>
      </c>
      <c r="J57" s="59"/>
      <c r="K57" s="200">
        <v>606</v>
      </c>
      <c r="M57" s="194" t="e">
        <f t="shared" si="5"/>
        <v>#REF!</v>
      </c>
      <c r="O57" s="194">
        <f t="shared" si="6"/>
        <v>45</v>
      </c>
    </row>
    <row r="58" spans="2:15" ht="13">
      <c r="B58" s="83" t="s">
        <v>72</v>
      </c>
      <c r="C58" s="84"/>
      <c r="D58" s="103" t="s">
        <v>122</v>
      </c>
      <c r="E58" s="103" t="s">
        <v>65</v>
      </c>
      <c r="F58" s="103" t="s">
        <v>298</v>
      </c>
      <c r="G58" s="104">
        <v>1</v>
      </c>
      <c r="H58" s="105"/>
      <c r="I58" s="200">
        <v>426</v>
      </c>
      <c r="J58" s="59"/>
      <c r="K58" s="200">
        <v>500</v>
      </c>
      <c r="M58" s="194" t="e">
        <f t="shared" si="5"/>
        <v>#REF!</v>
      </c>
      <c r="O58" s="194">
        <f t="shared" si="6"/>
        <v>46</v>
      </c>
    </row>
    <row r="59" spans="2:15" ht="13">
      <c r="B59" s="83" t="s">
        <v>73</v>
      </c>
      <c r="C59" s="84"/>
      <c r="D59" s="103" t="s">
        <v>122</v>
      </c>
      <c r="E59" s="103" t="s">
        <v>65</v>
      </c>
      <c r="F59" s="103" t="s">
        <v>298</v>
      </c>
      <c r="G59" s="104">
        <v>1</v>
      </c>
      <c r="H59" s="105"/>
      <c r="I59" s="200">
        <v>400</v>
      </c>
      <c r="J59" s="59"/>
      <c r="K59" s="200">
        <v>453</v>
      </c>
      <c r="M59" s="194" t="e">
        <f t="shared" si="5"/>
        <v>#REF!</v>
      </c>
      <c r="O59" s="194">
        <f t="shared" si="6"/>
        <v>47</v>
      </c>
    </row>
    <row r="60" spans="2:15" ht="13">
      <c r="B60" s="83" t="s">
        <v>74</v>
      </c>
      <c r="C60" s="84"/>
      <c r="D60" s="103" t="s">
        <v>122</v>
      </c>
      <c r="E60" s="103" t="s">
        <v>65</v>
      </c>
      <c r="F60" s="103" t="s">
        <v>298</v>
      </c>
      <c r="G60" s="104">
        <v>1</v>
      </c>
      <c r="H60" s="105"/>
      <c r="I60" s="200">
        <v>344</v>
      </c>
      <c r="J60" s="59"/>
      <c r="K60" s="200">
        <v>400</v>
      </c>
      <c r="M60" s="194" t="e">
        <f t="shared" si="5"/>
        <v>#REF!</v>
      </c>
      <c r="O60" s="194">
        <f t="shared" si="6"/>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6"/>
        <v>49</v>
      </c>
    </row>
    <row r="62" spans="2:15" ht="15.5">
      <c r="B62" s="83" t="s">
        <v>129</v>
      </c>
      <c r="C62" s="228"/>
      <c r="D62" s="103" t="s">
        <v>122</v>
      </c>
      <c r="E62" s="103" t="s">
        <v>65</v>
      </c>
      <c r="F62" s="103" t="s">
        <v>298</v>
      </c>
      <c r="G62" s="104">
        <v>1</v>
      </c>
      <c r="H62" s="105"/>
      <c r="I62" s="198">
        <v>210</v>
      </c>
      <c r="J62" s="59"/>
      <c r="K62" s="198">
        <v>236</v>
      </c>
      <c r="M62" s="194" t="e">
        <f t="shared" si="5"/>
        <v>#REF!</v>
      </c>
      <c r="O62" s="194">
        <f t="shared" si="6"/>
        <v>50</v>
      </c>
    </row>
    <row r="63" spans="2:15" ht="13">
      <c r="B63" s="201" t="s">
        <v>62</v>
      </c>
      <c r="C63" s="84"/>
      <c r="D63" s="76"/>
      <c r="E63" s="76"/>
      <c r="F63" s="77"/>
      <c r="G63" s="202"/>
      <c r="H63" s="202"/>
      <c r="I63" s="203">
        <f>SUM(I50:I62)</f>
        <v>7324</v>
      </c>
      <c r="J63" s="204"/>
      <c r="K63" s="203">
        <f>SUM(K50:K62)</f>
        <v>8014</v>
      </c>
      <c r="M63" s="194" t="e">
        <f t="shared" si="5"/>
        <v>#REF!</v>
      </c>
    </row>
    <row r="64" spans="2:15" ht="13">
      <c r="B64" s="90" t="s">
        <v>97</v>
      </c>
      <c r="C64" s="90"/>
      <c r="D64" s="76"/>
      <c r="E64" s="76"/>
      <c r="F64" s="77"/>
      <c r="G64" s="76"/>
      <c r="H64" s="76"/>
      <c r="I64" s="199"/>
      <c r="J64" s="76"/>
      <c r="K64" s="199"/>
    </row>
    <row r="65" spans="2:15" ht="13">
      <c r="B65" s="83" t="s">
        <v>176</v>
      </c>
      <c r="C65" s="84"/>
      <c r="D65" s="103" t="s">
        <v>114</v>
      </c>
      <c r="E65" s="103" t="s">
        <v>254</v>
      </c>
      <c r="F65" s="103" t="s">
        <v>273</v>
      </c>
      <c r="G65" s="104">
        <v>1</v>
      </c>
      <c r="H65" s="105"/>
      <c r="I65" s="200">
        <v>1037</v>
      </c>
      <c r="J65" s="59"/>
      <c r="K65" s="200">
        <v>1130</v>
      </c>
      <c r="O65" s="194">
        <f>+O62+1</f>
        <v>51</v>
      </c>
    </row>
    <row r="66" spans="2:15" ht="13">
      <c r="B66" s="83" t="s">
        <v>183</v>
      </c>
      <c r="C66" s="84"/>
      <c r="D66" s="103" t="s">
        <v>114</v>
      </c>
      <c r="E66" s="103" t="s">
        <v>255</v>
      </c>
      <c r="F66" s="103" t="s">
        <v>273</v>
      </c>
      <c r="G66" s="104">
        <v>1</v>
      </c>
      <c r="H66" s="105"/>
      <c r="I66" s="193">
        <v>1030</v>
      </c>
      <c r="J66" s="59"/>
      <c r="K66" s="193">
        <v>1130</v>
      </c>
      <c r="M66" s="194" t="e">
        <f>+M107+1</f>
        <v>#REF!</v>
      </c>
      <c r="O66" s="194">
        <f>+O65+1</f>
        <v>52</v>
      </c>
    </row>
    <row r="67" spans="2:15" ht="13">
      <c r="B67" s="83" t="s">
        <v>187</v>
      </c>
      <c r="C67" s="84"/>
      <c r="D67" s="103" t="s">
        <v>114</v>
      </c>
      <c r="E67" s="103" t="s">
        <v>255</v>
      </c>
      <c r="F67" s="103" t="s">
        <v>413</v>
      </c>
      <c r="G67" s="104">
        <v>1</v>
      </c>
      <c r="H67" s="105"/>
      <c r="I67" s="200">
        <v>0</v>
      </c>
      <c r="J67" s="59"/>
      <c r="K67" s="200">
        <v>725</v>
      </c>
      <c r="M67" s="194" t="e">
        <f t="shared" ref="M67:M95" si="7">+M66+1</f>
        <v>#REF!</v>
      </c>
      <c r="O67" s="194">
        <f t="shared" ref="O67:O94" si="8">+O66+1</f>
        <v>53</v>
      </c>
    </row>
    <row r="68" spans="2:15" ht="13">
      <c r="B68" s="83" t="s">
        <v>277</v>
      </c>
      <c r="C68" s="84"/>
      <c r="D68" s="103" t="s">
        <v>114</v>
      </c>
      <c r="E68" s="103" t="s">
        <v>254</v>
      </c>
      <c r="F68" s="103" t="s">
        <v>273</v>
      </c>
      <c r="G68" s="104">
        <v>1</v>
      </c>
      <c r="H68" s="105"/>
      <c r="I68" s="193">
        <v>518.5</v>
      </c>
      <c r="J68" s="59"/>
      <c r="K68" s="193">
        <v>565</v>
      </c>
      <c r="M68" s="194" t="e">
        <f>+#REF!+1</f>
        <v>#REF!</v>
      </c>
      <c r="O68" s="194">
        <f t="shared" si="8"/>
        <v>54</v>
      </c>
    </row>
    <row r="69" spans="2:15" ht="13">
      <c r="B69" s="83" t="s">
        <v>104</v>
      </c>
      <c r="C69" s="84"/>
      <c r="D69" s="103" t="s">
        <v>120</v>
      </c>
      <c r="E69" s="103" t="s">
        <v>105</v>
      </c>
      <c r="F69" s="103" t="s">
        <v>273</v>
      </c>
      <c r="G69" s="104">
        <v>1</v>
      </c>
      <c r="H69" s="105"/>
      <c r="I69" s="193">
        <f>543+9</f>
        <v>552</v>
      </c>
      <c r="J69" s="59"/>
      <c r="K69" s="193">
        <f>543+9</f>
        <v>552</v>
      </c>
      <c r="O69" s="194">
        <f t="shared" si="8"/>
        <v>55</v>
      </c>
    </row>
    <row r="70" spans="2:15" ht="15.5">
      <c r="B70" s="83" t="s">
        <v>282</v>
      </c>
      <c r="C70" s="84"/>
      <c r="D70" s="103" t="s">
        <v>120</v>
      </c>
      <c r="E70" s="103" t="s">
        <v>112</v>
      </c>
      <c r="F70" s="103" t="s">
        <v>273</v>
      </c>
      <c r="G70" s="104">
        <v>0.5</v>
      </c>
      <c r="H70" s="105"/>
      <c r="I70" s="200">
        <v>422</v>
      </c>
      <c r="J70" s="59"/>
      <c r="K70" s="200">
        <v>519</v>
      </c>
      <c r="M70" s="194" t="e">
        <f>+M68+1</f>
        <v>#REF!</v>
      </c>
      <c r="O70" s="194">
        <f t="shared" si="8"/>
        <v>56</v>
      </c>
    </row>
    <row r="71" spans="2:15" ht="13">
      <c r="B71" s="83" t="s">
        <v>101</v>
      </c>
      <c r="C71" s="84"/>
      <c r="D71" s="103" t="s">
        <v>99</v>
      </c>
      <c r="E71" s="103" t="s">
        <v>100</v>
      </c>
      <c r="F71" s="103" t="s">
        <v>412</v>
      </c>
      <c r="G71" s="104">
        <v>1</v>
      </c>
      <c r="H71" s="105"/>
      <c r="I71" s="193">
        <v>0</v>
      </c>
      <c r="J71" s="59"/>
      <c r="K71" s="193">
        <v>503</v>
      </c>
      <c r="M71" s="194" t="e">
        <f t="shared" si="7"/>
        <v>#REF!</v>
      </c>
      <c r="O71" s="194">
        <f t="shared" si="8"/>
        <v>57</v>
      </c>
    </row>
    <row r="72" spans="2:15" ht="13">
      <c r="B72" s="83" t="s">
        <v>113</v>
      </c>
      <c r="C72" s="84"/>
      <c r="D72" s="103" t="s">
        <v>114</v>
      </c>
      <c r="E72" s="103" t="s">
        <v>115</v>
      </c>
      <c r="F72" s="103" t="s">
        <v>412</v>
      </c>
      <c r="G72" s="104">
        <v>1</v>
      </c>
      <c r="H72" s="105"/>
      <c r="I72" s="200">
        <v>0</v>
      </c>
      <c r="J72" s="59"/>
      <c r="K72" s="200">
        <v>503</v>
      </c>
      <c r="M72" s="194" t="e">
        <f t="shared" si="7"/>
        <v>#REF!</v>
      </c>
      <c r="O72" s="194">
        <f t="shared" si="8"/>
        <v>58</v>
      </c>
    </row>
    <row r="73" spans="2:15" ht="13">
      <c r="B73" s="83" t="s">
        <v>102</v>
      </c>
      <c r="C73" s="84"/>
      <c r="D73" s="103" t="s">
        <v>99</v>
      </c>
      <c r="E73" s="103" t="s">
        <v>103</v>
      </c>
      <c r="F73" s="103" t="s">
        <v>273</v>
      </c>
      <c r="G73" s="104">
        <v>1</v>
      </c>
      <c r="H73" s="105"/>
      <c r="I73" s="193">
        <v>280</v>
      </c>
      <c r="J73" s="59"/>
      <c r="K73" s="193">
        <v>375</v>
      </c>
      <c r="M73" s="194" t="e">
        <f t="shared" si="7"/>
        <v>#REF!</v>
      </c>
      <c r="O73" s="194">
        <f t="shared" si="8"/>
        <v>59</v>
      </c>
    </row>
    <row r="74" spans="2:15" ht="13">
      <c r="B74" s="83" t="s">
        <v>192</v>
      </c>
      <c r="C74" s="84"/>
      <c r="D74" s="103" t="s">
        <v>114</v>
      </c>
      <c r="E74" s="103" t="s">
        <v>256</v>
      </c>
      <c r="F74" s="103" t="s">
        <v>412</v>
      </c>
      <c r="G74" s="104">
        <v>1</v>
      </c>
      <c r="H74" s="105"/>
      <c r="I74" s="200">
        <v>0</v>
      </c>
      <c r="J74" s="59"/>
      <c r="K74" s="200">
        <v>191</v>
      </c>
      <c r="M74" s="194" t="e">
        <f t="shared" si="7"/>
        <v>#REF!</v>
      </c>
      <c r="O74" s="194">
        <f t="shared" si="8"/>
        <v>60</v>
      </c>
    </row>
    <row r="75" spans="2:15" ht="15.5">
      <c r="B75" s="83" t="s">
        <v>415</v>
      </c>
      <c r="C75" s="84"/>
      <c r="D75" s="103" t="s">
        <v>114</v>
      </c>
      <c r="E75" s="103" t="s">
        <v>256</v>
      </c>
      <c r="F75" s="103" t="s">
        <v>413</v>
      </c>
      <c r="G75" s="104">
        <v>1</v>
      </c>
      <c r="H75" s="105"/>
      <c r="I75" s="193">
        <v>0</v>
      </c>
      <c r="J75" s="59"/>
      <c r="K75" s="193">
        <v>158</v>
      </c>
      <c r="M75" s="194" t="e">
        <f t="shared" si="7"/>
        <v>#REF!</v>
      </c>
      <c r="O75" s="194">
        <f t="shared" si="8"/>
        <v>61</v>
      </c>
    </row>
    <row r="76" spans="2:15" ht="13">
      <c r="B76" s="83" t="s">
        <v>106</v>
      </c>
      <c r="C76" s="84"/>
      <c r="D76" s="103" t="s">
        <v>120</v>
      </c>
      <c r="E76" s="103" t="s">
        <v>107</v>
      </c>
      <c r="F76" s="103" t="s">
        <v>298</v>
      </c>
      <c r="G76" s="104">
        <v>1</v>
      </c>
      <c r="H76" s="105"/>
      <c r="I76" s="200">
        <v>110</v>
      </c>
      <c r="J76" s="59"/>
      <c r="K76" s="200">
        <v>121</v>
      </c>
      <c r="M76" s="194" t="e">
        <f t="shared" si="7"/>
        <v>#REF!</v>
      </c>
      <c r="O76" s="194">
        <f t="shared" si="8"/>
        <v>62</v>
      </c>
    </row>
    <row r="77" spans="2:15" ht="13">
      <c r="B77" s="83" t="s">
        <v>203</v>
      </c>
      <c r="C77" s="84"/>
      <c r="D77" s="103" t="s">
        <v>114</v>
      </c>
      <c r="E77" s="103" t="s">
        <v>256</v>
      </c>
      <c r="F77" s="103" t="s">
        <v>412</v>
      </c>
      <c r="G77" s="104">
        <v>1</v>
      </c>
      <c r="H77" s="105"/>
      <c r="I77" s="193">
        <v>0</v>
      </c>
      <c r="J77" s="59"/>
      <c r="K77" s="193">
        <v>92</v>
      </c>
      <c r="M77" s="194" t="e">
        <f t="shared" si="7"/>
        <v>#REF!</v>
      </c>
      <c r="O77" s="194">
        <f t="shared" si="8"/>
        <v>63</v>
      </c>
    </row>
    <row r="78" spans="2:15" ht="13">
      <c r="B78" s="83" t="s">
        <v>108</v>
      </c>
      <c r="C78" s="84"/>
      <c r="D78" s="103" t="s">
        <v>120</v>
      </c>
      <c r="E78" s="103" t="s">
        <v>107</v>
      </c>
      <c r="F78" s="103" t="s">
        <v>273</v>
      </c>
      <c r="G78" s="104">
        <v>1</v>
      </c>
      <c r="H78" s="105"/>
      <c r="I78" s="200">
        <v>60</v>
      </c>
      <c r="J78" s="59"/>
      <c r="K78" s="200">
        <v>80</v>
      </c>
      <c r="M78" s="194" t="e">
        <f t="shared" si="7"/>
        <v>#REF!</v>
      </c>
      <c r="O78" s="194">
        <f t="shared" si="8"/>
        <v>64</v>
      </c>
    </row>
    <row r="79" spans="2:15" ht="15.5">
      <c r="B79" s="83" t="s">
        <v>416</v>
      </c>
      <c r="C79" s="84"/>
      <c r="D79" s="103" t="s">
        <v>114</v>
      </c>
      <c r="E79" s="103" t="s">
        <v>256</v>
      </c>
      <c r="F79" s="103" t="s">
        <v>412</v>
      </c>
      <c r="G79" s="104">
        <v>1</v>
      </c>
      <c r="H79" s="105"/>
      <c r="I79" s="193">
        <v>0</v>
      </c>
      <c r="J79" s="59"/>
      <c r="K79" s="193">
        <v>77</v>
      </c>
      <c r="M79" s="194" t="e">
        <f t="shared" si="7"/>
        <v>#REF!</v>
      </c>
      <c r="O79" s="194">
        <f t="shared" si="8"/>
        <v>65</v>
      </c>
    </row>
    <row r="80" spans="2:15" ht="13">
      <c r="B80" s="83" t="s">
        <v>211</v>
      </c>
      <c r="C80" s="84"/>
      <c r="D80" s="103" t="s">
        <v>114</v>
      </c>
      <c r="E80" s="103" t="s">
        <v>256</v>
      </c>
      <c r="F80" s="103" t="s">
        <v>412</v>
      </c>
      <c r="G80" s="104">
        <v>1</v>
      </c>
      <c r="H80" s="105"/>
      <c r="I80" s="200">
        <v>0</v>
      </c>
      <c r="J80" s="59"/>
      <c r="K80" s="200">
        <v>73</v>
      </c>
      <c r="M80" s="194" t="e">
        <f t="shared" si="7"/>
        <v>#REF!</v>
      </c>
      <c r="O80" s="194">
        <f t="shared" si="8"/>
        <v>66</v>
      </c>
    </row>
    <row r="81" spans="2:15" ht="15.5">
      <c r="B81" s="83" t="s">
        <v>417</v>
      </c>
      <c r="C81" s="84"/>
      <c r="D81" s="103" t="s">
        <v>114</v>
      </c>
      <c r="E81" s="103" t="s">
        <v>256</v>
      </c>
      <c r="F81" s="103" t="s">
        <v>412</v>
      </c>
      <c r="G81" s="104">
        <v>1</v>
      </c>
      <c r="H81" s="105"/>
      <c r="I81" s="193">
        <v>0</v>
      </c>
      <c r="J81" s="59"/>
      <c r="K81" s="193">
        <v>68</v>
      </c>
      <c r="M81" s="194" t="e">
        <f t="shared" si="7"/>
        <v>#REF!</v>
      </c>
      <c r="O81" s="194">
        <f t="shared" si="8"/>
        <v>67</v>
      </c>
    </row>
    <row r="82" spans="2:15" ht="13">
      <c r="B82" s="83" t="s">
        <v>220</v>
      </c>
      <c r="C82" s="84"/>
      <c r="D82" s="103" t="s">
        <v>114</v>
      </c>
      <c r="E82" s="103" t="s">
        <v>256</v>
      </c>
      <c r="F82" s="103" t="s">
        <v>412</v>
      </c>
      <c r="G82" s="104">
        <v>1</v>
      </c>
      <c r="H82" s="105"/>
      <c r="I82" s="200">
        <v>0</v>
      </c>
      <c r="J82" s="59"/>
      <c r="K82" s="200">
        <v>67</v>
      </c>
      <c r="M82" s="194" t="e">
        <f t="shared" si="7"/>
        <v>#REF!</v>
      </c>
      <c r="O82" s="194">
        <f t="shared" si="8"/>
        <v>68</v>
      </c>
    </row>
    <row r="83" spans="2:15" ht="15.5">
      <c r="B83" s="83" t="s">
        <v>418</v>
      </c>
      <c r="C83" s="84"/>
      <c r="D83" s="103" t="s">
        <v>114</v>
      </c>
      <c r="E83" s="103" t="s">
        <v>256</v>
      </c>
      <c r="F83" s="103" t="s">
        <v>412</v>
      </c>
      <c r="G83" s="104">
        <v>1</v>
      </c>
      <c r="H83" s="105"/>
      <c r="I83" s="193">
        <v>0</v>
      </c>
      <c r="J83" s="59"/>
      <c r="K83" s="193">
        <v>60</v>
      </c>
      <c r="M83" s="194" t="e">
        <f t="shared" si="7"/>
        <v>#REF!</v>
      </c>
      <c r="O83" s="194">
        <f t="shared" si="8"/>
        <v>69</v>
      </c>
    </row>
    <row r="84" spans="2:15" ht="13">
      <c r="B84" s="83" t="s">
        <v>109</v>
      </c>
      <c r="C84" s="84"/>
      <c r="D84" s="103" t="s">
        <v>120</v>
      </c>
      <c r="E84" s="103" t="s">
        <v>107</v>
      </c>
      <c r="F84" s="103" t="s">
        <v>273</v>
      </c>
      <c r="G84" s="104">
        <v>1</v>
      </c>
      <c r="H84" s="105"/>
      <c r="I84" s="200">
        <v>55</v>
      </c>
      <c r="J84" s="59"/>
      <c r="K84" s="200">
        <v>56</v>
      </c>
      <c r="M84" s="194" t="e">
        <f t="shared" si="7"/>
        <v>#REF!</v>
      </c>
      <c r="O84" s="194">
        <f t="shared" si="8"/>
        <v>70</v>
      </c>
    </row>
    <row r="85" spans="2:15" ht="13">
      <c r="B85" s="83" t="s">
        <v>224</v>
      </c>
      <c r="C85" s="84"/>
      <c r="D85" s="103" t="s">
        <v>114</v>
      </c>
      <c r="E85" s="103" t="s">
        <v>255</v>
      </c>
      <c r="F85" s="103" t="s">
        <v>412</v>
      </c>
      <c r="G85" s="104">
        <v>1</v>
      </c>
      <c r="H85" s="105"/>
      <c r="I85" s="193">
        <v>0</v>
      </c>
      <c r="J85" s="59"/>
      <c r="K85" s="193">
        <v>53</v>
      </c>
      <c r="M85" s="194" t="e">
        <f t="shared" si="7"/>
        <v>#REF!</v>
      </c>
      <c r="O85" s="194">
        <f t="shared" si="8"/>
        <v>71</v>
      </c>
    </row>
    <row r="86" spans="2:15" ht="13">
      <c r="B86" s="83" t="s">
        <v>110</v>
      </c>
      <c r="C86" s="84"/>
      <c r="D86" s="103" t="s">
        <v>120</v>
      </c>
      <c r="E86" s="103" t="s">
        <v>107</v>
      </c>
      <c r="F86" s="103" t="s">
        <v>412</v>
      </c>
      <c r="G86" s="104">
        <v>1</v>
      </c>
      <c r="H86" s="105"/>
      <c r="I86" s="200">
        <v>0</v>
      </c>
      <c r="J86" s="59"/>
      <c r="K86" s="200">
        <v>48</v>
      </c>
      <c r="M86" s="194" t="e">
        <f t="shared" si="7"/>
        <v>#REF!</v>
      </c>
      <c r="O86" s="194">
        <f t="shared" si="8"/>
        <v>72</v>
      </c>
    </row>
    <row r="87" spans="2:15" ht="13">
      <c r="B87" s="83" t="s">
        <v>111</v>
      </c>
      <c r="C87" s="84"/>
      <c r="D87" s="103" t="s">
        <v>120</v>
      </c>
      <c r="E87" s="103" t="s">
        <v>107</v>
      </c>
      <c r="F87" s="103" t="s">
        <v>298</v>
      </c>
      <c r="G87" s="104">
        <v>1</v>
      </c>
      <c r="H87" s="105"/>
      <c r="I87" s="193">
        <v>45</v>
      </c>
      <c r="J87" s="59"/>
      <c r="K87" s="193">
        <v>47</v>
      </c>
      <c r="M87" s="194" t="e">
        <f t="shared" si="7"/>
        <v>#REF!</v>
      </c>
      <c r="O87" s="194">
        <f t="shared" si="8"/>
        <v>73</v>
      </c>
    </row>
    <row r="88" spans="2:15" ht="13">
      <c r="B88" s="83" t="s">
        <v>226</v>
      </c>
      <c r="C88" s="84"/>
      <c r="D88" s="103" t="s">
        <v>114</v>
      </c>
      <c r="E88" s="103" t="s">
        <v>257</v>
      </c>
      <c r="F88" s="103" t="s">
        <v>412</v>
      </c>
      <c r="G88" s="104">
        <v>1</v>
      </c>
      <c r="H88" s="105"/>
      <c r="I88" s="200">
        <v>0</v>
      </c>
      <c r="J88" s="59"/>
      <c r="K88" s="200">
        <v>33</v>
      </c>
      <c r="M88" s="194" t="e">
        <f t="shared" si="7"/>
        <v>#REF!</v>
      </c>
      <c r="O88" s="194">
        <f t="shared" si="8"/>
        <v>74</v>
      </c>
    </row>
    <row r="89" spans="2:15" ht="15.5">
      <c r="B89" s="83" t="s">
        <v>419</v>
      </c>
      <c r="C89" s="84"/>
      <c r="D89" s="103" t="s">
        <v>120</v>
      </c>
      <c r="E89" s="103" t="s">
        <v>112</v>
      </c>
      <c r="F89" s="103" t="s">
        <v>298</v>
      </c>
      <c r="G89" s="104">
        <v>0.5</v>
      </c>
      <c r="H89" s="105"/>
      <c r="I89" s="193">
        <v>25</v>
      </c>
      <c r="J89" s="59"/>
      <c r="K89" s="193">
        <v>25</v>
      </c>
      <c r="M89" s="194" t="e">
        <f t="shared" si="7"/>
        <v>#REF!</v>
      </c>
      <c r="O89" s="194">
        <f t="shared" si="8"/>
        <v>75</v>
      </c>
    </row>
    <row r="90" spans="2:15" ht="13">
      <c r="B90" s="83" t="s">
        <v>229</v>
      </c>
      <c r="C90" s="84"/>
      <c r="D90" s="103" t="s">
        <v>114</v>
      </c>
      <c r="E90" s="103" t="s">
        <v>255</v>
      </c>
      <c r="F90" s="103" t="s">
        <v>412</v>
      </c>
      <c r="G90" s="104">
        <v>1</v>
      </c>
      <c r="H90" s="105"/>
      <c r="I90" s="200">
        <v>0</v>
      </c>
      <c r="J90" s="59"/>
      <c r="K90" s="200">
        <v>23</v>
      </c>
      <c r="M90" s="194" t="e">
        <f t="shared" si="7"/>
        <v>#REF!</v>
      </c>
      <c r="O90" s="194">
        <f t="shared" si="8"/>
        <v>76</v>
      </c>
    </row>
    <row r="91" spans="2:15" ht="13">
      <c r="B91" s="83" t="s">
        <v>232</v>
      </c>
      <c r="C91" s="84"/>
      <c r="D91" s="103" t="s">
        <v>114</v>
      </c>
      <c r="E91" s="103" t="s">
        <v>255</v>
      </c>
      <c r="F91" s="103" t="s">
        <v>412</v>
      </c>
      <c r="G91" s="104">
        <v>1</v>
      </c>
      <c r="H91" s="105"/>
      <c r="I91" s="193">
        <v>0</v>
      </c>
      <c r="J91" s="59"/>
      <c r="K91" s="193">
        <v>20</v>
      </c>
      <c r="M91" s="194" t="e">
        <f t="shared" si="7"/>
        <v>#REF!</v>
      </c>
      <c r="O91" s="194">
        <f t="shared" si="8"/>
        <v>77</v>
      </c>
    </row>
    <row r="92" spans="2:15" ht="13">
      <c r="B92" s="83" t="s">
        <v>234</v>
      </c>
      <c r="C92" s="84"/>
      <c r="D92" s="103" t="s">
        <v>114</v>
      </c>
      <c r="E92" s="103" t="s">
        <v>257</v>
      </c>
      <c r="F92" s="103" t="s">
        <v>412</v>
      </c>
      <c r="G92" s="104">
        <v>1</v>
      </c>
      <c r="H92" s="105"/>
      <c r="I92" s="200">
        <v>0</v>
      </c>
      <c r="J92" s="59"/>
      <c r="K92" s="200">
        <v>12</v>
      </c>
      <c r="M92" s="194" t="e">
        <f t="shared" si="7"/>
        <v>#REF!</v>
      </c>
      <c r="O92" s="194">
        <f t="shared" si="8"/>
        <v>78</v>
      </c>
    </row>
    <row r="93" spans="2:15" ht="13">
      <c r="B93" s="83" t="s">
        <v>237</v>
      </c>
      <c r="C93" s="84"/>
      <c r="D93" s="103" t="s">
        <v>114</v>
      </c>
      <c r="E93" s="103" t="s">
        <v>258</v>
      </c>
      <c r="F93" s="103" t="s">
        <v>412</v>
      </c>
      <c r="G93" s="104">
        <v>1</v>
      </c>
      <c r="H93" s="105"/>
      <c r="I93" s="193">
        <v>0</v>
      </c>
      <c r="J93" s="59"/>
      <c r="K93" s="193">
        <v>10</v>
      </c>
      <c r="M93" s="194" t="e">
        <f t="shared" si="7"/>
        <v>#REF!</v>
      </c>
      <c r="O93" s="194">
        <f t="shared" si="8"/>
        <v>79</v>
      </c>
    </row>
    <row r="94" spans="2:15" ht="13">
      <c r="B94" s="83" t="s">
        <v>240</v>
      </c>
      <c r="C94" s="84"/>
      <c r="D94" s="103" t="s">
        <v>114</v>
      </c>
      <c r="E94" s="103" t="s">
        <v>256</v>
      </c>
      <c r="F94" s="103" t="s">
        <v>243</v>
      </c>
      <c r="G94" s="104">
        <v>1</v>
      </c>
      <c r="H94" s="105"/>
      <c r="I94" s="198">
        <v>0</v>
      </c>
      <c r="J94" s="59"/>
      <c r="K94" s="198">
        <v>4</v>
      </c>
      <c r="M94" s="194" t="e">
        <f t="shared" si="7"/>
        <v>#REF!</v>
      </c>
      <c r="O94" s="194">
        <f t="shared" si="8"/>
        <v>80</v>
      </c>
    </row>
    <row r="95" spans="2:15" ht="13">
      <c r="B95" s="201" t="s">
        <v>62</v>
      </c>
      <c r="C95" s="84"/>
      <c r="D95" s="103"/>
      <c r="E95" s="103"/>
      <c r="F95" s="103"/>
      <c r="G95" s="104"/>
      <c r="H95" s="105"/>
      <c r="I95" s="200">
        <f>SUM(I65:I94)</f>
        <v>4134.5</v>
      </c>
      <c r="J95" s="59"/>
      <c r="K95" s="200">
        <f>SUM(K65:K94)</f>
        <v>7320</v>
      </c>
      <c r="M95" s="194" t="e">
        <f t="shared" si="7"/>
        <v>#REF!</v>
      </c>
      <c r="N95" s="194" t="s">
        <v>138</v>
      </c>
    </row>
    <row r="96" spans="2:15" ht="13">
      <c r="B96" s="90" t="s">
        <v>76</v>
      </c>
      <c r="C96" s="90"/>
      <c r="D96" s="76"/>
      <c r="E96" s="76"/>
      <c r="F96" s="77"/>
      <c r="G96" s="76"/>
      <c r="H96" s="76"/>
      <c r="I96" s="199"/>
      <c r="J96" s="76"/>
      <c r="K96" s="199"/>
    </row>
    <row r="97" spans="2:16" ht="13">
      <c r="B97" s="83" t="s">
        <v>91</v>
      </c>
      <c r="C97" s="84"/>
      <c r="D97" s="103" t="s">
        <v>92</v>
      </c>
      <c r="E97" s="103" t="s">
        <v>93</v>
      </c>
      <c r="F97" s="103" t="s">
        <v>273</v>
      </c>
      <c r="G97" s="104">
        <v>1</v>
      </c>
      <c r="H97" s="105"/>
      <c r="I97" s="200">
        <v>980</v>
      </c>
      <c r="J97" s="59"/>
      <c r="K97" s="200">
        <v>1134</v>
      </c>
      <c r="O97" s="194">
        <f>+O94+1</f>
        <v>81</v>
      </c>
    </row>
    <row r="98" spans="2:16" ht="13">
      <c r="B98" s="83" t="s">
        <v>80</v>
      </c>
      <c r="C98" s="84"/>
      <c r="D98" s="103" t="s">
        <v>78</v>
      </c>
      <c r="E98" s="103" t="s">
        <v>81</v>
      </c>
      <c r="F98" s="103" t="s">
        <v>298</v>
      </c>
      <c r="G98" s="104">
        <v>1</v>
      </c>
      <c r="H98" s="105"/>
      <c r="I98" s="200">
        <v>720</v>
      </c>
      <c r="J98" s="59"/>
      <c r="K98" s="200">
        <v>807</v>
      </c>
      <c r="M98" s="194" t="e">
        <f>+M63+1</f>
        <v>#REF!</v>
      </c>
      <c r="O98" s="194">
        <f>O97+1</f>
        <v>82</v>
      </c>
    </row>
    <row r="99" spans="2:16" ht="13">
      <c r="B99" s="83" t="s">
        <v>82</v>
      </c>
      <c r="C99" s="84"/>
      <c r="D99" s="103" t="s">
        <v>78</v>
      </c>
      <c r="E99" s="103" t="s">
        <v>81</v>
      </c>
      <c r="F99" s="103" t="s">
        <v>273</v>
      </c>
      <c r="G99" s="104">
        <v>1</v>
      </c>
      <c r="H99" s="105"/>
      <c r="I99" s="200">
        <v>782</v>
      </c>
      <c r="J99" s="59"/>
      <c r="K99" s="200">
        <v>795</v>
      </c>
      <c r="M99" s="194" t="e">
        <f>+M98+1</f>
        <v>#REF!</v>
      </c>
      <c r="O99" s="194">
        <f t="shared" ref="O99:O106" si="9">O98+1</f>
        <v>83</v>
      </c>
    </row>
    <row r="100" spans="2:16" ht="13">
      <c r="B100" s="83" t="s">
        <v>83</v>
      </c>
      <c r="C100" s="84"/>
      <c r="D100" s="103" t="s">
        <v>78</v>
      </c>
      <c r="E100" s="103" t="s">
        <v>79</v>
      </c>
      <c r="F100" s="103" t="s">
        <v>298</v>
      </c>
      <c r="G100" s="104">
        <v>1</v>
      </c>
      <c r="H100" s="105"/>
      <c r="I100" s="200">
        <v>455</v>
      </c>
      <c r="J100" s="59"/>
      <c r="K100" s="200">
        <v>606</v>
      </c>
      <c r="M100" s="194" t="e">
        <f>+M99+1</f>
        <v>#REF!</v>
      </c>
      <c r="O100" s="194">
        <f t="shared" si="9"/>
        <v>84</v>
      </c>
    </row>
    <row r="101" spans="2:16" ht="13">
      <c r="B101" s="83" t="s">
        <v>94</v>
      </c>
      <c r="C101" s="84"/>
      <c r="D101" s="103" t="s">
        <v>95</v>
      </c>
      <c r="E101" s="103" t="s">
        <v>87</v>
      </c>
      <c r="F101" s="103" t="s">
        <v>273</v>
      </c>
      <c r="G101" s="104">
        <v>1</v>
      </c>
      <c r="H101" s="105"/>
      <c r="I101" s="200">
        <v>537</v>
      </c>
      <c r="J101" s="59"/>
      <c r="K101" s="200">
        <v>599</v>
      </c>
      <c r="M101" s="194" t="e">
        <f>+M100+1</f>
        <v>#REF!</v>
      </c>
      <c r="O101" s="194">
        <f t="shared" si="9"/>
        <v>85</v>
      </c>
    </row>
    <row r="102" spans="2:16" ht="13">
      <c r="B102" s="83" t="s">
        <v>84</v>
      </c>
      <c r="C102" s="84"/>
      <c r="D102" s="103" t="s">
        <v>78</v>
      </c>
      <c r="E102" s="103" t="s">
        <v>85</v>
      </c>
      <c r="F102" s="103" t="s">
        <v>298</v>
      </c>
      <c r="G102" s="104">
        <v>1</v>
      </c>
      <c r="H102" s="105"/>
      <c r="I102" s="200">
        <v>449</v>
      </c>
      <c r="J102" s="59"/>
      <c r="K102" s="200">
        <v>501</v>
      </c>
      <c r="M102" s="194" t="e">
        <f>+#REF!+1</f>
        <v>#REF!</v>
      </c>
      <c r="O102" s="194">
        <f t="shared" si="9"/>
        <v>86</v>
      </c>
    </row>
    <row r="103" spans="2:16" ht="13">
      <c r="B103" s="83" t="s">
        <v>88</v>
      </c>
      <c r="C103" s="84"/>
      <c r="D103" s="103" t="s">
        <v>78</v>
      </c>
      <c r="E103" s="103" t="s">
        <v>81</v>
      </c>
      <c r="F103" s="103" t="s">
        <v>273</v>
      </c>
      <c r="G103" s="104">
        <v>1</v>
      </c>
      <c r="H103" s="105"/>
      <c r="I103" s="200">
        <v>235</v>
      </c>
      <c r="J103" s="59"/>
      <c r="K103" s="200">
        <v>237</v>
      </c>
      <c r="M103" s="194" t="e">
        <f>+M101+1</f>
        <v>#REF!</v>
      </c>
      <c r="O103" s="194">
        <f t="shared" si="9"/>
        <v>87</v>
      </c>
    </row>
    <row r="104" spans="2:16" ht="13">
      <c r="B104" s="83" t="s">
        <v>86</v>
      </c>
      <c r="C104" s="84"/>
      <c r="D104" s="103" t="s">
        <v>78</v>
      </c>
      <c r="E104" s="103" t="s">
        <v>87</v>
      </c>
      <c r="F104" s="103" t="s">
        <v>273</v>
      </c>
      <c r="G104" s="104">
        <v>1</v>
      </c>
      <c r="H104" s="105"/>
      <c r="I104" s="200">
        <v>235</v>
      </c>
      <c r="J104" s="59"/>
      <c r="K104" s="200">
        <v>225</v>
      </c>
      <c r="M104" s="194" t="e">
        <f>+M105+1</f>
        <v>#REF!</v>
      </c>
      <c r="O104" s="194">
        <f t="shared" si="9"/>
        <v>88</v>
      </c>
    </row>
    <row r="105" spans="2:16" ht="13">
      <c r="B105" s="83" t="s">
        <v>89</v>
      </c>
      <c r="C105" s="84"/>
      <c r="D105" s="103" t="s">
        <v>78</v>
      </c>
      <c r="E105" s="103" t="s">
        <v>90</v>
      </c>
      <c r="F105" s="103" t="s">
        <v>298</v>
      </c>
      <c r="G105" s="104">
        <v>1</v>
      </c>
      <c r="H105" s="105"/>
      <c r="I105" s="200">
        <v>184</v>
      </c>
      <c r="J105" s="59"/>
      <c r="K105" s="200">
        <v>215</v>
      </c>
      <c r="M105" s="194" t="e">
        <f>+M103+1</f>
        <v>#REF!</v>
      </c>
      <c r="O105" s="194">
        <f t="shared" si="9"/>
        <v>89</v>
      </c>
    </row>
    <row r="106" spans="2:16" ht="13">
      <c r="B106" s="83" t="s">
        <v>96</v>
      </c>
      <c r="C106" s="228"/>
      <c r="D106" s="103" t="s">
        <v>95</v>
      </c>
      <c r="E106" s="103" t="s">
        <v>87</v>
      </c>
      <c r="F106" s="103" t="s">
        <v>412</v>
      </c>
      <c r="G106" s="104">
        <v>1</v>
      </c>
      <c r="H106" s="105"/>
      <c r="I106" s="198">
        <v>0</v>
      </c>
      <c r="J106" s="59"/>
      <c r="K106" s="198">
        <v>117</v>
      </c>
      <c r="M106" s="194" t="e">
        <f>+M104+1</f>
        <v>#REF!</v>
      </c>
      <c r="O106" s="194">
        <f t="shared" si="9"/>
        <v>90</v>
      </c>
      <c r="P106" s="194" t="s">
        <v>275</v>
      </c>
    </row>
    <row r="107" spans="2:16" ht="13">
      <c r="B107" s="201" t="s">
        <v>62</v>
      </c>
      <c r="C107" s="84"/>
      <c r="D107" s="76"/>
      <c r="E107" s="76"/>
      <c r="F107" s="77"/>
      <c r="G107" s="202"/>
      <c r="H107" s="202"/>
      <c r="I107" s="203">
        <f>SUM(I97:I106)</f>
        <v>4577</v>
      </c>
      <c r="J107" s="204"/>
      <c r="K107" s="203">
        <f>SUM(K97:K106)</f>
        <v>5236</v>
      </c>
      <c r="M107" s="194" t="e">
        <f>+M102+1</f>
        <v>#REF!</v>
      </c>
    </row>
    <row r="108" spans="2:16" ht="13.5" thickBot="1">
      <c r="B108" s="241" t="s">
        <v>377</v>
      </c>
      <c r="C108" s="240">
        <f>O106</f>
        <v>90</v>
      </c>
      <c r="I108" s="230">
        <f>+I48+I63+I107+I95</f>
        <v>21944.5</v>
      </c>
      <c r="J108" s="231"/>
      <c r="K108" s="230">
        <f>+K48+K63+K107+K95</f>
        <v>27321</v>
      </c>
    </row>
    <row r="109" spans="2:16" ht="13.5" thickTop="1">
      <c r="B109" s="229"/>
      <c r="I109" s="237"/>
      <c r="J109" s="231"/>
      <c r="K109" s="237"/>
    </row>
    <row r="110" spans="2:16" ht="13.5" thickTop="1">
      <c r="B110" s="90" t="s">
        <v>368</v>
      </c>
      <c r="I110" s="237"/>
      <c r="J110" s="231"/>
      <c r="K110" s="237"/>
    </row>
    <row r="111" spans="2:16" ht="13.5">
      <c r="B111" s="238" t="s">
        <v>326</v>
      </c>
      <c r="C111" s="90"/>
      <c r="D111" s="76"/>
      <c r="E111" s="76"/>
      <c r="F111" s="77"/>
      <c r="G111" s="76"/>
      <c r="H111" s="76"/>
      <c r="I111" s="199"/>
      <c r="J111" s="76"/>
      <c r="K111" s="199"/>
    </row>
    <row r="112" spans="2:16" ht="13">
      <c r="B112" s="83" t="s">
        <v>116</v>
      </c>
      <c r="C112" s="208"/>
      <c r="D112" s="103" t="s">
        <v>16</v>
      </c>
      <c r="E112" s="103" t="s">
        <v>17</v>
      </c>
      <c r="F112" s="103" t="s">
        <v>273</v>
      </c>
      <c r="G112" s="104">
        <v>0.75</v>
      </c>
      <c r="H112" s="105"/>
      <c r="I112" s="200">
        <f>572*G112</f>
        <v>429</v>
      </c>
      <c r="J112" s="59"/>
      <c r="K112" s="200">
        <f>619*G112</f>
        <v>464.25</v>
      </c>
    </row>
    <row r="113" spans="1:13" ht="15.5">
      <c r="B113" s="83" t="s">
        <v>365</v>
      </c>
      <c r="C113" s="208"/>
      <c r="D113" s="103" t="s">
        <v>16</v>
      </c>
      <c r="E113" s="103" t="s">
        <v>17</v>
      </c>
      <c r="F113" s="103" t="s">
        <v>273</v>
      </c>
      <c r="G113" s="104">
        <v>1</v>
      </c>
      <c r="H113" s="105"/>
      <c r="I113" s="200">
        <v>243</v>
      </c>
      <c r="J113" s="59"/>
      <c r="K113" s="200">
        <v>309</v>
      </c>
      <c r="M113" s="194" t="e">
        <f>M95+1</f>
        <v>#REF!</v>
      </c>
    </row>
    <row r="114" spans="1:13" ht="13">
      <c r="B114" s="83" t="s">
        <v>370</v>
      </c>
      <c r="C114" s="84"/>
      <c r="D114" s="103" t="s">
        <v>122</v>
      </c>
      <c r="E114" s="103" t="s">
        <v>65</v>
      </c>
      <c r="F114" s="103" t="s">
        <v>298</v>
      </c>
      <c r="G114" s="104">
        <v>1</v>
      </c>
      <c r="I114" s="200">
        <v>260</v>
      </c>
      <c r="J114" s="231"/>
      <c r="K114" s="200">
        <v>200</v>
      </c>
    </row>
    <row r="115" spans="1:13" ht="13">
      <c r="B115" s="83" t="s">
        <v>371</v>
      </c>
      <c r="C115" s="84"/>
      <c r="D115" s="103" t="s">
        <v>122</v>
      </c>
      <c r="E115" s="103" t="s">
        <v>65</v>
      </c>
      <c r="F115" s="103" t="s">
        <v>298</v>
      </c>
      <c r="G115" s="104">
        <v>1</v>
      </c>
      <c r="I115" s="200">
        <v>260</v>
      </c>
      <c r="J115" s="231"/>
      <c r="K115" s="200">
        <v>190</v>
      </c>
    </row>
    <row r="116" spans="1:13" ht="13.5">
      <c r="B116" s="238" t="s">
        <v>351</v>
      </c>
      <c r="I116" s="237"/>
      <c r="J116" s="231"/>
      <c r="K116" s="237"/>
    </row>
    <row r="117" spans="1:13" ht="13">
      <c r="B117" s="83" t="s">
        <v>352</v>
      </c>
      <c r="C117" s="84"/>
      <c r="D117" s="103" t="s">
        <v>114</v>
      </c>
      <c r="E117" s="103" t="s">
        <v>255</v>
      </c>
      <c r="F117" s="103" t="s">
        <v>273</v>
      </c>
      <c r="G117" s="104">
        <v>1</v>
      </c>
      <c r="I117" s="200">
        <v>273</v>
      </c>
      <c r="J117" s="231"/>
      <c r="K117" s="200">
        <v>309</v>
      </c>
    </row>
    <row r="118" spans="1:13" ht="13.5" thickBot="1">
      <c r="B118" s="229" t="s">
        <v>369</v>
      </c>
      <c r="I118" s="232">
        <f>SUM(I108:I117)</f>
        <v>23409.5</v>
      </c>
      <c r="J118" s="231"/>
      <c r="K118" s="232">
        <f>SUM(K108:K117)</f>
        <v>28793.25</v>
      </c>
      <c r="M118" s="194" t="e">
        <f>+M113+1</f>
        <v>#REF!</v>
      </c>
    </row>
    <row r="119" spans="1:13" ht="13.5" thickTop="1">
      <c r="B119" s="76"/>
      <c r="C119" s="76"/>
      <c r="D119" s="76"/>
      <c r="E119" s="76"/>
      <c r="F119" s="77"/>
      <c r="G119" s="76"/>
      <c r="H119" s="76"/>
      <c r="I119" s="233"/>
      <c r="J119" s="234"/>
      <c r="K119" s="233"/>
    </row>
    <row r="120" spans="1:13" ht="13">
      <c r="B120" s="76"/>
      <c r="C120" s="76"/>
      <c r="D120" s="76"/>
      <c r="E120" s="76"/>
      <c r="F120" s="77"/>
      <c r="G120" s="76"/>
      <c r="H120" s="76"/>
      <c r="I120" s="235"/>
      <c r="J120" s="105"/>
      <c r="K120" s="235"/>
    </row>
    <row r="121" spans="1:13" ht="45.75" customHeight="1">
      <c r="A121" s="236">
        <v>-1</v>
      </c>
      <c r="B121" s="364" t="s">
        <v>286</v>
      </c>
      <c r="C121" s="364"/>
      <c r="D121" s="364"/>
      <c r="E121" s="364"/>
      <c r="F121" s="364"/>
      <c r="G121" s="364"/>
      <c r="H121" s="364"/>
      <c r="I121" s="364"/>
      <c r="J121" s="364"/>
      <c r="K121" s="364"/>
    </row>
    <row r="122" spans="1:13" ht="55.5" customHeight="1">
      <c r="A122" s="236">
        <v>-2</v>
      </c>
      <c r="B122" s="364" t="s">
        <v>285</v>
      </c>
      <c r="C122" s="364"/>
      <c r="D122" s="364"/>
      <c r="E122" s="364"/>
      <c r="F122" s="364"/>
      <c r="G122" s="364"/>
      <c r="H122" s="364"/>
      <c r="I122" s="364"/>
      <c r="J122" s="364"/>
      <c r="K122" s="364"/>
    </row>
    <row r="123" spans="1:13" ht="33" customHeight="1">
      <c r="A123" s="236">
        <v>-3</v>
      </c>
      <c r="B123" s="364" t="s">
        <v>118</v>
      </c>
      <c r="C123" s="364"/>
      <c r="D123" s="364"/>
      <c r="E123" s="364"/>
      <c r="F123" s="364"/>
      <c r="G123" s="364"/>
      <c r="H123" s="364"/>
      <c r="I123" s="364"/>
      <c r="J123" s="364"/>
      <c r="K123" s="364"/>
    </row>
    <row r="124" spans="1:13" ht="19.5" customHeight="1">
      <c r="A124" s="236">
        <v>-4</v>
      </c>
      <c r="B124" s="364" t="s">
        <v>420</v>
      </c>
      <c r="C124" s="364"/>
      <c r="D124" s="364"/>
      <c r="E124" s="364"/>
      <c r="F124" s="364"/>
      <c r="G124" s="364"/>
      <c r="H124" s="364"/>
      <c r="I124" s="364"/>
      <c r="J124" s="364"/>
      <c r="K124" s="364"/>
    </row>
    <row r="125" spans="1:13" ht="24" customHeight="1">
      <c r="A125" s="236">
        <v>-5</v>
      </c>
      <c r="B125" s="364" t="s">
        <v>133</v>
      </c>
      <c r="C125" s="364"/>
      <c r="D125" s="364"/>
      <c r="E125" s="364"/>
      <c r="F125" s="364"/>
      <c r="G125" s="364"/>
      <c r="H125" s="364"/>
      <c r="I125" s="364"/>
      <c r="J125" s="364"/>
      <c r="K125" s="364"/>
    </row>
    <row r="126" spans="1:13" ht="20.25" customHeight="1">
      <c r="A126" s="236">
        <v>-6</v>
      </c>
      <c r="B126" s="364" t="s">
        <v>410</v>
      </c>
      <c r="C126" s="364"/>
      <c r="D126" s="364"/>
      <c r="E126" s="364"/>
      <c r="F126" s="364"/>
      <c r="G126" s="364"/>
      <c r="H126" s="364"/>
      <c r="I126" s="364"/>
      <c r="J126" s="364"/>
      <c r="K126" s="364"/>
    </row>
    <row r="127" spans="1:13" ht="20.25" customHeight="1">
      <c r="A127" s="236">
        <v>-7</v>
      </c>
      <c r="B127" s="364" t="s">
        <v>366</v>
      </c>
      <c r="C127" s="364"/>
      <c r="D127" s="364"/>
      <c r="E127" s="364"/>
      <c r="F127" s="364"/>
      <c r="G127" s="364"/>
      <c r="H127" s="364"/>
      <c r="I127" s="364"/>
      <c r="J127" s="364"/>
      <c r="K127" s="364"/>
    </row>
    <row r="128" spans="1:13" ht="19.5" customHeight="1">
      <c r="A128" s="236">
        <v>-8</v>
      </c>
      <c r="B128" s="367" t="s">
        <v>343</v>
      </c>
      <c r="C128" s="367"/>
      <c r="D128" s="367"/>
      <c r="E128" s="367"/>
      <c r="F128" s="367"/>
      <c r="G128" s="367"/>
      <c r="H128" s="367"/>
      <c r="I128" s="367"/>
      <c r="J128" s="367"/>
      <c r="K128" s="367"/>
    </row>
    <row r="129" spans="1:11" ht="26.25" customHeight="1">
      <c r="A129" s="236">
        <v>-9</v>
      </c>
      <c r="B129" s="364" t="s">
        <v>347</v>
      </c>
      <c r="C129" s="364"/>
      <c r="D129" s="364"/>
      <c r="E129" s="364"/>
      <c r="F129" s="364"/>
      <c r="G129" s="364"/>
      <c r="H129" s="364"/>
      <c r="I129" s="364"/>
      <c r="J129" s="364"/>
      <c r="K129" s="364"/>
    </row>
  </sheetData>
  <autoFilter ref="A7:P108" xr:uid="{00000000-0009-0000-0000-00008A000000}"/>
  <mergeCells count="9">
    <mergeCell ref="B128:K128"/>
    <mergeCell ref="B129:K129"/>
    <mergeCell ref="B121:K121"/>
    <mergeCell ref="B122:K122"/>
    <mergeCell ref="B123:K123"/>
    <mergeCell ref="B125:K125"/>
    <mergeCell ref="B126:K126"/>
    <mergeCell ref="B127:K127"/>
    <mergeCell ref="B124:K124"/>
  </mergeCells>
  <conditionalFormatting sqref="B8:K118">
    <cfRule type="expression" dxfId="4" priority="1">
      <formula>MOD(ROW(),2)=0</formula>
    </cfRule>
  </conditionalFormatting>
  <pageMargins left="0.7" right="0.7" top="0.75" bottom="0.75" header="0.3" footer="0.3"/>
  <pageSetup paperSize="3" scale="63"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57">
    <pageSetUpPr fitToPage="1"/>
  </sheetPr>
  <dimension ref="A1:L36"/>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382</v>
      </c>
      <c r="C6" s="155"/>
      <c r="D6" s="156">
        <f>'CPN Portfolio 11.7.12'!K48</f>
        <v>6751</v>
      </c>
      <c r="E6" s="156">
        <f>'CPN Portfolio 11.7.12'!K63</f>
        <v>8014</v>
      </c>
      <c r="F6" s="156">
        <f>'CPN Portfolio 11.7.12'!K96</f>
        <v>7923</v>
      </c>
      <c r="G6" s="157">
        <f>'CPN Portfolio 11.7.12'!K109</f>
        <v>6083</v>
      </c>
      <c r="H6" s="158"/>
      <c r="I6" s="156">
        <f>SUM(D6:H6)</f>
        <v>28771</v>
      </c>
      <c r="K6" s="159">
        <f>I6-'CPN Portfolio 11.7.12'!K110</f>
        <v>0</v>
      </c>
    </row>
    <row r="7" spans="1:12">
      <c r="A7" s="147"/>
      <c r="B7" s="242" t="s">
        <v>77</v>
      </c>
      <c r="C7" s="161"/>
      <c r="D7" s="213"/>
      <c r="E7" s="162"/>
      <c r="F7" s="162"/>
      <c r="G7" s="162">
        <v>-847</v>
      </c>
      <c r="H7" s="163"/>
      <c r="I7" s="163">
        <f>SUM(D7:H7)</f>
        <v>-847</v>
      </c>
    </row>
    <row r="8" spans="1:12">
      <c r="A8" s="147"/>
      <c r="B8" s="160" t="s">
        <v>98</v>
      </c>
      <c r="C8" s="161"/>
      <c r="D8" s="213"/>
      <c r="E8" s="162"/>
      <c r="F8" s="162">
        <v>-603</v>
      </c>
      <c r="G8" s="162"/>
      <c r="H8" s="163"/>
      <c r="I8" s="163">
        <f t="shared" ref="I8:I9" si="0">SUM(D8:H8)</f>
        <v>-603</v>
      </c>
    </row>
    <row r="9" spans="1:12">
      <c r="A9" s="147"/>
      <c r="B9" s="160"/>
      <c r="C9" s="161"/>
      <c r="D9" s="213"/>
      <c r="E9" s="162"/>
      <c r="F9" s="162"/>
      <c r="G9" s="162"/>
      <c r="H9" s="163"/>
      <c r="I9" s="163">
        <f t="shared" si="0"/>
        <v>0</v>
      </c>
    </row>
    <row r="10" spans="1:12">
      <c r="A10" s="147"/>
      <c r="B10" s="155" t="s">
        <v>386</v>
      </c>
      <c r="C10" s="161"/>
      <c r="D10" s="214">
        <f>SUM(D6:D9)</f>
        <v>6751</v>
      </c>
      <c r="E10" s="214">
        <f>SUM(E6:E9)</f>
        <v>8014</v>
      </c>
      <c r="F10" s="214">
        <f>SUM(F6:F9)</f>
        <v>7320</v>
      </c>
      <c r="G10" s="214">
        <f>SUM(G6:G9)</f>
        <v>5236</v>
      </c>
      <c r="H10" s="170">
        <f t="shared" ref="H10" si="1">SUM(H6:H7)</f>
        <v>0</v>
      </c>
      <c r="I10" s="214">
        <f>SUM(I6:I9)</f>
        <v>27321</v>
      </c>
      <c r="K10" s="159">
        <f>I10-'CPN Portfolio 12.31.2012'!K108</f>
        <v>0</v>
      </c>
    </row>
    <row r="11" spans="1:12">
      <c r="A11" s="147"/>
      <c r="B11" s="155"/>
      <c r="C11" s="161"/>
      <c r="D11" s="167"/>
      <c r="E11" s="167"/>
      <c r="F11" s="167"/>
      <c r="G11" s="167"/>
      <c r="H11" s="168"/>
      <c r="I11" s="169"/>
    </row>
    <row r="12" spans="1:12">
      <c r="A12" s="147"/>
      <c r="B12" s="155" t="s">
        <v>154</v>
      </c>
      <c r="C12" s="161"/>
      <c r="D12" s="167"/>
      <c r="E12" s="167"/>
      <c r="F12" s="167"/>
      <c r="G12" s="167"/>
      <c r="H12" s="168"/>
      <c r="I12" s="169"/>
    </row>
    <row r="13" spans="1:12">
      <c r="A13" s="147"/>
      <c r="B13" s="239" t="s">
        <v>360</v>
      </c>
      <c r="C13" s="161"/>
      <c r="D13" s="167"/>
      <c r="E13" s="167"/>
      <c r="F13" s="167"/>
      <c r="G13" s="167"/>
      <c r="H13" s="168"/>
      <c r="I13" s="169"/>
    </row>
    <row r="14" spans="1:12">
      <c r="A14" s="147"/>
      <c r="B14" s="160" t="s">
        <v>352</v>
      </c>
      <c r="C14" s="161"/>
      <c r="D14" s="170"/>
      <c r="E14" s="170"/>
      <c r="F14" s="170">
        <f>'CPN Portfolio Q2''12'!K113</f>
        <v>309</v>
      </c>
      <c r="G14" s="170"/>
      <c r="H14" s="168"/>
      <c r="I14" s="169">
        <f t="shared" ref="I14:I16" si="2">SUM(D14:F14)</f>
        <v>309</v>
      </c>
    </row>
    <row r="15" spans="1:12">
      <c r="A15" s="147"/>
      <c r="B15" s="160" t="s">
        <v>370</v>
      </c>
      <c r="C15" s="161"/>
      <c r="D15" s="170"/>
      <c r="E15" s="170">
        <f>'CPN Portfolio Q2''12'!K114</f>
        <v>200</v>
      </c>
      <c r="F15" s="170"/>
      <c r="G15" s="170"/>
      <c r="H15" s="168"/>
      <c r="I15" s="169">
        <f t="shared" si="2"/>
        <v>200</v>
      </c>
    </row>
    <row r="16" spans="1:12">
      <c r="A16" s="147"/>
      <c r="B16" s="160" t="s">
        <v>371</v>
      </c>
      <c r="C16" s="161"/>
      <c r="D16" s="170"/>
      <c r="E16" s="170">
        <f>'CPN Portfolio Q2''12'!K115</f>
        <v>190</v>
      </c>
      <c r="F16" s="170"/>
      <c r="G16" s="170"/>
      <c r="H16" s="168"/>
      <c r="I16" s="169">
        <f t="shared" si="2"/>
        <v>190</v>
      </c>
    </row>
    <row r="17" spans="1:12">
      <c r="A17" s="147"/>
      <c r="B17" s="239" t="s">
        <v>361</v>
      </c>
      <c r="C17" s="161"/>
      <c r="D17" s="170"/>
      <c r="E17" s="170"/>
      <c r="F17" s="170"/>
      <c r="G17" s="170"/>
      <c r="H17" s="168"/>
      <c r="I17" s="169"/>
    </row>
    <row r="18" spans="1:12">
      <c r="A18" s="147"/>
      <c r="B18" s="160" t="s">
        <v>156</v>
      </c>
      <c r="C18" s="161"/>
      <c r="D18" s="167">
        <f>'CPN Portfolio Q2''12'!K117</f>
        <v>464.25</v>
      </c>
      <c r="E18" s="167"/>
      <c r="F18" s="167"/>
      <c r="G18" s="167"/>
      <c r="H18" s="168"/>
      <c r="I18" s="169">
        <f>SUM(D18:F18)</f>
        <v>464.25</v>
      </c>
    </row>
    <row r="19" spans="1:12">
      <c r="A19" s="147"/>
      <c r="B19" s="160" t="s">
        <v>157</v>
      </c>
      <c r="C19" s="161"/>
      <c r="D19" s="167">
        <f>'CPN Portfolio Q2''12'!K118</f>
        <v>309</v>
      </c>
      <c r="E19" s="170"/>
      <c r="F19" s="170"/>
      <c r="G19" s="170"/>
      <c r="H19" s="168"/>
      <c r="I19" s="169">
        <f>SUM(D19:F19)</f>
        <v>309</v>
      </c>
    </row>
    <row r="20" spans="1:12" ht="14.5" thickBot="1">
      <c r="A20" s="147"/>
      <c r="B20" s="160" t="s">
        <v>269</v>
      </c>
      <c r="C20" s="161"/>
      <c r="D20" s="171">
        <f>SUM(D14:D19)</f>
        <v>773.25</v>
      </c>
      <c r="E20" s="171">
        <f>SUM(E14:E19)</f>
        <v>390</v>
      </c>
      <c r="F20" s="171">
        <f t="shared" ref="F20:I20" si="3">SUM(F14:F19)</f>
        <v>309</v>
      </c>
      <c r="G20" s="171">
        <f t="shared" si="3"/>
        <v>0</v>
      </c>
      <c r="H20" s="168"/>
      <c r="I20" s="171">
        <f t="shared" si="3"/>
        <v>1472.25</v>
      </c>
      <c r="K20" s="159"/>
    </row>
    <row r="21" spans="1:12" ht="14.5" thickTop="1">
      <c r="A21" s="147"/>
      <c r="B21" s="160"/>
      <c r="C21" s="161"/>
      <c r="D21" s="173"/>
      <c r="E21" s="173"/>
      <c r="F21" s="174"/>
      <c r="G21" s="173"/>
      <c r="H21" s="175"/>
      <c r="I21" s="176"/>
    </row>
    <row r="22" spans="1:12" ht="14.5" thickBot="1">
      <c r="A22" s="147"/>
      <c r="B22" s="148" t="s">
        <v>303</v>
      </c>
      <c r="C22" s="161"/>
      <c r="D22" s="179">
        <f>+D10+D20</f>
        <v>7524.25</v>
      </c>
      <c r="E22" s="179">
        <f>+E10+E20</f>
        <v>8404</v>
      </c>
      <c r="F22" s="179">
        <f>+F10+F20</f>
        <v>7629</v>
      </c>
      <c r="G22" s="179">
        <f>+G10+G20</f>
        <v>5236</v>
      </c>
      <c r="H22" s="175"/>
      <c r="I22" s="179">
        <f>+I10+I20</f>
        <v>28793.25</v>
      </c>
      <c r="K22" s="159">
        <f>I22-'CPN Portfolio 12.31.2012'!K118</f>
        <v>0</v>
      </c>
    </row>
    <row r="23" spans="1:12">
      <c r="A23" s="147"/>
    </row>
    <row r="24" spans="1:12">
      <c r="A24" s="147"/>
      <c r="I24" s="244" t="s">
        <v>409</v>
      </c>
      <c r="K24" s="212">
        <f>'CPN Portfolio 12.31.2012'!K118-'CPN Portfolio 11.7.12'!K120</f>
        <v>-1450</v>
      </c>
      <c r="L24" s="147" t="s">
        <v>385</v>
      </c>
    </row>
    <row r="25" spans="1:12">
      <c r="B25" s="243" t="s">
        <v>387</v>
      </c>
      <c r="C25"/>
      <c r="D25" t="s">
        <v>388</v>
      </c>
      <c r="I25" s="147">
        <v>10</v>
      </c>
    </row>
    <row r="26" spans="1:12">
      <c r="B26" s="243" t="s">
        <v>389</v>
      </c>
      <c r="C26"/>
      <c r="D26" t="s">
        <v>390</v>
      </c>
      <c r="I26" s="147">
        <v>44</v>
      </c>
      <c r="K26" s="159"/>
    </row>
    <row r="27" spans="1:12">
      <c r="B27" s="243" t="s">
        <v>391</v>
      </c>
      <c r="C27"/>
      <c r="D27" t="s">
        <v>392</v>
      </c>
      <c r="I27" s="147">
        <f>14+28</f>
        <v>42</v>
      </c>
    </row>
    <row r="28" spans="1:12">
      <c r="B28" s="243" t="s">
        <v>393</v>
      </c>
      <c r="C28"/>
      <c r="D28" t="s">
        <v>394</v>
      </c>
      <c r="I28" s="147">
        <v>12</v>
      </c>
    </row>
    <row r="29" spans="1:12">
      <c r="B29" s="243" t="s">
        <v>395</v>
      </c>
      <c r="C29"/>
      <c r="D29" t="s">
        <v>396</v>
      </c>
      <c r="I29" s="147">
        <f>6+9</f>
        <v>15</v>
      </c>
    </row>
    <row r="30" spans="1:12">
      <c r="B30" s="243" t="s">
        <v>397</v>
      </c>
      <c r="C30"/>
      <c r="D30" t="s">
        <v>404</v>
      </c>
      <c r="I30" s="147">
        <v>12</v>
      </c>
    </row>
    <row r="31" spans="1:12">
      <c r="B31" s="243" t="s">
        <v>406</v>
      </c>
      <c r="C31"/>
      <c r="D31" t="s">
        <v>407</v>
      </c>
      <c r="I31" s="147">
        <v>15</v>
      </c>
    </row>
    <row r="32" spans="1:12">
      <c r="B32" s="243" t="s">
        <v>398</v>
      </c>
      <c r="C32"/>
      <c r="D32" t="s">
        <v>399</v>
      </c>
      <c r="I32" s="147">
        <v>19</v>
      </c>
    </row>
    <row r="33" spans="2:9">
      <c r="B33" s="243" t="s">
        <v>400</v>
      </c>
      <c r="C33"/>
      <c r="D33" t="s">
        <v>401</v>
      </c>
      <c r="I33" s="147">
        <v>20</v>
      </c>
    </row>
    <row r="34" spans="2:9" ht="14.5" thickBot="1">
      <c r="B34" s="243"/>
      <c r="C34"/>
      <c r="D34"/>
      <c r="I34" s="245">
        <f>SUM(I25:I33)</f>
        <v>189</v>
      </c>
    </row>
    <row r="35" spans="2:9" ht="14.5" thickTop="1">
      <c r="B35" s="243" t="s">
        <v>402</v>
      </c>
      <c r="C35"/>
      <c r="D35" t="s">
        <v>408</v>
      </c>
    </row>
    <row r="36" spans="2:9">
      <c r="B36" s="243" t="s">
        <v>403</v>
      </c>
      <c r="C36"/>
      <c r="D36" t="s">
        <v>405</v>
      </c>
    </row>
  </sheetData>
  <pageMargins left="0.7" right="0.7" top="0.75" bottom="0.75" header="0.3" footer="0.3"/>
  <pageSetup scale="69"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2">
    <pageSetUpPr fitToPage="1"/>
  </sheetPr>
  <dimension ref="A1:P131"/>
  <sheetViews>
    <sheetView workbookViewId="0"/>
  </sheetViews>
  <sheetFormatPr defaultColWidth="8.81640625" defaultRowHeight="12.5" outlineLevelCol="1"/>
  <cols>
    <col min="1" max="1" width="3.81640625" style="194" customWidth="1"/>
    <col min="2" max="2" width="37.1796875" style="194" customWidth="1"/>
    <col min="3" max="3" width="3.81640625" style="194" customWidth="1"/>
    <col min="4" max="4" width="14" style="194" customWidth="1"/>
    <col min="5" max="5" width="10.54296875" style="194" bestFit="1" customWidth="1"/>
    <col min="6" max="6" width="13.1796875" style="215"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384</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18" t="s">
        <v>9</v>
      </c>
      <c r="J5" s="79"/>
      <c r="K5" s="218" t="s">
        <v>121</v>
      </c>
    </row>
    <row r="6" spans="1:15" ht="13">
      <c r="B6" s="79"/>
      <c r="C6" s="79"/>
      <c r="D6" s="79" t="s">
        <v>1</v>
      </c>
      <c r="E6" s="79" t="s">
        <v>7</v>
      </c>
      <c r="F6" s="79"/>
      <c r="G6" s="79" t="s">
        <v>9</v>
      </c>
      <c r="H6" s="105"/>
      <c r="I6" s="218" t="s">
        <v>12</v>
      </c>
      <c r="J6" s="79"/>
      <c r="K6" s="218" t="s">
        <v>8</v>
      </c>
    </row>
    <row r="7" spans="1:15" ht="15.5" thickBot="1">
      <c r="B7" s="219" t="s">
        <v>0</v>
      </c>
      <c r="C7" s="80"/>
      <c r="D7" s="80" t="s">
        <v>6</v>
      </c>
      <c r="E7" s="80" t="s">
        <v>10</v>
      </c>
      <c r="F7" s="80" t="s">
        <v>3</v>
      </c>
      <c r="G7" s="80" t="s">
        <v>11</v>
      </c>
      <c r="H7" s="220"/>
      <c r="I7" s="221" t="s">
        <v>126</v>
      </c>
      <c r="J7" s="79"/>
      <c r="K7" s="221"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14</v>
      </c>
      <c r="G10" s="104">
        <v>1</v>
      </c>
      <c r="H10" s="105"/>
      <c r="I10" s="200">
        <v>78</v>
      </c>
      <c r="J10" s="59"/>
      <c r="K10" s="200">
        <v>78</v>
      </c>
      <c r="M10" s="194">
        <v>1</v>
      </c>
      <c r="O10" s="194">
        <v>1</v>
      </c>
    </row>
    <row r="11" spans="1:15" ht="13">
      <c r="B11" s="83" t="s">
        <v>18</v>
      </c>
      <c r="C11" s="84"/>
      <c r="D11" s="103" t="s">
        <v>16</v>
      </c>
      <c r="E11" s="103" t="s">
        <v>17</v>
      </c>
      <c r="F11" s="103" t="s">
        <v>14</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14</v>
      </c>
      <c r="G12" s="104">
        <v>1</v>
      </c>
      <c r="H12" s="105"/>
      <c r="I12" s="200">
        <v>66</v>
      </c>
      <c r="J12" s="59"/>
      <c r="K12" s="200">
        <v>66</v>
      </c>
      <c r="M12" s="194">
        <f t="shared" si="0"/>
        <v>3</v>
      </c>
      <c r="O12" s="194">
        <f t="shared" si="1"/>
        <v>3</v>
      </c>
    </row>
    <row r="13" spans="1:15" ht="13">
      <c r="B13" s="83" t="s">
        <v>20</v>
      </c>
      <c r="C13" s="84"/>
      <c r="D13" s="103" t="s">
        <v>16</v>
      </c>
      <c r="E13" s="103" t="s">
        <v>17</v>
      </c>
      <c r="F13" s="103" t="s">
        <v>14</v>
      </c>
      <c r="G13" s="104">
        <v>1</v>
      </c>
      <c r="H13" s="105"/>
      <c r="I13" s="200">
        <v>66</v>
      </c>
      <c r="J13" s="59"/>
      <c r="K13" s="200">
        <v>66</v>
      </c>
      <c r="M13" s="194">
        <f t="shared" si="0"/>
        <v>4</v>
      </c>
      <c r="O13" s="194">
        <f t="shared" si="1"/>
        <v>4</v>
      </c>
    </row>
    <row r="14" spans="1:15" ht="13">
      <c r="B14" s="83" t="s">
        <v>21</v>
      </c>
      <c r="C14" s="84"/>
      <c r="D14" s="103" t="s">
        <v>16</v>
      </c>
      <c r="E14" s="103" t="s">
        <v>17</v>
      </c>
      <c r="F14" s="103" t="s">
        <v>14</v>
      </c>
      <c r="G14" s="104">
        <v>1</v>
      </c>
      <c r="H14" s="105"/>
      <c r="I14" s="200">
        <v>53</v>
      </c>
      <c r="J14" s="59"/>
      <c r="K14" s="200">
        <v>53</v>
      </c>
      <c r="M14" s="194">
        <f t="shared" si="0"/>
        <v>5</v>
      </c>
      <c r="O14" s="194">
        <f t="shared" si="1"/>
        <v>5</v>
      </c>
    </row>
    <row r="15" spans="1:15" ht="13">
      <c r="B15" s="83" t="s">
        <v>22</v>
      </c>
      <c r="C15" s="84"/>
      <c r="D15" s="103" t="s">
        <v>16</v>
      </c>
      <c r="E15" s="103" t="s">
        <v>17</v>
      </c>
      <c r="F15" s="103" t="s">
        <v>14</v>
      </c>
      <c r="G15" s="104">
        <v>1</v>
      </c>
      <c r="H15" s="105"/>
      <c r="I15" s="200">
        <v>52</v>
      </c>
      <c r="J15" s="59"/>
      <c r="K15" s="200">
        <v>52</v>
      </c>
      <c r="M15" s="194">
        <f t="shared" si="0"/>
        <v>6</v>
      </c>
      <c r="O15" s="194">
        <f t="shared" si="1"/>
        <v>6</v>
      </c>
    </row>
    <row r="16" spans="1:15" ht="13">
      <c r="B16" s="83" t="s">
        <v>23</v>
      </c>
      <c r="C16" s="84"/>
      <c r="D16" s="103" t="s">
        <v>16</v>
      </c>
      <c r="E16" s="103" t="s">
        <v>17</v>
      </c>
      <c r="F16" s="103" t="s">
        <v>14</v>
      </c>
      <c r="G16" s="104">
        <v>1</v>
      </c>
      <c r="H16" s="105"/>
      <c r="I16" s="200">
        <v>52</v>
      </c>
      <c r="J16" s="59"/>
      <c r="K16" s="200">
        <v>52</v>
      </c>
      <c r="M16" s="194">
        <f t="shared" si="0"/>
        <v>7</v>
      </c>
      <c r="O16" s="194">
        <f t="shared" si="1"/>
        <v>7</v>
      </c>
    </row>
    <row r="17" spans="2:15" ht="13">
      <c r="B17" s="83" t="s">
        <v>24</v>
      </c>
      <c r="C17" s="84"/>
      <c r="D17" s="103" t="s">
        <v>16</v>
      </c>
      <c r="E17" s="103" t="s">
        <v>17</v>
      </c>
      <c r="F17" s="103" t="s">
        <v>14</v>
      </c>
      <c r="G17" s="104">
        <v>1</v>
      </c>
      <c r="H17" s="105"/>
      <c r="I17" s="200">
        <v>51</v>
      </c>
      <c r="J17" s="59"/>
      <c r="K17" s="200">
        <v>51</v>
      </c>
      <c r="M17" s="194">
        <f t="shared" si="0"/>
        <v>8</v>
      </c>
      <c r="O17" s="194">
        <f t="shared" si="1"/>
        <v>8</v>
      </c>
    </row>
    <row r="18" spans="2:15" ht="13">
      <c r="B18" s="83" t="s">
        <v>25</v>
      </c>
      <c r="C18" s="84"/>
      <c r="D18" s="103" t="s">
        <v>16</v>
      </c>
      <c r="E18" s="103" t="s">
        <v>17</v>
      </c>
      <c r="F18" s="103" t="s">
        <v>14</v>
      </c>
      <c r="G18" s="104">
        <v>1</v>
      </c>
      <c r="H18" s="105"/>
      <c r="I18" s="200">
        <v>50</v>
      </c>
      <c r="J18" s="59"/>
      <c r="K18" s="200">
        <v>50</v>
      </c>
      <c r="M18" s="194">
        <f t="shared" si="0"/>
        <v>9</v>
      </c>
      <c r="O18" s="194">
        <f t="shared" si="1"/>
        <v>9</v>
      </c>
    </row>
    <row r="19" spans="2:15" ht="13">
      <c r="B19" s="83" t="s">
        <v>26</v>
      </c>
      <c r="C19" s="84"/>
      <c r="D19" s="103" t="s">
        <v>16</v>
      </c>
      <c r="E19" s="103" t="s">
        <v>17</v>
      </c>
      <c r="F19" s="103" t="s">
        <v>14</v>
      </c>
      <c r="G19" s="104">
        <v>1</v>
      </c>
      <c r="H19" s="105"/>
      <c r="I19" s="200">
        <v>48</v>
      </c>
      <c r="J19" s="59"/>
      <c r="K19" s="200">
        <v>48</v>
      </c>
      <c r="M19" s="194">
        <f t="shared" si="0"/>
        <v>10</v>
      </c>
      <c r="O19" s="194">
        <f t="shared" si="1"/>
        <v>10</v>
      </c>
    </row>
    <row r="20" spans="2:15" ht="13">
      <c r="B20" s="83" t="s">
        <v>27</v>
      </c>
      <c r="C20" s="84"/>
      <c r="D20" s="103" t="s">
        <v>16</v>
      </c>
      <c r="E20" s="103" t="s">
        <v>17</v>
      </c>
      <c r="F20" s="103" t="s">
        <v>14</v>
      </c>
      <c r="G20" s="104">
        <v>1</v>
      </c>
      <c r="H20" s="105"/>
      <c r="I20" s="200">
        <v>43</v>
      </c>
      <c r="J20" s="59"/>
      <c r="K20" s="200">
        <v>43</v>
      </c>
      <c r="M20" s="194">
        <f t="shared" si="0"/>
        <v>11</v>
      </c>
      <c r="O20" s="194">
        <f t="shared" si="1"/>
        <v>11</v>
      </c>
    </row>
    <row r="21" spans="2:15" ht="13">
      <c r="B21" s="83" t="s">
        <v>28</v>
      </c>
      <c r="C21" s="84"/>
      <c r="D21" s="103" t="s">
        <v>16</v>
      </c>
      <c r="E21" s="103" t="s">
        <v>17</v>
      </c>
      <c r="F21" s="103" t="s">
        <v>14</v>
      </c>
      <c r="G21" s="104">
        <v>1</v>
      </c>
      <c r="H21" s="105"/>
      <c r="I21" s="200">
        <v>42</v>
      </c>
      <c r="J21" s="59"/>
      <c r="K21" s="200">
        <v>42</v>
      </c>
      <c r="M21" s="194">
        <f t="shared" si="0"/>
        <v>12</v>
      </c>
      <c r="O21" s="194">
        <f t="shared" si="1"/>
        <v>12</v>
      </c>
    </row>
    <row r="22" spans="2:15" ht="13">
      <c r="B22" s="83" t="s">
        <v>29</v>
      </c>
      <c r="C22" s="84"/>
      <c r="D22" s="103" t="s">
        <v>16</v>
      </c>
      <c r="E22" s="103" t="s">
        <v>17</v>
      </c>
      <c r="F22" s="103" t="s">
        <v>14</v>
      </c>
      <c r="G22" s="104">
        <v>1</v>
      </c>
      <c r="H22" s="105"/>
      <c r="I22" s="200">
        <v>24</v>
      </c>
      <c r="J22" s="59"/>
      <c r="K22" s="200">
        <v>24</v>
      </c>
      <c r="M22" s="194">
        <f t="shared" si="0"/>
        <v>13</v>
      </c>
      <c r="O22" s="194">
        <f t="shared" si="1"/>
        <v>13</v>
      </c>
    </row>
    <row r="23" spans="2:15" ht="13">
      <c r="B23" s="83" t="s">
        <v>30</v>
      </c>
      <c r="C23" s="84"/>
      <c r="D23" s="103" t="s">
        <v>16</v>
      </c>
      <c r="E23" s="103" t="s">
        <v>17</v>
      </c>
      <c r="F23" s="103" t="s">
        <v>14</v>
      </c>
      <c r="G23" s="104">
        <v>1</v>
      </c>
      <c r="H23" s="105"/>
      <c r="I23" s="200">
        <v>17</v>
      </c>
      <c r="J23" s="59"/>
      <c r="K23" s="200">
        <v>17</v>
      </c>
      <c r="M23" s="194">
        <f t="shared" si="0"/>
        <v>14</v>
      </c>
      <c r="O23" s="194">
        <f t="shared" si="1"/>
        <v>14</v>
      </c>
    </row>
    <row r="24" spans="2:15" ht="13">
      <c r="B24" s="83" t="s">
        <v>31</v>
      </c>
      <c r="C24" s="84"/>
      <c r="D24" s="103" t="s">
        <v>16</v>
      </c>
      <c r="E24" s="103" t="s">
        <v>17</v>
      </c>
      <c r="F24" s="103" t="s">
        <v>14</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34</v>
      </c>
      <c r="G26" s="104">
        <v>1</v>
      </c>
      <c r="H26" s="105"/>
      <c r="I26" s="193">
        <v>835</v>
      </c>
      <c r="J26" s="59"/>
      <c r="K26" s="193">
        <v>857</v>
      </c>
      <c r="M26" s="194">
        <f>+M24+1</f>
        <v>16</v>
      </c>
      <c r="O26" s="194">
        <f>+O24+1</f>
        <v>16</v>
      </c>
    </row>
    <row r="27" spans="2:15" ht="13">
      <c r="B27" s="83" t="s">
        <v>35</v>
      </c>
      <c r="C27" s="84"/>
      <c r="D27" s="103" t="s">
        <v>16</v>
      </c>
      <c r="E27" s="103" t="s">
        <v>17</v>
      </c>
      <c r="F27" s="103" t="s">
        <v>36</v>
      </c>
      <c r="G27" s="104">
        <v>1</v>
      </c>
      <c r="H27" s="105"/>
      <c r="I27" s="193">
        <f>750+20</f>
        <v>770</v>
      </c>
      <c r="J27" s="59"/>
      <c r="K27" s="193">
        <f>729+20</f>
        <v>749</v>
      </c>
      <c r="M27" s="194">
        <f>+M26+1</f>
        <v>17</v>
      </c>
      <c r="O27" s="194">
        <f t="shared" ref="O27:O33" si="2">O26+1</f>
        <v>17</v>
      </c>
    </row>
    <row r="28" spans="2:15" ht="13">
      <c r="B28" s="83" t="s">
        <v>39</v>
      </c>
      <c r="C28" s="84"/>
      <c r="D28" s="103" t="s">
        <v>16</v>
      </c>
      <c r="E28" s="103" t="s">
        <v>40</v>
      </c>
      <c r="F28" s="103" t="s">
        <v>36</v>
      </c>
      <c r="G28" s="104">
        <v>1</v>
      </c>
      <c r="H28" s="105"/>
      <c r="I28" s="193">
        <v>566</v>
      </c>
      <c r="J28" s="59"/>
      <c r="K28" s="193">
        <v>635</v>
      </c>
      <c r="M28" s="194" t="e">
        <f>+#REF!+1</f>
        <v>#REF!</v>
      </c>
      <c r="O28" s="194">
        <f t="shared" si="2"/>
        <v>18</v>
      </c>
    </row>
    <row r="29" spans="2:15" ht="13">
      <c r="B29" s="83" t="s">
        <v>287</v>
      </c>
      <c r="C29" s="84"/>
      <c r="D29" s="103" t="s">
        <v>16</v>
      </c>
      <c r="E29" s="103" t="s">
        <v>17</v>
      </c>
      <c r="F29" s="103" t="s">
        <v>36</v>
      </c>
      <c r="G29" s="104">
        <v>1</v>
      </c>
      <c r="H29" s="105"/>
      <c r="I29" s="193">
        <v>513</v>
      </c>
      <c r="J29" s="59"/>
      <c r="K29" s="193">
        <v>608</v>
      </c>
      <c r="M29" s="194" t="e">
        <f>+M48+1</f>
        <v>#REF!</v>
      </c>
      <c r="O29" s="194">
        <f t="shared" si="2"/>
        <v>19</v>
      </c>
    </row>
    <row r="30" spans="2:15" ht="13">
      <c r="B30" s="83" t="s">
        <v>41</v>
      </c>
      <c r="C30" s="84"/>
      <c r="D30" s="103" t="s">
        <v>16</v>
      </c>
      <c r="E30" s="103" t="s">
        <v>17</v>
      </c>
      <c r="F30" s="103" t="s">
        <v>36</v>
      </c>
      <c r="G30" s="104">
        <v>1</v>
      </c>
      <c r="H30" s="105"/>
      <c r="I30" s="193">
        <v>564</v>
      </c>
      <c r="J30" s="59"/>
      <c r="K30" s="193">
        <v>605</v>
      </c>
      <c r="M30" s="194" t="e">
        <f>+M28+1</f>
        <v>#REF!</v>
      </c>
      <c r="O30" s="194">
        <f t="shared" si="2"/>
        <v>20</v>
      </c>
    </row>
    <row r="31" spans="2:15" ht="13">
      <c r="B31" s="83" t="s">
        <v>42</v>
      </c>
      <c r="C31" s="84"/>
      <c r="D31" s="103" t="s">
        <v>16</v>
      </c>
      <c r="E31" s="103" t="s">
        <v>17</v>
      </c>
      <c r="F31" s="103" t="s">
        <v>36</v>
      </c>
      <c r="G31" s="104">
        <v>1</v>
      </c>
      <c r="H31" s="105"/>
      <c r="I31" s="193">
        <v>542</v>
      </c>
      <c r="J31" s="59"/>
      <c r="K31" s="193">
        <v>578</v>
      </c>
      <c r="M31" s="194" t="e">
        <f t="shared" ref="M31:M47" si="3">+M30+1</f>
        <v>#REF!</v>
      </c>
      <c r="O31" s="194">
        <f t="shared" si="2"/>
        <v>21</v>
      </c>
    </row>
    <row r="32" spans="2:15" ht="13">
      <c r="B32" s="83" t="s">
        <v>43</v>
      </c>
      <c r="C32" s="84"/>
      <c r="D32" s="103" t="s">
        <v>16</v>
      </c>
      <c r="E32" s="103" t="s">
        <v>17</v>
      </c>
      <c r="F32" s="103" t="s">
        <v>36</v>
      </c>
      <c r="G32" s="104">
        <v>1</v>
      </c>
      <c r="H32" s="105"/>
      <c r="I32" s="193">
        <v>518</v>
      </c>
      <c r="J32" s="59"/>
      <c r="K32" s="193">
        <v>572</v>
      </c>
      <c r="M32" s="194" t="e">
        <f t="shared" si="3"/>
        <v>#REF!</v>
      </c>
      <c r="O32" s="194">
        <f t="shared" si="2"/>
        <v>22</v>
      </c>
    </row>
    <row r="33" spans="2:15" ht="13">
      <c r="B33" s="83" t="s">
        <v>44</v>
      </c>
      <c r="C33" s="84"/>
      <c r="D33" s="103" t="s">
        <v>16</v>
      </c>
      <c r="E33" s="103" t="s">
        <v>45</v>
      </c>
      <c r="F33" s="103" t="s">
        <v>36</v>
      </c>
      <c r="G33" s="104">
        <v>1</v>
      </c>
      <c r="H33" s="105"/>
      <c r="I33" s="193">
        <v>520</v>
      </c>
      <c r="J33" s="59"/>
      <c r="K33" s="193">
        <v>530</v>
      </c>
      <c r="M33" s="194" t="e">
        <f t="shared" si="3"/>
        <v>#REF!</v>
      </c>
      <c r="O33" s="194">
        <f t="shared" si="2"/>
        <v>23</v>
      </c>
    </row>
    <row r="34" spans="2:15" ht="13">
      <c r="B34" s="83" t="s">
        <v>48</v>
      </c>
      <c r="C34" s="84"/>
      <c r="D34" s="103" t="s">
        <v>16</v>
      </c>
      <c r="E34" s="103" t="s">
        <v>17</v>
      </c>
      <c r="F34" s="103" t="s">
        <v>36</v>
      </c>
      <c r="G34" s="104">
        <v>1</v>
      </c>
      <c r="H34" s="105"/>
      <c r="I34" s="200">
        <v>0</v>
      </c>
      <c r="J34" s="59"/>
      <c r="K34" s="200">
        <v>141</v>
      </c>
      <c r="M34" s="194" t="e">
        <f>+#REF!+1</f>
        <v>#REF!</v>
      </c>
      <c r="O34" s="194">
        <f>O33+1</f>
        <v>24</v>
      </c>
    </row>
    <row r="35" spans="2:15" ht="13">
      <c r="B35" s="83" t="s">
        <v>49</v>
      </c>
      <c r="C35" s="84"/>
      <c r="D35" s="103" t="s">
        <v>16</v>
      </c>
      <c r="E35" s="103" t="s">
        <v>17</v>
      </c>
      <c r="F35" s="103" t="s">
        <v>36</v>
      </c>
      <c r="G35" s="104">
        <v>1</v>
      </c>
      <c r="H35" s="105"/>
      <c r="I35" s="200">
        <v>109</v>
      </c>
      <c r="J35" s="59"/>
      <c r="K35" s="200">
        <v>130</v>
      </c>
      <c r="M35" s="194" t="e">
        <f>+M34+1</f>
        <v>#REF!</v>
      </c>
      <c r="O35" s="194">
        <f>+O34+1</f>
        <v>25</v>
      </c>
    </row>
    <row r="36" spans="2:15" ht="13">
      <c r="B36" s="83" t="s">
        <v>50</v>
      </c>
      <c r="C36" s="84"/>
      <c r="D36" s="103" t="s">
        <v>16</v>
      </c>
      <c r="E36" s="103" t="s">
        <v>17</v>
      </c>
      <c r="F36" s="103" t="s">
        <v>36</v>
      </c>
      <c r="G36" s="104">
        <v>1</v>
      </c>
      <c r="H36" s="105"/>
      <c r="I36" s="200">
        <v>120</v>
      </c>
      <c r="J36" s="59"/>
      <c r="K36" s="200">
        <v>120</v>
      </c>
      <c r="M36" s="194" t="e">
        <f t="shared" si="3"/>
        <v>#REF!</v>
      </c>
      <c r="O36" s="194">
        <f t="shared" ref="O36:O47" si="4">+O35+1</f>
        <v>26</v>
      </c>
    </row>
    <row r="37" spans="2:15" ht="13">
      <c r="B37" s="83" t="s">
        <v>51</v>
      </c>
      <c r="C37" s="84"/>
      <c r="D37" s="103" t="s">
        <v>16</v>
      </c>
      <c r="E37" s="103" t="s">
        <v>17</v>
      </c>
      <c r="F37" s="103" t="s">
        <v>36</v>
      </c>
      <c r="G37" s="104">
        <v>1</v>
      </c>
      <c r="H37" s="105"/>
      <c r="I37" s="200">
        <v>50</v>
      </c>
      <c r="J37" s="59"/>
      <c r="K37" s="200">
        <v>50</v>
      </c>
      <c r="M37" s="194" t="e">
        <f t="shared" si="3"/>
        <v>#REF!</v>
      </c>
      <c r="O37" s="194">
        <f t="shared" si="4"/>
        <v>27</v>
      </c>
    </row>
    <row r="38" spans="2:15" ht="13">
      <c r="B38" s="83" t="s">
        <v>52</v>
      </c>
      <c r="C38" s="84"/>
      <c r="D38" s="103" t="s">
        <v>16</v>
      </c>
      <c r="E38" s="103" t="s">
        <v>17</v>
      </c>
      <c r="F38" s="103" t="s">
        <v>36</v>
      </c>
      <c r="G38" s="104">
        <v>1</v>
      </c>
      <c r="H38" s="105"/>
      <c r="I38" s="200">
        <v>49</v>
      </c>
      <c r="J38" s="59"/>
      <c r="K38" s="200">
        <v>49</v>
      </c>
      <c r="M38" s="194" t="e">
        <f t="shared" si="3"/>
        <v>#REF!</v>
      </c>
      <c r="O38" s="194">
        <f t="shared" si="4"/>
        <v>28</v>
      </c>
    </row>
    <row r="39" spans="2:15" ht="13">
      <c r="B39" s="83" t="s">
        <v>53</v>
      </c>
      <c r="C39" s="84"/>
      <c r="D39" s="103" t="s">
        <v>16</v>
      </c>
      <c r="E39" s="103" t="s">
        <v>17</v>
      </c>
      <c r="F39" s="103" t="s">
        <v>36</v>
      </c>
      <c r="G39" s="104">
        <v>1</v>
      </c>
      <c r="H39" s="105"/>
      <c r="I39" s="200">
        <v>0</v>
      </c>
      <c r="J39" s="59"/>
      <c r="K39" s="200">
        <v>48</v>
      </c>
      <c r="M39" s="194" t="e">
        <f t="shared" si="3"/>
        <v>#REF!</v>
      </c>
      <c r="O39" s="194">
        <f t="shared" si="4"/>
        <v>29</v>
      </c>
    </row>
    <row r="40" spans="2:15" ht="13">
      <c r="B40" s="83" t="s">
        <v>54</v>
      </c>
      <c r="C40" s="84"/>
      <c r="D40" s="103" t="s">
        <v>16</v>
      </c>
      <c r="E40" s="103" t="s">
        <v>17</v>
      </c>
      <c r="F40" s="103" t="s">
        <v>36</v>
      </c>
      <c r="G40" s="104">
        <v>1</v>
      </c>
      <c r="H40" s="105"/>
      <c r="I40" s="200">
        <v>0</v>
      </c>
      <c r="J40" s="59"/>
      <c r="K40" s="200">
        <v>47</v>
      </c>
      <c r="M40" s="194" t="e">
        <f t="shared" si="3"/>
        <v>#REF!</v>
      </c>
      <c r="O40" s="194">
        <f t="shared" si="4"/>
        <v>30</v>
      </c>
    </row>
    <row r="41" spans="2:15" ht="13">
      <c r="B41" s="83" t="s">
        <v>55</v>
      </c>
      <c r="C41" s="84"/>
      <c r="D41" s="103" t="s">
        <v>16</v>
      </c>
      <c r="E41" s="103" t="s">
        <v>17</v>
      </c>
      <c r="F41" s="103" t="s">
        <v>36</v>
      </c>
      <c r="G41" s="104">
        <v>1</v>
      </c>
      <c r="H41" s="105"/>
      <c r="I41" s="200">
        <v>0</v>
      </c>
      <c r="J41" s="59"/>
      <c r="K41" s="200">
        <v>47</v>
      </c>
      <c r="M41" s="194" t="e">
        <f t="shared" si="3"/>
        <v>#REF!</v>
      </c>
      <c r="O41" s="194">
        <f t="shared" si="4"/>
        <v>31</v>
      </c>
    </row>
    <row r="42" spans="2:15" ht="13">
      <c r="B42" s="83" t="s">
        <v>56</v>
      </c>
      <c r="C42" s="84"/>
      <c r="D42" s="103" t="s">
        <v>16</v>
      </c>
      <c r="E42" s="103" t="s">
        <v>17</v>
      </c>
      <c r="F42" s="103" t="s">
        <v>36</v>
      </c>
      <c r="G42" s="104">
        <v>1</v>
      </c>
      <c r="H42" s="105"/>
      <c r="I42" s="200">
        <v>0</v>
      </c>
      <c r="J42" s="59"/>
      <c r="K42" s="200">
        <v>47</v>
      </c>
      <c r="M42" s="194" t="e">
        <f t="shared" si="3"/>
        <v>#REF!</v>
      </c>
      <c r="O42" s="194">
        <f t="shared" si="4"/>
        <v>32</v>
      </c>
    </row>
    <row r="43" spans="2:15" ht="13">
      <c r="B43" s="83" t="s">
        <v>57</v>
      </c>
      <c r="C43" s="84"/>
      <c r="D43" s="103" t="s">
        <v>16</v>
      </c>
      <c r="E43" s="103" t="s">
        <v>17</v>
      </c>
      <c r="F43" s="103" t="s">
        <v>36</v>
      </c>
      <c r="G43" s="104">
        <v>1</v>
      </c>
      <c r="H43" s="105"/>
      <c r="I43" s="200">
        <v>0</v>
      </c>
      <c r="J43" s="59"/>
      <c r="K43" s="200">
        <v>47</v>
      </c>
      <c r="M43" s="194" t="e">
        <f t="shared" si="3"/>
        <v>#REF!</v>
      </c>
      <c r="O43" s="194">
        <f t="shared" si="4"/>
        <v>33</v>
      </c>
    </row>
    <row r="44" spans="2:15" ht="13">
      <c r="B44" s="83" t="s">
        <v>58</v>
      </c>
      <c r="C44" s="84"/>
      <c r="D44" s="103" t="s">
        <v>16</v>
      </c>
      <c r="E44" s="103" t="s">
        <v>17</v>
      </c>
      <c r="F44" s="103" t="s">
        <v>36</v>
      </c>
      <c r="G44" s="104">
        <v>1</v>
      </c>
      <c r="H44" s="105"/>
      <c r="I44" s="200">
        <v>0</v>
      </c>
      <c r="J44" s="59"/>
      <c r="K44" s="200">
        <v>47</v>
      </c>
      <c r="M44" s="194" t="e">
        <f t="shared" si="3"/>
        <v>#REF!</v>
      </c>
      <c r="O44" s="194">
        <f t="shared" si="4"/>
        <v>34</v>
      </c>
    </row>
    <row r="45" spans="2:15" ht="13">
      <c r="B45" s="83" t="s">
        <v>59</v>
      </c>
      <c r="C45" s="84"/>
      <c r="D45" s="103" t="s">
        <v>16</v>
      </c>
      <c r="E45" s="103" t="s">
        <v>17</v>
      </c>
      <c r="F45" s="103" t="s">
        <v>36</v>
      </c>
      <c r="G45" s="104">
        <v>1</v>
      </c>
      <c r="H45" s="105"/>
      <c r="I45" s="200">
        <v>0</v>
      </c>
      <c r="J45" s="59"/>
      <c r="K45" s="200">
        <v>47</v>
      </c>
      <c r="M45" s="194" t="e">
        <f t="shared" si="3"/>
        <v>#REF!</v>
      </c>
      <c r="O45" s="194">
        <f t="shared" si="4"/>
        <v>35</v>
      </c>
    </row>
    <row r="46" spans="2:15" ht="13">
      <c r="B46" s="83" t="s">
        <v>60</v>
      </c>
      <c r="C46" s="84"/>
      <c r="D46" s="103" t="s">
        <v>16</v>
      </c>
      <c r="E46" s="103" t="s">
        <v>17</v>
      </c>
      <c r="F46" s="103" t="s">
        <v>36</v>
      </c>
      <c r="G46" s="104">
        <v>1</v>
      </c>
      <c r="H46" s="105"/>
      <c r="I46" s="200">
        <v>0</v>
      </c>
      <c r="J46" s="59"/>
      <c r="K46" s="200">
        <v>44</v>
      </c>
      <c r="M46" s="194" t="e">
        <f t="shared" si="3"/>
        <v>#REF!</v>
      </c>
      <c r="O46" s="194">
        <f t="shared" si="4"/>
        <v>36</v>
      </c>
    </row>
    <row r="47" spans="2:15" ht="13">
      <c r="B47" s="83" t="s">
        <v>61</v>
      </c>
      <c r="C47" s="84"/>
      <c r="D47" s="103" t="s">
        <v>16</v>
      </c>
      <c r="E47" s="103" t="s">
        <v>17</v>
      </c>
      <c r="F47" s="103" t="s">
        <v>36</v>
      </c>
      <c r="G47" s="104">
        <v>1</v>
      </c>
      <c r="H47" s="105"/>
      <c r="I47" s="200">
        <v>28</v>
      </c>
      <c r="J47" s="59"/>
      <c r="K47" s="200">
        <v>28</v>
      </c>
      <c r="M47" s="194" t="e">
        <f t="shared" si="3"/>
        <v>#REF!</v>
      </c>
      <c r="O47" s="194">
        <f t="shared" si="4"/>
        <v>37</v>
      </c>
    </row>
    <row r="48" spans="2:15" ht="13">
      <c r="B48" s="201" t="s">
        <v>62</v>
      </c>
      <c r="C48" s="84"/>
      <c r="D48" s="103"/>
      <c r="E48" s="103"/>
      <c r="F48" s="103"/>
      <c r="G48" s="225"/>
      <c r="H48" s="226"/>
      <c r="I48" s="203">
        <f>SUM(I10:I47)</f>
        <v>5909</v>
      </c>
      <c r="J48" s="204"/>
      <c r="K48" s="203">
        <f>SUM(K10:K47)</f>
        <v>6751</v>
      </c>
      <c r="M48" s="194" t="e">
        <f>+M47+1</f>
        <v>#REF!</v>
      </c>
    </row>
    <row r="49" spans="2:15" ht="13">
      <c r="B49" s="90" t="s">
        <v>63</v>
      </c>
      <c r="C49" s="90"/>
      <c r="D49" s="76"/>
      <c r="E49" s="76"/>
      <c r="F49" s="77"/>
      <c r="G49" s="76"/>
      <c r="H49" s="76"/>
      <c r="I49" s="199"/>
      <c r="J49" s="76"/>
      <c r="K49" s="199"/>
    </row>
    <row r="50" spans="2:15" ht="13">
      <c r="B50" s="83" t="s">
        <v>66</v>
      </c>
      <c r="C50" s="84"/>
      <c r="D50" s="103" t="s">
        <v>122</v>
      </c>
      <c r="E50" s="103" t="s">
        <v>65</v>
      </c>
      <c r="F50" s="103" t="s">
        <v>36</v>
      </c>
      <c r="G50" s="104">
        <v>1</v>
      </c>
      <c r="H50" s="105"/>
      <c r="I50" s="200">
        <f>830+13</f>
        <v>843</v>
      </c>
      <c r="J50" s="59"/>
      <c r="K50" s="200">
        <f>1001+13</f>
        <v>1014</v>
      </c>
      <c r="O50" s="194">
        <f>+O47+1</f>
        <v>38</v>
      </c>
    </row>
    <row r="51" spans="2:15" ht="13">
      <c r="B51" s="83" t="s">
        <v>67</v>
      </c>
      <c r="C51" s="84"/>
      <c r="D51" s="103" t="s">
        <v>122</v>
      </c>
      <c r="E51" s="103" t="s">
        <v>65</v>
      </c>
      <c r="F51" s="103" t="s">
        <v>36</v>
      </c>
      <c r="G51" s="104">
        <v>1</v>
      </c>
      <c r="H51" s="105"/>
      <c r="I51" s="200">
        <v>782</v>
      </c>
      <c r="J51" s="59"/>
      <c r="K51" s="200">
        <v>842</v>
      </c>
      <c r="M51" s="194" t="e">
        <f>+M29+1</f>
        <v>#REF!</v>
      </c>
      <c r="O51" s="194">
        <f>+O50+1</f>
        <v>39</v>
      </c>
    </row>
    <row r="52" spans="2:15" ht="13">
      <c r="B52" s="83" t="s">
        <v>68</v>
      </c>
      <c r="C52" s="84"/>
      <c r="D52" s="103" t="s">
        <v>122</v>
      </c>
      <c r="E52" s="103" t="s">
        <v>65</v>
      </c>
      <c r="F52" s="103" t="s">
        <v>36</v>
      </c>
      <c r="G52" s="104">
        <v>1</v>
      </c>
      <c r="H52" s="105"/>
      <c r="I52" s="200">
        <v>763</v>
      </c>
      <c r="J52" s="59"/>
      <c r="K52" s="200">
        <v>781</v>
      </c>
      <c r="M52" s="194" t="e">
        <f t="shared" ref="M52:M63" si="5">+M51+1</f>
        <v>#REF!</v>
      </c>
      <c r="O52" s="194">
        <f t="shared" ref="O52:O62" si="6">+O51+1</f>
        <v>40</v>
      </c>
    </row>
    <row r="53" spans="2:15" ht="13">
      <c r="B53" s="83" t="s">
        <v>381</v>
      </c>
      <c r="C53" s="84"/>
      <c r="D53" s="103" t="s">
        <v>122</v>
      </c>
      <c r="E53" s="103" t="s">
        <v>65</v>
      </c>
      <c r="F53" s="103" t="s">
        <v>36</v>
      </c>
      <c r="G53" s="104">
        <v>1</v>
      </c>
      <c r="H53" s="105"/>
      <c r="I53" s="200">
        <v>740</v>
      </c>
      <c r="J53" s="59"/>
      <c r="K53" s="200">
        <v>762</v>
      </c>
      <c r="O53" s="194">
        <f t="shared" si="6"/>
        <v>41</v>
      </c>
    </row>
    <row r="54" spans="2:15" ht="13">
      <c r="B54" s="83" t="s">
        <v>64</v>
      </c>
      <c r="C54" s="84"/>
      <c r="D54" s="103" t="s">
        <v>122</v>
      </c>
      <c r="E54" s="103" t="s">
        <v>65</v>
      </c>
      <c r="F54" s="103" t="s">
        <v>36</v>
      </c>
      <c r="G54" s="104">
        <v>0.75</v>
      </c>
      <c r="H54" s="105"/>
      <c r="I54" s="200">
        <v>779</v>
      </c>
      <c r="J54" s="59"/>
      <c r="K54" s="200">
        <v>746</v>
      </c>
      <c r="M54" s="194" t="e">
        <f>+M52+1</f>
        <v>#REF!</v>
      </c>
      <c r="O54" s="194">
        <f t="shared" si="6"/>
        <v>42</v>
      </c>
    </row>
    <row r="55" spans="2:15" ht="13">
      <c r="B55" s="83" t="s">
        <v>69</v>
      </c>
      <c r="C55" s="84"/>
      <c r="D55" s="103" t="s">
        <v>122</v>
      </c>
      <c r="E55" s="103" t="s">
        <v>65</v>
      </c>
      <c r="F55" s="103" t="s">
        <v>36</v>
      </c>
      <c r="G55" s="104">
        <v>1</v>
      </c>
      <c r="H55" s="105"/>
      <c r="I55" s="200">
        <v>662</v>
      </c>
      <c r="J55" s="59"/>
      <c r="K55" s="200">
        <v>692</v>
      </c>
      <c r="M55" s="194" t="e">
        <f t="shared" si="5"/>
        <v>#REF!</v>
      </c>
      <c r="O55" s="194">
        <f t="shared" si="6"/>
        <v>43</v>
      </c>
    </row>
    <row r="56" spans="2:15" ht="13">
      <c r="B56" s="83" t="s">
        <v>71</v>
      </c>
      <c r="C56" s="84"/>
      <c r="D56" s="103" t="s">
        <v>122</v>
      </c>
      <c r="E56" s="103" t="s">
        <v>65</v>
      </c>
      <c r="F56" s="103" t="s">
        <v>36</v>
      </c>
      <c r="G56" s="104">
        <v>1</v>
      </c>
      <c r="H56" s="105"/>
      <c r="I56" s="200">
        <v>463</v>
      </c>
      <c r="J56" s="59"/>
      <c r="K56" s="200">
        <v>608</v>
      </c>
      <c r="M56" s="194" t="e">
        <f t="shared" si="5"/>
        <v>#REF!</v>
      </c>
      <c r="O56" s="194">
        <f t="shared" si="6"/>
        <v>44</v>
      </c>
    </row>
    <row r="57" spans="2:15" ht="13">
      <c r="B57" s="83" t="s">
        <v>70</v>
      </c>
      <c r="C57" s="84"/>
      <c r="D57" s="103" t="s">
        <v>122</v>
      </c>
      <c r="E57" s="103" t="s">
        <v>65</v>
      </c>
      <c r="F57" s="103" t="s">
        <v>36</v>
      </c>
      <c r="G57" s="104">
        <v>1</v>
      </c>
      <c r="H57" s="105"/>
      <c r="I57" s="200">
        <v>520</v>
      </c>
      <c r="J57" s="59"/>
      <c r="K57" s="200">
        <v>606</v>
      </c>
      <c r="M57" s="194" t="e">
        <f t="shared" si="5"/>
        <v>#REF!</v>
      </c>
      <c r="O57" s="194">
        <f t="shared" si="6"/>
        <v>45</v>
      </c>
    </row>
    <row r="58" spans="2:15" ht="13">
      <c r="B58" s="83" t="s">
        <v>72</v>
      </c>
      <c r="C58" s="84"/>
      <c r="D58" s="103" t="s">
        <v>122</v>
      </c>
      <c r="E58" s="103" t="s">
        <v>65</v>
      </c>
      <c r="F58" s="103" t="s">
        <v>36</v>
      </c>
      <c r="G58" s="104">
        <v>1</v>
      </c>
      <c r="H58" s="105"/>
      <c r="I58" s="200">
        <v>426</v>
      </c>
      <c r="J58" s="59"/>
      <c r="K58" s="200">
        <v>500</v>
      </c>
      <c r="M58" s="194" t="e">
        <f t="shared" si="5"/>
        <v>#REF!</v>
      </c>
      <c r="O58" s="194">
        <f t="shared" si="6"/>
        <v>46</v>
      </c>
    </row>
    <row r="59" spans="2:15" ht="13">
      <c r="B59" s="83" t="s">
        <v>73</v>
      </c>
      <c r="C59" s="84"/>
      <c r="D59" s="103" t="s">
        <v>122</v>
      </c>
      <c r="E59" s="103" t="s">
        <v>65</v>
      </c>
      <c r="F59" s="103" t="s">
        <v>36</v>
      </c>
      <c r="G59" s="104">
        <v>1</v>
      </c>
      <c r="H59" s="105"/>
      <c r="I59" s="200">
        <v>400</v>
      </c>
      <c r="J59" s="59"/>
      <c r="K59" s="200">
        <v>453</v>
      </c>
      <c r="M59" s="194" t="e">
        <f t="shared" si="5"/>
        <v>#REF!</v>
      </c>
      <c r="O59" s="194">
        <f t="shared" si="6"/>
        <v>47</v>
      </c>
    </row>
    <row r="60" spans="2:15" ht="13">
      <c r="B60" s="83" t="s">
        <v>74</v>
      </c>
      <c r="C60" s="84"/>
      <c r="D60" s="103" t="s">
        <v>122</v>
      </c>
      <c r="E60" s="103" t="s">
        <v>65</v>
      </c>
      <c r="F60" s="103" t="s">
        <v>36</v>
      </c>
      <c r="G60" s="104">
        <v>1</v>
      </c>
      <c r="H60" s="105"/>
      <c r="I60" s="200">
        <v>344</v>
      </c>
      <c r="J60" s="59"/>
      <c r="K60" s="200">
        <v>400</v>
      </c>
      <c r="M60" s="194" t="e">
        <f t="shared" si="5"/>
        <v>#REF!</v>
      </c>
      <c r="O60" s="194">
        <f t="shared" si="6"/>
        <v>48</v>
      </c>
    </row>
    <row r="61" spans="2:15" ht="13">
      <c r="B61" s="83" t="s">
        <v>75</v>
      </c>
      <c r="C61" s="84"/>
      <c r="D61" s="103" t="s">
        <v>122</v>
      </c>
      <c r="E61" s="103" t="s">
        <v>65</v>
      </c>
      <c r="F61" s="103" t="s">
        <v>36</v>
      </c>
      <c r="G61" s="227">
        <v>0.78500000000000003</v>
      </c>
      <c r="H61" s="105"/>
      <c r="I61" s="200">
        <v>392</v>
      </c>
      <c r="J61" s="59"/>
      <c r="K61" s="200">
        <v>374</v>
      </c>
      <c r="M61" s="194" t="e">
        <f t="shared" si="5"/>
        <v>#REF!</v>
      </c>
      <c r="O61" s="194">
        <f t="shared" si="6"/>
        <v>49</v>
      </c>
    </row>
    <row r="62" spans="2:15" ht="15.5">
      <c r="B62" s="83" t="s">
        <v>289</v>
      </c>
      <c r="C62" s="228"/>
      <c r="D62" s="103" t="s">
        <v>122</v>
      </c>
      <c r="E62" s="103" t="s">
        <v>65</v>
      </c>
      <c r="F62" s="103" t="s">
        <v>36</v>
      </c>
      <c r="G62" s="104">
        <v>1</v>
      </c>
      <c r="H62" s="105"/>
      <c r="I62" s="198">
        <v>210</v>
      </c>
      <c r="J62" s="59"/>
      <c r="K62" s="198">
        <v>236</v>
      </c>
      <c r="M62" s="194" t="e">
        <f t="shared" si="5"/>
        <v>#REF!</v>
      </c>
      <c r="O62" s="194">
        <f t="shared" si="6"/>
        <v>50</v>
      </c>
    </row>
    <row r="63" spans="2:15" ht="13">
      <c r="B63" s="201" t="s">
        <v>62</v>
      </c>
      <c r="C63" s="84"/>
      <c r="D63" s="76"/>
      <c r="E63" s="76"/>
      <c r="F63" s="77"/>
      <c r="G63" s="202"/>
      <c r="H63" s="202"/>
      <c r="I63" s="203">
        <f>SUM(I50:I62)</f>
        <v>7324</v>
      </c>
      <c r="J63" s="204"/>
      <c r="K63" s="203">
        <f>SUM(K50:K62)</f>
        <v>8014</v>
      </c>
      <c r="M63" s="194" t="e">
        <f t="shared" si="5"/>
        <v>#REF!</v>
      </c>
    </row>
    <row r="64" spans="2:15" ht="13">
      <c r="B64" s="90" t="s">
        <v>97</v>
      </c>
      <c r="C64" s="90"/>
      <c r="D64" s="76"/>
      <c r="E64" s="76"/>
      <c r="F64" s="77"/>
      <c r="G64" s="76"/>
      <c r="H64" s="76"/>
      <c r="I64" s="199"/>
      <c r="J64" s="76"/>
      <c r="K64" s="199"/>
    </row>
    <row r="65" spans="2:15" ht="13">
      <c r="B65" s="83" t="s">
        <v>176</v>
      </c>
      <c r="C65" s="84"/>
      <c r="D65" s="103" t="s">
        <v>114</v>
      </c>
      <c r="E65" s="103" t="s">
        <v>254</v>
      </c>
      <c r="F65" s="103" t="s">
        <v>36</v>
      </c>
      <c r="G65" s="104">
        <v>1</v>
      </c>
      <c r="H65" s="105"/>
      <c r="I65" s="200">
        <v>1037</v>
      </c>
      <c r="J65" s="59"/>
      <c r="K65" s="200">
        <v>1130</v>
      </c>
      <c r="O65" s="194">
        <f>+O62+1</f>
        <v>51</v>
      </c>
    </row>
    <row r="66" spans="2:15" ht="13">
      <c r="B66" s="83" t="s">
        <v>183</v>
      </c>
      <c r="C66" s="84"/>
      <c r="D66" s="103" t="s">
        <v>114</v>
      </c>
      <c r="E66" s="103" t="s">
        <v>255</v>
      </c>
      <c r="F66" s="103" t="s">
        <v>36</v>
      </c>
      <c r="G66" s="104">
        <v>1</v>
      </c>
      <c r="H66" s="105"/>
      <c r="I66" s="193">
        <v>1030</v>
      </c>
      <c r="J66" s="59"/>
      <c r="K66" s="193">
        <v>1130</v>
      </c>
      <c r="M66" s="194" t="e">
        <f>+M109+1</f>
        <v>#REF!</v>
      </c>
      <c r="O66" s="194">
        <f>+O65+1</f>
        <v>52</v>
      </c>
    </row>
    <row r="67" spans="2:15" ht="13">
      <c r="B67" s="83" t="s">
        <v>187</v>
      </c>
      <c r="C67" s="84"/>
      <c r="D67" s="103" t="s">
        <v>114</v>
      </c>
      <c r="E67" s="103" t="s">
        <v>255</v>
      </c>
      <c r="F67" s="103" t="s">
        <v>36</v>
      </c>
      <c r="G67" s="104">
        <v>1</v>
      </c>
      <c r="H67" s="105"/>
      <c r="I67" s="200">
        <v>0</v>
      </c>
      <c r="J67" s="59"/>
      <c r="K67" s="200">
        <v>725</v>
      </c>
      <c r="M67" s="194" t="e">
        <f t="shared" ref="M67:M96" si="7">+M66+1</f>
        <v>#REF!</v>
      </c>
      <c r="O67" s="194">
        <f t="shared" ref="O67:O95" si="8">+O66+1</f>
        <v>53</v>
      </c>
    </row>
    <row r="68" spans="2:15" ht="13">
      <c r="B68" s="83" t="s">
        <v>98</v>
      </c>
      <c r="C68" s="84"/>
      <c r="D68" s="103" t="s">
        <v>99</v>
      </c>
      <c r="E68" s="103" t="s">
        <v>100</v>
      </c>
      <c r="F68" s="103" t="s">
        <v>36</v>
      </c>
      <c r="G68" s="104">
        <v>1</v>
      </c>
      <c r="H68" s="105"/>
      <c r="I68" s="193">
        <v>518</v>
      </c>
      <c r="J68" s="59"/>
      <c r="K68" s="193">
        <v>603</v>
      </c>
      <c r="M68" s="194" t="e">
        <f t="shared" si="7"/>
        <v>#REF!</v>
      </c>
      <c r="O68" s="194">
        <f t="shared" si="8"/>
        <v>54</v>
      </c>
    </row>
    <row r="69" spans="2:15" ht="13">
      <c r="B69" s="83" t="s">
        <v>277</v>
      </c>
      <c r="C69" s="84"/>
      <c r="D69" s="103" t="s">
        <v>114</v>
      </c>
      <c r="E69" s="103" t="s">
        <v>254</v>
      </c>
      <c r="F69" s="103" t="s">
        <v>36</v>
      </c>
      <c r="G69" s="104">
        <v>1</v>
      </c>
      <c r="H69" s="105"/>
      <c r="I69" s="193">
        <v>518.5</v>
      </c>
      <c r="J69" s="59"/>
      <c r="K69" s="193">
        <v>565</v>
      </c>
      <c r="M69" s="194" t="e">
        <f t="shared" si="7"/>
        <v>#REF!</v>
      </c>
      <c r="O69" s="194">
        <f t="shared" si="8"/>
        <v>55</v>
      </c>
    </row>
    <row r="70" spans="2:15" ht="13">
      <c r="B70" s="83" t="s">
        <v>104</v>
      </c>
      <c r="C70" s="84"/>
      <c r="D70" s="103" t="s">
        <v>120</v>
      </c>
      <c r="E70" s="103" t="s">
        <v>105</v>
      </c>
      <c r="F70" s="103" t="s">
        <v>36</v>
      </c>
      <c r="G70" s="104">
        <v>1</v>
      </c>
      <c r="H70" s="105"/>
      <c r="I70" s="193">
        <f>543+9</f>
        <v>552</v>
      </c>
      <c r="J70" s="59"/>
      <c r="K70" s="193">
        <f>543+9</f>
        <v>552</v>
      </c>
      <c r="O70" s="194">
        <f t="shared" si="8"/>
        <v>56</v>
      </c>
    </row>
    <row r="71" spans="2:15" ht="15.5">
      <c r="B71" s="83" t="s">
        <v>288</v>
      </c>
      <c r="C71" s="84"/>
      <c r="D71" s="103" t="s">
        <v>120</v>
      </c>
      <c r="E71" s="103" t="s">
        <v>112</v>
      </c>
      <c r="F71" s="103" t="s">
        <v>36</v>
      </c>
      <c r="G71" s="104">
        <v>0.5</v>
      </c>
      <c r="H71" s="105"/>
      <c r="I71" s="200">
        <v>422</v>
      </c>
      <c r="J71" s="59"/>
      <c r="K71" s="200">
        <v>519</v>
      </c>
      <c r="M71" s="194" t="e">
        <f>+M69+1</f>
        <v>#REF!</v>
      </c>
      <c r="O71" s="194">
        <f t="shared" si="8"/>
        <v>57</v>
      </c>
    </row>
    <row r="72" spans="2:15" ht="13">
      <c r="B72" s="83" t="s">
        <v>101</v>
      </c>
      <c r="C72" s="84"/>
      <c r="D72" s="103" t="s">
        <v>99</v>
      </c>
      <c r="E72" s="103" t="s">
        <v>100</v>
      </c>
      <c r="F72" s="103" t="s">
        <v>36</v>
      </c>
      <c r="G72" s="104">
        <v>1</v>
      </c>
      <c r="H72" s="105"/>
      <c r="I72" s="193">
        <v>0</v>
      </c>
      <c r="J72" s="59"/>
      <c r="K72" s="193">
        <v>503</v>
      </c>
      <c r="M72" s="194" t="e">
        <f t="shared" si="7"/>
        <v>#REF!</v>
      </c>
      <c r="O72" s="194">
        <f t="shared" si="8"/>
        <v>58</v>
      </c>
    </row>
    <row r="73" spans="2:15" ht="13">
      <c r="B73" s="83" t="s">
        <v>113</v>
      </c>
      <c r="C73" s="84"/>
      <c r="D73" s="103" t="s">
        <v>114</v>
      </c>
      <c r="E73" s="103" t="s">
        <v>115</v>
      </c>
      <c r="F73" s="103" t="s">
        <v>36</v>
      </c>
      <c r="G73" s="104">
        <v>1</v>
      </c>
      <c r="H73" s="105"/>
      <c r="I73" s="200">
        <v>0</v>
      </c>
      <c r="J73" s="59"/>
      <c r="K73" s="200">
        <v>503</v>
      </c>
      <c r="M73" s="194" t="e">
        <f t="shared" si="7"/>
        <v>#REF!</v>
      </c>
      <c r="O73" s="194">
        <f t="shared" si="8"/>
        <v>59</v>
      </c>
    </row>
    <row r="74" spans="2:15" ht="13">
      <c r="B74" s="83" t="s">
        <v>102</v>
      </c>
      <c r="C74" s="84"/>
      <c r="D74" s="103" t="s">
        <v>99</v>
      </c>
      <c r="E74" s="103" t="s">
        <v>103</v>
      </c>
      <c r="F74" s="103" t="s">
        <v>36</v>
      </c>
      <c r="G74" s="104">
        <v>1</v>
      </c>
      <c r="H74" s="105"/>
      <c r="I74" s="193">
        <v>280</v>
      </c>
      <c r="J74" s="59"/>
      <c r="K74" s="193">
        <v>375</v>
      </c>
      <c r="M74" s="194" t="e">
        <f t="shared" si="7"/>
        <v>#REF!</v>
      </c>
      <c r="O74" s="194">
        <f t="shared" si="8"/>
        <v>60</v>
      </c>
    </row>
    <row r="75" spans="2:15" ht="13">
      <c r="B75" s="83" t="s">
        <v>192</v>
      </c>
      <c r="C75" s="84"/>
      <c r="D75" s="103" t="s">
        <v>114</v>
      </c>
      <c r="E75" s="103" t="s">
        <v>256</v>
      </c>
      <c r="F75" s="103" t="s">
        <v>36</v>
      </c>
      <c r="G75" s="104">
        <v>1</v>
      </c>
      <c r="H75" s="105"/>
      <c r="I75" s="200">
        <v>0</v>
      </c>
      <c r="J75" s="59"/>
      <c r="K75" s="200">
        <v>191</v>
      </c>
      <c r="M75" s="194" t="e">
        <f t="shared" si="7"/>
        <v>#REF!</v>
      </c>
      <c r="O75" s="194">
        <f t="shared" si="8"/>
        <v>61</v>
      </c>
    </row>
    <row r="76" spans="2:15" ht="15.5">
      <c r="B76" s="83" t="s">
        <v>362</v>
      </c>
      <c r="C76" s="84"/>
      <c r="D76" s="103" t="s">
        <v>114</v>
      </c>
      <c r="E76" s="103" t="s">
        <v>256</v>
      </c>
      <c r="F76" s="103" t="s">
        <v>36</v>
      </c>
      <c r="G76" s="104">
        <v>1</v>
      </c>
      <c r="H76" s="105"/>
      <c r="I76" s="193">
        <v>0</v>
      </c>
      <c r="J76" s="59"/>
      <c r="K76" s="193">
        <v>158</v>
      </c>
      <c r="M76" s="194" t="e">
        <f t="shared" si="7"/>
        <v>#REF!</v>
      </c>
      <c r="O76" s="194">
        <f t="shared" si="8"/>
        <v>62</v>
      </c>
    </row>
    <row r="77" spans="2:15" ht="13">
      <c r="B77" s="83" t="s">
        <v>106</v>
      </c>
      <c r="C77" s="84"/>
      <c r="D77" s="103" t="s">
        <v>120</v>
      </c>
      <c r="E77" s="103" t="s">
        <v>107</v>
      </c>
      <c r="F77" s="103" t="s">
        <v>36</v>
      </c>
      <c r="G77" s="104">
        <v>1</v>
      </c>
      <c r="H77" s="105"/>
      <c r="I77" s="200">
        <v>110</v>
      </c>
      <c r="J77" s="59"/>
      <c r="K77" s="200">
        <v>121</v>
      </c>
      <c r="M77" s="194" t="e">
        <f t="shared" si="7"/>
        <v>#REF!</v>
      </c>
      <c r="O77" s="194">
        <f t="shared" si="8"/>
        <v>63</v>
      </c>
    </row>
    <row r="78" spans="2:15" ht="13">
      <c r="B78" s="83" t="s">
        <v>203</v>
      </c>
      <c r="C78" s="84"/>
      <c r="D78" s="103" t="s">
        <v>114</v>
      </c>
      <c r="E78" s="103" t="s">
        <v>256</v>
      </c>
      <c r="F78" s="103" t="s">
        <v>36</v>
      </c>
      <c r="G78" s="104">
        <v>1</v>
      </c>
      <c r="H78" s="105"/>
      <c r="I78" s="193">
        <v>0</v>
      </c>
      <c r="J78" s="59"/>
      <c r="K78" s="193">
        <v>92</v>
      </c>
      <c r="M78" s="194" t="e">
        <f t="shared" si="7"/>
        <v>#REF!</v>
      </c>
      <c r="O78" s="194">
        <f t="shared" si="8"/>
        <v>64</v>
      </c>
    </row>
    <row r="79" spans="2:15" ht="13">
      <c r="B79" s="83" t="s">
        <v>108</v>
      </c>
      <c r="C79" s="84"/>
      <c r="D79" s="103" t="s">
        <v>120</v>
      </c>
      <c r="E79" s="103" t="s">
        <v>107</v>
      </c>
      <c r="F79" s="103" t="s">
        <v>36</v>
      </c>
      <c r="G79" s="104">
        <v>1</v>
      </c>
      <c r="H79" s="105"/>
      <c r="I79" s="200">
        <v>60</v>
      </c>
      <c r="J79" s="59"/>
      <c r="K79" s="200">
        <v>80</v>
      </c>
      <c r="M79" s="194" t="e">
        <f t="shared" si="7"/>
        <v>#REF!</v>
      </c>
      <c r="O79" s="194">
        <f t="shared" si="8"/>
        <v>65</v>
      </c>
    </row>
    <row r="80" spans="2:15" ht="15.5">
      <c r="B80" s="83" t="s">
        <v>378</v>
      </c>
      <c r="C80" s="84"/>
      <c r="D80" s="103" t="s">
        <v>114</v>
      </c>
      <c r="E80" s="103" t="s">
        <v>256</v>
      </c>
      <c r="F80" s="103" t="s">
        <v>259</v>
      </c>
      <c r="G80" s="104">
        <v>1</v>
      </c>
      <c r="H80" s="105"/>
      <c r="I80" s="193">
        <v>0</v>
      </c>
      <c r="J80" s="59"/>
      <c r="K80" s="193">
        <v>77</v>
      </c>
      <c r="M80" s="194" t="e">
        <f t="shared" si="7"/>
        <v>#REF!</v>
      </c>
      <c r="O80" s="194">
        <f t="shared" si="8"/>
        <v>66</v>
      </c>
    </row>
    <row r="81" spans="2:15" ht="13">
      <c r="B81" s="83" t="s">
        <v>211</v>
      </c>
      <c r="C81" s="84"/>
      <c r="D81" s="103" t="s">
        <v>114</v>
      </c>
      <c r="E81" s="103" t="s">
        <v>256</v>
      </c>
      <c r="F81" s="103" t="s">
        <v>36</v>
      </c>
      <c r="G81" s="104">
        <v>1</v>
      </c>
      <c r="H81" s="105"/>
      <c r="I81" s="200">
        <v>0</v>
      </c>
      <c r="J81" s="59"/>
      <c r="K81" s="200">
        <v>73</v>
      </c>
      <c r="M81" s="194" t="e">
        <f t="shared" si="7"/>
        <v>#REF!</v>
      </c>
      <c r="O81" s="194">
        <f t="shared" si="8"/>
        <v>67</v>
      </c>
    </row>
    <row r="82" spans="2:15" ht="15.5">
      <c r="B82" s="83" t="s">
        <v>364</v>
      </c>
      <c r="C82" s="84"/>
      <c r="D82" s="103" t="s">
        <v>114</v>
      </c>
      <c r="E82" s="103" t="s">
        <v>256</v>
      </c>
      <c r="F82" s="103" t="s">
        <v>259</v>
      </c>
      <c r="G82" s="104">
        <v>1</v>
      </c>
      <c r="H82" s="105"/>
      <c r="I82" s="193">
        <v>0</v>
      </c>
      <c r="J82" s="59"/>
      <c r="K82" s="193">
        <v>68</v>
      </c>
      <c r="M82" s="194" t="e">
        <f t="shared" si="7"/>
        <v>#REF!</v>
      </c>
      <c r="O82" s="194">
        <f t="shared" si="8"/>
        <v>68</v>
      </c>
    </row>
    <row r="83" spans="2:15" ht="13">
      <c r="B83" s="83" t="s">
        <v>220</v>
      </c>
      <c r="C83" s="84"/>
      <c r="D83" s="103" t="s">
        <v>114</v>
      </c>
      <c r="E83" s="103" t="s">
        <v>256</v>
      </c>
      <c r="F83" s="103" t="s">
        <v>36</v>
      </c>
      <c r="G83" s="104">
        <v>1</v>
      </c>
      <c r="H83" s="105"/>
      <c r="I83" s="200">
        <v>0</v>
      </c>
      <c r="J83" s="59"/>
      <c r="K83" s="200">
        <v>67</v>
      </c>
      <c r="M83" s="194" t="e">
        <f t="shared" si="7"/>
        <v>#REF!</v>
      </c>
      <c r="O83" s="194">
        <f t="shared" si="8"/>
        <v>69</v>
      </c>
    </row>
    <row r="84" spans="2:15" ht="15.5">
      <c r="B84" s="83" t="s">
        <v>363</v>
      </c>
      <c r="C84" s="84"/>
      <c r="D84" s="103" t="s">
        <v>114</v>
      </c>
      <c r="E84" s="103" t="s">
        <v>256</v>
      </c>
      <c r="F84" s="103" t="s">
        <v>259</v>
      </c>
      <c r="G84" s="104">
        <v>1</v>
      </c>
      <c r="H84" s="105"/>
      <c r="I84" s="193">
        <v>0</v>
      </c>
      <c r="J84" s="59"/>
      <c r="K84" s="193">
        <v>60</v>
      </c>
      <c r="M84" s="194" t="e">
        <f t="shared" si="7"/>
        <v>#REF!</v>
      </c>
      <c r="O84" s="194">
        <f t="shared" si="8"/>
        <v>70</v>
      </c>
    </row>
    <row r="85" spans="2:15" ht="13">
      <c r="B85" s="83" t="s">
        <v>109</v>
      </c>
      <c r="C85" s="84"/>
      <c r="D85" s="103" t="s">
        <v>120</v>
      </c>
      <c r="E85" s="103" t="s">
        <v>107</v>
      </c>
      <c r="F85" s="103" t="s">
        <v>36</v>
      </c>
      <c r="G85" s="104">
        <v>1</v>
      </c>
      <c r="H85" s="105"/>
      <c r="I85" s="200">
        <v>55</v>
      </c>
      <c r="J85" s="59"/>
      <c r="K85" s="200">
        <v>56</v>
      </c>
      <c r="M85" s="194" t="e">
        <f t="shared" si="7"/>
        <v>#REF!</v>
      </c>
      <c r="O85" s="194">
        <f t="shared" si="8"/>
        <v>71</v>
      </c>
    </row>
    <row r="86" spans="2:15" ht="13">
      <c r="B86" s="83" t="s">
        <v>224</v>
      </c>
      <c r="C86" s="84"/>
      <c r="D86" s="103" t="s">
        <v>114</v>
      </c>
      <c r="E86" s="103" t="s">
        <v>255</v>
      </c>
      <c r="F86" s="103" t="s">
        <v>259</v>
      </c>
      <c r="G86" s="104">
        <v>1</v>
      </c>
      <c r="H86" s="105"/>
      <c r="I86" s="193">
        <v>0</v>
      </c>
      <c r="J86" s="59"/>
      <c r="K86" s="193">
        <v>53</v>
      </c>
      <c r="M86" s="194" t="e">
        <f t="shared" si="7"/>
        <v>#REF!</v>
      </c>
      <c r="O86" s="194">
        <f t="shared" si="8"/>
        <v>72</v>
      </c>
    </row>
    <row r="87" spans="2:15" ht="13">
      <c r="B87" s="83" t="s">
        <v>110</v>
      </c>
      <c r="C87" s="84"/>
      <c r="D87" s="103" t="s">
        <v>120</v>
      </c>
      <c r="E87" s="103" t="s">
        <v>107</v>
      </c>
      <c r="F87" s="103" t="s">
        <v>36</v>
      </c>
      <c r="G87" s="104">
        <v>1</v>
      </c>
      <c r="H87" s="105"/>
      <c r="I87" s="200">
        <v>0</v>
      </c>
      <c r="J87" s="59"/>
      <c r="K87" s="200">
        <v>48</v>
      </c>
      <c r="M87" s="194" t="e">
        <f t="shared" si="7"/>
        <v>#REF!</v>
      </c>
      <c r="O87" s="194">
        <f t="shared" si="8"/>
        <v>73</v>
      </c>
    </row>
    <row r="88" spans="2:15" ht="13">
      <c r="B88" s="83" t="s">
        <v>111</v>
      </c>
      <c r="C88" s="84"/>
      <c r="D88" s="103" t="s">
        <v>120</v>
      </c>
      <c r="E88" s="103" t="s">
        <v>107</v>
      </c>
      <c r="F88" s="103" t="s">
        <v>36</v>
      </c>
      <c r="G88" s="104">
        <v>1</v>
      </c>
      <c r="H88" s="105"/>
      <c r="I88" s="193">
        <v>45</v>
      </c>
      <c r="J88" s="59"/>
      <c r="K88" s="193">
        <v>47</v>
      </c>
      <c r="M88" s="194" t="e">
        <f t="shared" si="7"/>
        <v>#REF!</v>
      </c>
      <c r="O88" s="194">
        <f t="shared" si="8"/>
        <v>74</v>
      </c>
    </row>
    <row r="89" spans="2:15" ht="13">
      <c r="B89" s="83" t="s">
        <v>226</v>
      </c>
      <c r="C89" s="84"/>
      <c r="D89" s="103" t="s">
        <v>114</v>
      </c>
      <c r="E89" s="103" t="s">
        <v>257</v>
      </c>
      <c r="F89" s="103" t="s">
        <v>259</v>
      </c>
      <c r="G89" s="104">
        <v>1</v>
      </c>
      <c r="H89" s="105"/>
      <c r="I89" s="200">
        <v>0</v>
      </c>
      <c r="J89" s="59"/>
      <c r="K89" s="200">
        <v>33</v>
      </c>
      <c r="M89" s="194" t="e">
        <f t="shared" si="7"/>
        <v>#REF!</v>
      </c>
      <c r="O89" s="194">
        <f t="shared" si="8"/>
        <v>75</v>
      </c>
    </row>
    <row r="90" spans="2:15" ht="15.5">
      <c r="B90" s="83" t="s">
        <v>281</v>
      </c>
      <c r="C90" s="84"/>
      <c r="D90" s="103" t="s">
        <v>120</v>
      </c>
      <c r="E90" s="103" t="s">
        <v>112</v>
      </c>
      <c r="F90" s="103" t="s">
        <v>36</v>
      </c>
      <c r="G90" s="104">
        <v>0.5</v>
      </c>
      <c r="H90" s="105"/>
      <c r="I90" s="193">
        <v>25</v>
      </c>
      <c r="J90" s="59"/>
      <c r="K90" s="193">
        <v>25</v>
      </c>
      <c r="M90" s="194" t="e">
        <f t="shared" si="7"/>
        <v>#REF!</v>
      </c>
      <c r="O90" s="194">
        <f t="shared" si="8"/>
        <v>76</v>
      </c>
    </row>
    <row r="91" spans="2:15" ht="13">
      <c r="B91" s="83" t="s">
        <v>229</v>
      </c>
      <c r="C91" s="84"/>
      <c r="D91" s="103" t="s">
        <v>114</v>
      </c>
      <c r="E91" s="103" t="s">
        <v>255</v>
      </c>
      <c r="F91" s="103" t="s">
        <v>259</v>
      </c>
      <c r="G91" s="104">
        <v>1</v>
      </c>
      <c r="H91" s="105"/>
      <c r="I91" s="200">
        <v>0</v>
      </c>
      <c r="J91" s="59"/>
      <c r="K91" s="200">
        <v>23</v>
      </c>
      <c r="M91" s="194" t="e">
        <f t="shared" si="7"/>
        <v>#REF!</v>
      </c>
      <c r="O91" s="194">
        <f t="shared" si="8"/>
        <v>77</v>
      </c>
    </row>
    <row r="92" spans="2:15" ht="13">
      <c r="B92" s="83" t="s">
        <v>232</v>
      </c>
      <c r="C92" s="84"/>
      <c r="D92" s="103" t="s">
        <v>114</v>
      </c>
      <c r="E92" s="103" t="s">
        <v>255</v>
      </c>
      <c r="F92" s="103" t="s">
        <v>259</v>
      </c>
      <c r="G92" s="104">
        <v>1</v>
      </c>
      <c r="H92" s="105"/>
      <c r="I92" s="193">
        <v>0</v>
      </c>
      <c r="J92" s="59"/>
      <c r="K92" s="193">
        <v>20</v>
      </c>
      <c r="M92" s="194" t="e">
        <f t="shared" si="7"/>
        <v>#REF!</v>
      </c>
      <c r="O92" s="194">
        <f t="shared" si="8"/>
        <v>78</v>
      </c>
    </row>
    <row r="93" spans="2:15" ht="13">
      <c r="B93" s="83" t="s">
        <v>234</v>
      </c>
      <c r="C93" s="84"/>
      <c r="D93" s="103" t="s">
        <v>114</v>
      </c>
      <c r="E93" s="103" t="s">
        <v>257</v>
      </c>
      <c r="F93" s="103" t="s">
        <v>259</v>
      </c>
      <c r="G93" s="104">
        <v>1</v>
      </c>
      <c r="H93" s="105"/>
      <c r="I93" s="200">
        <v>0</v>
      </c>
      <c r="J93" s="59"/>
      <c r="K93" s="200">
        <v>12</v>
      </c>
      <c r="M93" s="194" t="e">
        <f t="shared" si="7"/>
        <v>#REF!</v>
      </c>
      <c r="O93" s="194">
        <f t="shared" si="8"/>
        <v>79</v>
      </c>
    </row>
    <row r="94" spans="2:15" ht="13">
      <c r="B94" s="83" t="s">
        <v>237</v>
      </c>
      <c r="C94" s="84"/>
      <c r="D94" s="103" t="s">
        <v>114</v>
      </c>
      <c r="E94" s="103" t="s">
        <v>258</v>
      </c>
      <c r="F94" s="103" t="s">
        <v>259</v>
      </c>
      <c r="G94" s="104">
        <v>1</v>
      </c>
      <c r="H94" s="105"/>
      <c r="I94" s="193">
        <v>0</v>
      </c>
      <c r="J94" s="59"/>
      <c r="K94" s="193">
        <v>10</v>
      </c>
      <c r="M94" s="194" t="e">
        <f t="shared" si="7"/>
        <v>#REF!</v>
      </c>
      <c r="O94" s="194">
        <f t="shared" si="8"/>
        <v>80</v>
      </c>
    </row>
    <row r="95" spans="2:15" ht="13">
      <c r="B95" s="83" t="s">
        <v>240</v>
      </c>
      <c r="C95" s="84"/>
      <c r="D95" s="103" t="s">
        <v>114</v>
      </c>
      <c r="E95" s="103" t="s">
        <v>256</v>
      </c>
      <c r="F95" s="103" t="s">
        <v>241</v>
      </c>
      <c r="G95" s="104">
        <v>1</v>
      </c>
      <c r="H95" s="105"/>
      <c r="I95" s="198">
        <v>0</v>
      </c>
      <c r="J95" s="59"/>
      <c r="K95" s="198">
        <v>4</v>
      </c>
      <c r="M95" s="194" t="e">
        <f t="shared" si="7"/>
        <v>#REF!</v>
      </c>
      <c r="O95" s="194">
        <f t="shared" si="8"/>
        <v>81</v>
      </c>
    </row>
    <row r="96" spans="2:15" ht="13">
      <c r="B96" s="201" t="s">
        <v>62</v>
      </c>
      <c r="C96" s="84"/>
      <c r="D96" s="103"/>
      <c r="E96" s="103"/>
      <c r="F96" s="103"/>
      <c r="G96" s="104"/>
      <c r="H96" s="105"/>
      <c r="I96" s="200">
        <f>SUM(I65:I95)</f>
        <v>4652.5</v>
      </c>
      <c r="J96" s="59"/>
      <c r="K96" s="200">
        <f>SUM(K65:K95)</f>
        <v>7923</v>
      </c>
      <c r="M96" s="194" t="e">
        <f t="shared" si="7"/>
        <v>#REF!</v>
      </c>
      <c r="N96" s="194" t="s">
        <v>138</v>
      </c>
    </row>
    <row r="97" spans="2:16" ht="13">
      <c r="B97" s="90" t="s">
        <v>76</v>
      </c>
      <c r="C97" s="90"/>
      <c r="D97" s="76"/>
      <c r="E97" s="76"/>
      <c r="F97" s="77"/>
      <c r="G97" s="76"/>
      <c r="H97" s="76"/>
      <c r="I97" s="199"/>
      <c r="J97" s="76"/>
      <c r="K97" s="199"/>
    </row>
    <row r="98" spans="2:16" ht="13">
      <c r="B98" s="83" t="s">
        <v>91</v>
      </c>
      <c r="C98" s="84"/>
      <c r="D98" s="103" t="s">
        <v>92</v>
      </c>
      <c r="E98" s="103" t="s">
        <v>93</v>
      </c>
      <c r="F98" s="103" t="s">
        <v>36</v>
      </c>
      <c r="G98" s="104">
        <v>1</v>
      </c>
      <c r="H98" s="105"/>
      <c r="I98" s="200">
        <v>980</v>
      </c>
      <c r="J98" s="59"/>
      <c r="K98" s="200">
        <v>1134</v>
      </c>
      <c r="O98" s="194">
        <f>+O95+1</f>
        <v>82</v>
      </c>
    </row>
    <row r="99" spans="2:16" ht="13">
      <c r="B99" s="83" t="s">
        <v>77</v>
      </c>
      <c r="C99" s="84"/>
      <c r="D99" s="103" t="s">
        <v>78</v>
      </c>
      <c r="E99" s="103" t="s">
        <v>79</v>
      </c>
      <c r="F99" s="103" t="s">
        <v>34</v>
      </c>
      <c r="G99" s="104">
        <v>1</v>
      </c>
      <c r="H99" s="105"/>
      <c r="I99" s="200">
        <v>0</v>
      </c>
      <c r="J99" s="59"/>
      <c r="K99" s="200">
        <v>847</v>
      </c>
      <c r="M99" s="194" t="e">
        <f>+M108+1</f>
        <v>#REF!</v>
      </c>
      <c r="O99" s="194">
        <f>+O98+1</f>
        <v>83</v>
      </c>
    </row>
    <row r="100" spans="2:16" ht="13">
      <c r="B100" s="83" t="s">
        <v>80</v>
      </c>
      <c r="C100" s="84"/>
      <c r="D100" s="103" t="s">
        <v>78</v>
      </c>
      <c r="E100" s="103" t="s">
        <v>81</v>
      </c>
      <c r="F100" s="103" t="s">
        <v>36</v>
      </c>
      <c r="G100" s="104">
        <v>1</v>
      </c>
      <c r="H100" s="105"/>
      <c r="I100" s="200">
        <v>720</v>
      </c>
      <c r="J100" s="59"/>
      <c r="K100" s="200">
        <v>807</v>
      </c>
      <c r="M100" s="194" t="e">
        <f>+M63+1</f>
        <v>#REF!</v>
      </c>
      <c r="O100" s="194">
        <f t="shared" ref="O100:O108" si="9">+O99+1</f>
        <v>84</v>
      </c>
    </row>
    <row r="101" spans="2:16" ht="13">
      <c r="B101" s="83" t="s">
        <v>82</v>
      </c>
      <c r="C101" s="84"/>
      <c r="D101" s="103" t="s">
        <v>78</v>
      </c>
      <c r="E101" s="103" t="s">
        <v>81</v>
      </c>
      <c r="F101" s="103" t="s">
        <v>36</v>
      </c>
      <c r="G101" s="104">
        <v>1</v>
      </c>
      <c r="H101" s="105"/>
      <c r="I101" s="200">
        <v>782</v>
      </c>
      <c r="J101" s="59"/>
      <c r="K101" s="200">
        <v>795</v>
      </c>
      <c r="M101" s="194" t="e">
        <f>+M100+1</f>
        <v>#REF!</v>
      </c>
      <c r="O101" s="194">
        <f t="shared" si="9"/>
        <v>85</v>
      </c>
    </row>
    <row r="102" spans="2:16" ht="13">
      <c r="B102" s="83" t="s">
        <v>83</v>
      </c>
      <c r="C102" s="84"/>
      <c r="D102" s="103" t="s">
        <v>78</v>
      </c>
      <c r="E102" s="103" t="s">
        <v>79</v>
      </c>
      <c r="F102" s="103" t="s">
        <v>36</v>
      </c>
      <c r="G102" s="104">
        <v>1</v>
      </c>
      <c r="H102" s="105"/>
      <c r="I102" s="200">
        <v>455</v>
      </c>
      <c r="J102" s="59"/>
      <c r="K102" s="200">
        <v>606</v>
      </c>
      <c r="M102" s="194" t="e">
        <f>+M101+1</f>
        <v>#REF!</v>
      </c>
      <c r="O102" s="194">
        <f t="shared" si="9"/>
        <v>86</v>
      </c>
    </row>
    <row r="103" spans="2:16" ht="13">
      <c r="B103" s="83" t="s">
        <v>94</v>
      </c>
      <c r="C103" s="84"/>
      <c r="D103" s="103" t="s">
        <v>95</v>
      </c>
      <c r="E103" s="103" t="s">
        <v>87</v>
      </c>
      <c r="F103" s="103" t="s">
        <v>36</v>
      </c>
      <c r="G103" s="104">
        <v>1</v>
      </c>
      <c r="H103" s="105"/>
      <c r="I103" s="200">
        <v>537</v>
      </c>
      <c r="J103" s="59"/>
      <c r="K103" s="200">
        <v>599</v>
      </c>
      <c r="M103" s="194" t="e">
        <f>+M102+1</f>
        <v>#REF!</v>
      </c>
      <c r="O103" s="194">
        <f t="shared" si="9"/>
        <v>87</v>
      </c>
    </row>
    <row r="104" spans="2:16" ht="13">
      <c r="B104" s="83" t="s">
        <v>84</v>
      </c>
      <c r="C104" s="84"/>
      <c r="D104" s="103" t="s">
        <v>78</v>
      </c>
      <c r="E104" s="103" t="s">
        <v>85</v>
      </c>
      <c r="F104" s="103" t="s">
        <v>36</v>
      </c>
      <c r="G104" s="104">
        <v>1</v>
      </c>
      <c r="H104" s="105"/>
      <c r="I104" s="200">
        <v>449</v>
      </c>
      <c r="J104" s="59"/>
      <c r="K104" s="200">
        <v>501</v>
      </c>
      <c r="M104" s="194" t="e">
        <f>+M99+1</f>
        <v>#REF!</v>
      </c>
      <c r="O104" s="194">
        <f t="shared" si="9"/>
        <v>88</v>
      </c>
    </row>
    <row r="105" spans="2:16" ht="13">
      <c r="B105" s="83" t="s">
        <v>88</v>
      </c>
      <c r="C105" s="84"/>
      <c r="D105" s="103" t="s">
        <v>78</v>
      </c>
      <c r="E105" s="103" t="s">
        <v>81</v>
      </c>
      <c r="F105" s="103" t="s">
        <v>36</v>
      </c>
      <c r="G105" s="104">
        <v>1</v>
      </c>
      <c r="H105" s="105"/>
      <c r="I105" s="200">
        <v>235</v>
      </c>
      <c r="J105" s="59"/>
      <c r="K105" s="200">
        <v>237</v>
      </c>
      <c r="M105" s="194" t="e">
        <f>+M103+1</f>
        <v>#REF!</v>
      </c>
      <c r="O105" s="194">
        <f t="shared" si="9"/>
        <v>89</v>
      </c>
    </row>
    <row r="106" spans="2:16" ht="13">
      <c r="B106" s="83" t="s">
        <v>86</v>
      </c>
      <c r="C106" s="84"/>
      <c r="D106" s="103" t="s">
        <v>78</v>
      </c>
      <c r="E106" s="103" t="s">
        <v>87</v>
      </c>
      <c r="F106" s="103" t="s">
        <v>36</v>
      </c>
      <c r="G106" s="104">
        <v>1</v>
      </c>
      <c r="H106" s="105"/>
      <c r="I106" s="200">
        <v>235</v>
      </c>
      <c r="J106" s="59"/>
      <c r="K106" s="200">
        <v>225</v>
      </c>
      <c r="M106" s="194" t="e">
        <f>+M107+1</f>
        <v>#REF!</v>
      </c>
      <c r="O106" s="194">
        <f t="shared" si="9"/>
        <v>90</v>
      </c>
    </row>
    <row r="107" spans="2:16" ht="13">
      <c r="B107" s="83" t="s">
        <v>89</v>
      </c>
      <c r="C107" s="84"/>
      <c r="D107" s="103" t="s">
        <v>78</v>
      </c>
      <c r="E107" s="103" t="s">
        <v>90</v>
      </c>
      <c r="F107" s="103" t="s">
        <v>36</v>
      </c>
      <c r="G107" s="104">
        <v>1</v>
      </c>
      <c r="H107" s="105"/>
      <c r="I107" s="200">
        <v>184</v>
      </c>
      <c r="J107" s="59"/>
      <c r="K107" s="200">
        <v>215</v>
      </c>
      <c r="M107" s="194" t="e">
        <f>+M105+1</f>
        <v>#REF!</v>
      </c>
      <c r="O107" s="194">
        <f t="shared" si="9"/>
        <v>91</v>
      </c>
    </row>
    <row r="108" spans="2:16" ht="13">
      <c r="B108" s="83" t="s">
        <v>96</v>
      </c>
      <c r="C108" s="228"/>
      <c r="D108" s="103" t="s">
        <v>95</v>
      </c>
      <c r="E108" s="103" t="s">
        <v>87</v>
      </c>
      <c r="F108" s="103" t="s">
        <v>36</v>
      </c>
      <c r="G108" s="104">
        <v>1</v>
      </c>
      <c r="H108" s="105"/>
      <c r="I108" s="198">
        <v>0</v>
      </c>
      <c r="J108" s="59"/>
      <c r="K108" s="198">
        <v>117</v>
      </c>
      <c r="M108" s="194" t="e">
        <f>+M106+1</f>
        <v>#REF!</v>
      </c>
      <c r="O108" s="194">
        <f t="shared" si="9"/>
        <v>92</v>
      </c>
      <c r="P108" s="194" t="s">
        <v>275</v>
      </c>
    </row>
    <row r="109" spans="2:16" ht="13">
      <c r="B109" s="201" t="s">
        <v>62</v>
      </c>
      <c r="C109" s="84"/>
      <c r="D109" s="76"/>
      <c r="E109" s="76"/>
      <c r="F109" s="77"/>
      <c r="G109" s="202"/>
      <c r="H109" s="202"/>
      <c r="I109" s="203">
        <f>SUM(I98:I108)</f>
        <v>4577</v>
      </c>
      <c r="J109" s="204"/>
      <c r="K109" s="203">
        <f>SUM(K98:K108)</f>
        <v>6083</v>
      </c>
      <c r="M109" s="194" t="e">
        <f>+M104+1</f>
        <v>#REF!</v>
      </c>
    </row>
    <row r="110" spans="2:16" ht="13.5" thickBot="1">
      <c r="B110" s="241" t="s">
        <v>377</v>
      </c>
      <c r="C110" s="240">
        <f>O108</f>
        <v>92</v>
      </c>
      <c r="I110" s="230">
        <f>+I48+I63+I109+I96</f>
        <v>22462.5</v>
      </c>
      <c r="J110" s="231"/>
      <c r="K110" s="230">
        <f>+K48+K63+K109+K96</f>
        <v>28771</v>
      </c>
    </row>
    <row r="111" spans="2:16" ht="13.5" thickTop="1">
      <c r="B111" s="229"/>
      <c r="I111" s="237"/>
      <c r="J111" s="231"/>
      <c r="K111" s="237"/>
    </row>
    <row r="112" spans="2:16" ht="13">
      <c r="B112" s="90" t="s">
        <v>368</v>
      </c>
      <c r="I112" s="237"/>
      <c r="J112" s="231"/>
      <c r="K112" s="237"/>
    </row>
    <row r="113" spans="1:13" ht="13.5">
      <c r="B113" s="238" t="s">
        <v>351</v>
      </c>
      <c r="I113" s="237"/>
      <c r="J113" s="231"/>
      <c r="K113" s="237"/>
    </row>
    <row r="114" spans="1:13" ht="13">
      <c r="B114" s="83" t="s">
        <v>352</v>
      </c>
      <c r="C114" s="84"/>
      <c r="D114" s="103" t="s">
        <v>114</v>
      </c>
      <c r="E114" s="103" t="s">
        <v>255</v>
      </c>
      <c r="F114" s="103" t="s">
        <v>36</v>
      </c>
      <c r="G114" s="104">
        <v>1</v>
      </c>
      <c r="I114" s="200">
        <v>273</v>
      </c>
      <c r="J114" s="231"/>
      <c r="K114" s="200">
        <v>309</v>
      </c>
    </row>
    <row r="115" spans="1:13" ht="13">
      <c r="B115" s="83" t="s">
        <v>370</v>
      </c>
      <c r="C115" s="84"/>
      <c r="D115" s="103" t="s">
        <v>122</v>
      </c>
      <c r="E115" s="103" t="s">
        <v>65</v>
      </c>
      <c r="F115" s="103" t="s">
        <v>36</v>
      </c>
      <c r="G115" s="104">
        <v>1</v>
      </c>
      <c r="I115" s="200">
        <v>260</v>
      </c>
      <c r="J115" s="231"/>
      <c r="K115" s="200">
        <v>200</v>
      </c>
    </row>
    <row r="116" spans="1:13" ht="13">
      <c r="B116" s="83" t="s">
        <v>371</v>
      </c>
      <c r="C116" s="84"/>
      <c r="D116" s="103" t="s">
        <v>122</v>
      </c>
      <c r="E116" s="103" t="s">
        <v>65</v>
      </c>
      <c r="F116" s="103" t="s">
        <v>36</v>
      </c>
      <c r="G116" s="104">
        <v>1</v>
      </c>
      <c r="I116" s="200">
        <v>260</v>
      </c>
      <c r="J116" s="231"/>
      <c r="K116" s="200">
        <v>190</v>
      </c>
    </row>
    <row r="117" spans="1:13" ht="13.5">
      <c r="B117" s="238" t="s">
        <v>326</v>
      </c>
      <c r="C117" s="90"/>
      <c r="D117" s="76"/>
      <c r="E117" s="76"/>
      <c r="F117" s="77"/>
      <c r="G117" s="76"/>
      <c r="H117" s="76"/>
      <c r="I117" s="199"/>
      <c r="J117" s="76"/>
      <c r="K117" s="199"/>
    </row>
    <row r="118" spans="1:13" ht="15.5">
      <c r="B118" s="83" t="s">
        <v>339</v>
      </c>
      <c r="C118" s="208"/>
      <c r="D118" s="103" t="s">
        <v>16</v>
      </c>
      <c r="E118" s="103" t="s">
        <v>17</v>
      </c>
      <c r="F118" s="103" t="s">
        <v>36</v>
      </c>
      <c r="G118" s="104">
        <v>0.75</v>
      </c>
      <c r="H118" s="105"/>
      <c r="I118" s="200">
        <f>572*G118</f>
        <v>429</v>
      </c>
      <c r="J118" s="59"/>
      <c r="K118" s="200">
        <f>619*G118</f>
        <v>464.25</v>
      </c>
    </row>
    <row r="119" spans="1:13" ht="15.5">
      <c r="B119" s="83" t="s">
        <v>365</v>
      </c>
      <c r="C119" s="208"/>
      <c r="D119" s="103" t="s">
        <v>16</v>
      </c>
      <c r="E119" s="103" t="s">
        <v>17</v>
      </c>
      <c r="F119" s="103" t="s">
        <v>36</v>
      </c>
      <c r="G119" s="104">
        <v>1</v>
      </c>
      <c r="H119" s="105"/>
      <c r="I119" s="200">
        <v>243</v>
      </c>
      <c r="J119" s="59"/>
      <c r="K119" s="200">
        <v>309</v>
      </c>
      <c r="M119" s="194" t="e">
        <f>M96+1</f>
        <v>#REF!</v>
      </c>
    </row>
    <row r="120" spans="1:13" ht="13.5" thickBot="1">
      <c r="B120" s="229" t="s">
        <v>369</v>
      </c>
      <c r="I120" s="232">
        <f>SUM(I110:I119)</f>
        <v>23927.5</v>
      </c>
      <c r="J120" s="231"/>
      <c r="K120" s="232">
        <f>SUM(K110:K119)</f>
        <v>30243.25</v>
      </c>
      <c r="M120" s="194" t="e">
        <f>+M119+1</f>
        <v>#REF!</v>
      </c>
    </row>
    <row r="121" spans="1:13" ht="13.5" thickTop="1">
      <c r="B121" s="76"/>
      <c r="C121" s="76"/>
      <c r="D121" s="76"/>
      <c r="E121" s="76"/>
      <c r="F121" s="77"/>
      <c r="G121" s="76"/>
      <c r="H121" s="76"/>
      <c r="I121" s="233"/>
      <c r="J121" s="234"/>
      <c r="K121" s="233"/>
    </row>
    <row r="122" spans="1:13" ht="13">
      <c r="B122" s="76"/>
      <c r="C122" s="76"/>
      <c r="D122" s="76"/>
      <c r="E122" s="76"/>
      <c r="F122" s="77"/>
      <c r="G122" s="76"/>
      <c r="H122" s="76"/>
      <c r="I122" s="235"/>
      <c r="J122" s="105"/>
      <c r="K122" s="235"/>
    </row>
    <row r="123" spans="1:13" ht="45.75" customHeight="1">
      <c r="A123" s="236">
        <v>-1</v>
      </c>
      <c r="B123" s="364" t="s">
        <v>286</v>
      </c>
      <c r="C123" s="364"/>
      <c r="D123" s="364"/>
      <c r="E123" s="364"/>
      <c r="F123" s="364"/>
      <c r="G123" s="364"/>
      <c r="H123" s="364"/>
      <c r="I123" s="364"/>
      <c r="J123" s="364"/>
      <c r="K123" s="364"/>
    </row>
    <row r="124" spans="1:13" ht="55.5" customHeight="1">
      <c r="A124" s="236">
        <v>-2</v>
      </c>
      <c r="B124" s="364" t="s">
        <v>285</v>
      </c>
      <c r="C124" s="364"/>
      <c r="D124" s="364"/>
      <c r="E124" s="364"/>
      <c r="F124" s="364"/>
      <c r="G124" s="364"/>
      <c r="H124" s="364"/>
      <c r="I124" s="364"/>
      <c r="J124" s="364"/>
      <c r="K124" s="364"/>
    </row>
    <row r="125" spans="1:13" ht="33" customHeight="1">
      <c r="A125" s="236">
        <v>-3</v>
      </c>
      <c r="B125" s="364" t="s">
        <v>118</v>
      </c>
      <c r="C125" s="364"/>
      <c r="D125" s="364"/>
      <c r="E125" s="364"/>
      <c r="F125" s="364"/>
      <c r="G125" s="364"/>
      <c r="H125" s="364"/>
      <c r="I125" s="364"/>
      <c r="J125" s="364"/>
      <c r="K125" s="364"/>
    </row>
    <row r="126" spans="1:13" ht="24" customHeight="1">
      <c r="A126" s="236">
        <v>-4</v>
      </c>
      <c r="B126" s="364" t="s">
        <v>133</v>
      </c>
      <c r="C126" s="364"/>
      <c r="D126" s="364"/>
      <c r="E126" s="364"/>
      <c r="F126" s="364"/>
      <c r="G126" s="364"/>
      <c r="H126" s="364"/>
      <c r="I126" s="364"/>
      <c r="J126" s="364"/>
      <c r="K126" s="364"/>
    </row>
    <row r="127" spans="1:13" ht="20.25" customHeight="1">
      <c r="A127" s="236">
        <v>-5</v>
      </c>
      <c r="B127" s="364" t="s">
        <v>342</v>
      </c>
      <c r="C127" s="364"/>
      <c r="D127" s="364"/>
      <c r="E127" s="364"/>
      <c r="F127" s="364"/>
      <c r="G127" s="364"/>
      <c r="H127" s="364"/>
      <c r="I127" s="364"/>
      <c r="J127" s="364"/>
      <c r="K127" s="364"/>
    </row>
    <row r="128" spans="1:13" ht="20.25" customHeight="1">
      <c r="A128" s="236">
        <v>-6</v>
      </c>
      <c r="B128" s="364" t="s">
        <v>366</v>
      </c>
      <c r="C128" s="364"/>
      <c r="D128" s="364"/>
      <c r="E128" s="364"/>
      <c r="F128" s="364"/>
      <c r="G128" s="364"/>
      <c r="H128" s="364"/>
      <c r="I128" s="364"/>
      <c r="J128" s="364"/>
      <c r="K128" s="364"/>
    </row>
    <row r="129" spans="1:11" ht="19.5" customHeight="1">
      <c r="A129" s="236">
        <v>-7</v>
      </c>
      <c r="B129" s="367" t="s">
        <v>343</v>
      </c>
      <c r="C129" s="367"/>
      <c r="D129" s="367"/>
      <c r="E129" s="367"/>
      <c r="F129" s="367"/>
      <c r="G129" s="367"/>
      <c r="H129" s="367"/>
      <c r="I129" s="367"/>
      <c r="J129" s="367"/>
      <c r="K129" s="367"/>
    </row>
    <row r="130" spans="1:11" ht="21.75" customHeight="1">
      <c r="A130" s="236">
        <v>-8</v>
      </c>
      <c r="B130" s="364" t="s">
        <v>325</v>
      </c>
      <c r="C130" s="364"/>
      <c r="D130" s="364"/>
      <c r="E130" s="364"/>
      <c r="F130" s="364"/>
      <c r="G130" s="364"/>
      <c r="H130" s="364"/>
      <c r="I130" s="364"/>
      <c r="J130" s="364"/>
      <c r="K130" s="364"/>
    </row>
    <row r="131" spans="1:11" ht="26.25" customHeight="1">
      <c r="A131" s="236">
        <v>-9</v>
      </c>
      <c r="B131" s="364" t="s">
        <v>347</v>
      </c>
      <c r="C131" s="364"/>
      <c r="D131" s="364"/>
      <c r="E131" s="364"/>
      <c r="F131" s="364"/>
      <c r="G131" s="364"/>
      <c r="H131" s="364"/>
      <c r="I131" s="364"/>
      <c r="J131" s="364"/>
      <c r="K131" s="364"/>
    </row>
  </sheetData>
  <mergeCells count="9">
    <mergeCell ref="B129:K129"/>
    <mergeCell ref="B130:K130"/>
    <mergeCell ref="B131:K131"/>
    <mergeCell ref="B123:K123"/>
    <mergeCell ref="B124:K124"/>
    <mergeCell ref="B125:K125"/>
    <mergeCell ref="B126:K126"/>
    <mergeCell ref="B127:K127"/>
    <mergeCell ref="B128:K128"/>
  </mergeCells>
  <conditionalFormatting sqref="B8:K120">
    <cfRule type="expression" dxfId="3" priority="1">
      <formula>MOD(ROW(),2)=0</formula>
    </cfRule>
  </conditionalFormatting>
  <pageMargins left="0.7" right="0.7" top="0.75" bottom="0.75" header="0.3" footer="0.3"/>
  <pageSetup paperSize="5" scale="4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3">
    <pageSetUpPr fitToPage="1"/>
  </sheetPr>
  <dimension ref="A1:L26"/>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375</v>
      </c>
      <c r="C6" s="155"/>
      <c r="D6" s="156">
        <f>'CPN Portfolio Q3''12'!K48</f>
        <v>6751</v>
      </c>
      <c r="E6" s="156">
        <f>'CPN Portfolio Q3''12'!K62</f>
        <v>7252</v>
      </c>
      <c r="F6" s="156">
        <f>'CPN Portfolio Q3''12'!K95</f>
        <v>7923</v>
      </c>
      <c r="G6" s="157">
        <f>'CPN Portfolio Q3''12'!K108</f>
        <v>6083</v>
      </c>
      <c r="H6" s="158"/>
      <c r="I6" s="156">
        <f>SUM(D6:H6)</f>
        <v>28009</v>
      </c>
      <c r="K6" s="159">
        <f>I6-'CPN Portfolio Q2''12'!K109</f>
        <v>0</v>
      </c>
    </row>
    <row r="7" spans="1:12">
      <c r="A7" s="147"/>
      <c r="B7" s="242" t="s">
        <v>379</v>
      </c>
      <c r="C7" s="161"/>
      <c r="D7" s="213"/>
      <c r="E7" s="162">
        <v>762</v>
      </c>
      <c r="F7" s="162"/>
      <c r="G7" s="162"/>
      <c r="H7" s="163"/>
      <c r="I7" s="163">
        <f>SUM(D7:H7)</f>
        <v>762</v>
      </c>
    </row>
    <row r="8" spans="1:12">
      <c r="A8" s="147"/>
      <c r="B8" s="160"/>
      <c r="C8" s="161"/>
      <c r="D8" s="213"/>
      <c r="E8" s="162"/>
      <c r="F8" s="162"/>
      <c r="G8" s="162"/>
      <c r="H8" s="163"/>
      <c r="I8" s="163">
        <f t="shared" ref="I8:I9" si="0">SUM(D8:H8)</f>
        <v>0</v>
      </c>
    </row>
    <row r="9" spans="1:12">
      <c r="A9" s="147"/>
      <c r="B9" s="160"/>
      <c r="C9" s="161"/>
      <c r="D9" s="213"/>
      <c r="E9" s="162"/>
      <c r="F9" s="162"/>
      <c r="G9" s="162"/>
      <c r="H9" s="163"/>
      <c r="I9" s="163">
        <f t="shared" si="0"/>
        <v>0</v>
      </c>
    </row>
    <row r="10" spans="1:12">
      <c r="A10" s="147"/>
      <c r="B10" s="155" t="s">
        <v>382</v>
      </c>
      <c r="C10" s="161"/>
      <c r="D10" s="214">
        <f>SUM(D6:D9)</f>
        <v>6751</v>
      </c>
      <c r="E10" s="214">
        <f>SUM(E6:E9)</f>
        <v>8014</v>
      </c>
      <c r="F10" s="214">
        <f>SUM(F6:F9)</f>
        <v>7923</v>
      </c>
      <c r="G10" s="214">
        <f>SUM(G6:G9)</f>
        <v>6083</v>
      </c>
      <c r="H10" s="170">
        <f t="shared" ref="H10" si="1">SUM(H6:H7)</f>
        <v>0</v>
      </c>
      <c r="I10" s="214">
        <f>SUM(I6:I9)</f>
        <v>28771</v>
      </c>
      <c r="K10" s="159">
        <f>I10-'CPN Portfolio Q2''12'!K109</f>
        <v>762</v>
      </c>
    </row>
    <row r="11" spans="1:12">
      <c r="A11" s="147"/>
      <c r="B11" s="155"/>
      <c r="C11" s="161"/>
      <c r="D11" s="167"/>
      <c r="E11" s="167"/>
      <c r="F11" s="167"/>
      <c r="G11" s="167"/>
      <c r="H11" s="168"/>
      <c r="I11" s="169"/>
    </row>
    <row r="12" spans="1:12">
      <c r="A12" s="147"/>
      <c r="B12" s="155" t="s">
        <v>154</v>
      </c>
      <c r="C12" s="161"/>
      <c r="D12" s="167"/>
      <c r="E12" s="167"/>
      <c r="F12" s="167"/>
      <c r="G12" s="167"/>
      <c r="H12" s="168"/>
      <c r="I12" s="169"/>
    </row>
    <row r="13" spans="1:12">
      <c r="A13" s="147"/>
      <c r="B13" s="239" t="s">
        <v>360</v>
      </c>
      <c r="C13" s="161"/>
      <c r="D13" s="167"/>
      <c r="E13" s="167"/>
      <c r="F13" s="167"/>
      <c r="G13" s="167"/>
      <c r="H13" s="168"/>
      <c r="I13" s="169"/>
    </row>
    <row r="14" spans="1:12">
      <c r="A14" s="147"/>
      <c r="B14" s="160" t="s">
        <v>352</v>
      </c>
      <c r="C14" s="161"/>
      <c r="D14" s="170"/>
      <c r="E14" s="170"/>
      <c r="F14" s="170">
        <f>'CPN Portfolio Q2''12'!K113</f>
        <v>309</v>
      </c>
      <c r="G14" s="170"/>
      <c r="H14" s="168"/>
      <c r="I14" s="169">
        <f t="shared" ref="I14:I16" si="2">SUM(D14:F14)</f>
        <v>309</v>
      </c>
    </row>
    <row r="15" spans="1:12">
      <c r="A15" s="147"/>
      <c r="B15" s="160" t="s">
        <v>370</v>
      </c>
      <c r="C15" s="161"/>
      <c r="D15" s="170"/>
      <c r="E15" s="170">
        <f>'CPN Portfolio Q2''12'!K114</f>
        <v>200</v>
      </c>
      <c r="F15" s="170"/>
      <c r="G15" s="170"/>
      <c r="H15" s="168"/>
      <c r="I15" s="169">
        <f t="shared" si="2"/>
        <v>200</v>
      </c>
    </row>
    <row r="16" spans="1:12">
      <c r="A16" s="147"/>
      <c r="B16" s="160" t="s">
        <v>371</v>
      </c>
      <c r="C16" s="161"/>
      <c r="D16" s="170"/>
      <c r="E16" s="170">
        <f>'CPN Portfolio Q2''12'!K115</f>
        <v>190</v>
      </c>
      <c r="F16" s="170"/>
      <c r="G16" s="170"/>
      <c r="H16" s="168"/>
      <c r="I16" s="169">
        <f t="shared" si="2"/>
        <v>190</v>
      </c>
    </row>
    <row r="17" spans="1:12">
      <c r="A17" s="147"/>
      <c r="B17" s="239" t="s">
        <v>361</v>
      </c>
      <c r="C17" s="161"/>
      <c r="D17" s="170"/>
      <c r="E17" s="170"/>
      <c r="F17" s="170"/>
      <c r="G17" s="170"/>
      <c r="H17" s="168"/>
      <c r="I17" s="169"/>
    </row>
    <row r="18" spans="1:12">
      <c r="A18" s="147"/>
      <c r="B18" s="160" t="s">
        <v>156</v>
      </c>
      <c r="C18" s="161"/>
      <c r="D18" s="167">
        <f>'CPN Portfolio Q2''12'!K117</f>
        <v>464.25</v>
      </c>
      <c r="E18" s="167"/>
      <c r="F18" s="167"/>
      <c r="G18" s="167"/>
      <c r="H18" s="168"/>
      <c r="I18" s="169">
        <f>SUM(D18:F18)</f>
        <v>464.25</v>
      </c>
    </row>
    <row r="19" spans="1:12">
      <c r="A19" s="147"/>
      <c r="B19" s="160" t="s">
        <v>157</v>
      </c>
      <c r="C19" s="161"/>
      <c r="D19" s="167">
        <f>'CPN Portfolio Q2''12'!K118</f>
        <v>309</v>
      </c>
      <c r="E19" s="170"/>
      <c r="F19" s="170"/>
      <c r="G19" s="170"/>
      <c r="H19" s="168"/>
      <c r="I19" s="169">
        <f>SUM(D19:F19)</f>
        <v>309</v>
      </c>
    </row>
    <row r="20" spans="1:12" ht="14.5" thickBot="1">
      <c r="A20" s="147"/>
      <c r="B20" s="160" t="s">
        <v>269</v>
      </c>
      <c r="C20" s="161"/>
      <c r="D20" s="171">
        <f>SUM(D14:D19)</f>
        <v>773.25</v>
      </c>
      <c r="E20" s="171">
        <f t="shared" ref="E20:I20" si="3">SUM(E14:E19)</f>
        <v>390</v>
      </c>
      <c r="F20" s="171">
        <f t="shared" si="3"/>
        <v>309</v>
      </c>
      <c r="G20" s="171">
        <f t="shared" si="3"/>
        <v>0</v>
      </c>
      <c r="H20" s="168"/>
      <c r="I20" s="171">
        <f t="shared" si="3"/>
        <v>1472.25</v>
      </c>
      <c r="K20" s="159"/>
    </row>
    <row r="21" spans="1:12" ht="14.5" thickTop="1">
      <c r="A21" s="147"/>
      <c r="B21" s="160"/>
      <c r="C21" s="161"/>
      <c r="D21" s="173"/>
      <c r="E21" s="173"/>
      <c r="F21" s="174"/>
      <c r="G21" s="173"/>
      <c r="H21" s="175"/>
      <c r="I21" s="176"/>
    </row>
    <row r="22" spans="1:12" ht="14.5" thickBot="1">
      <c r="A22" s="147"/>
      <c r="B22" s="148" t="s">
        <v>303</v>
      </c>
      <c r="C22" s="161"/>
      <c r="D22" s="179">
        <f>+D10+D20</f>
        <v>7524.25</v>
      </c>
      <c r="E22" s="179">
        <f>+E10+E20</f>
        <v>8404</v>
      </c>
      <c r="F22" s="179">
        <f>+F10+F20</f>
        <v>8232</v>
      </c>
      <c r="G22" s="179">
        <f>+G10+G20</f>
        <v>6083</v>
      </c>
      <c r="H22" s="175"/>
      <c r="I22" s="179">
        <f>+I10+I20</f>
        <v>30243.25</v>
      </c>
      <c r="K22" s="159">
        <f>I22-'CPN Portfolio Q2''12'!K119</f>
        <v>762</v>
      </c>
    </row>
    <row r="23" spans="1:12">
      <c r="A23" s="147"/>
    </row>
    <row r="24" spans="1:12">
      <c r="A24" s="147"/>
      <c r="K24" s="212">
        <f>'CPN Portfolio 11.7.12'!K120-'CPN Portfolio Q3''12'!K119</f>
        <v>762</v>
      </c>
      <c r="L24" s="147" t="s">
        <v>380</v>
      </c>
    </row>
    <row r="26" spans="1:12">
      <c r="K26" s="159"/>
    </row>
  </sheetData>
  <pageMargins left="0.7" right="0.7" top="0.75" bottom="0.75" header="0.3" footer="0.3"/>
  <pageSetup scale="6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4">
    <pageSetUpPr fitToPage="1"/>
  </sheetPr>
  <dimension ref="A1:P130"/>
  <sheetViews>
    <sheetView workbookViewId="0"/>
  </sheetViews>
  <sheetFormatPr defaultColWidth="8.81640625" defaultRowHeight="12.5" outlineLevelCol="1"/>
  <cols>
    <col min="1" max="1" width="3.81640625" style="194" customWidth="1"/>
    <col min="2" max="2" width="37.1796875" style="194" customWidth="1"/>
    <col min="3" max="3" width="3.81640625" style="194" customWidth="1"/>
    <col min="4" max="4" width="14" style="194" customWidth="1"/>
    <col min="5" max="5" width="10.54296875" style="194" bestFit="1" customWidth="1"/>
    <col min="6" max="6" width="13.1796875" style="215"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373</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18" t="s">
        <v>9</v>
      </c>
      <c r="J5" s="79"/>
      <c r="K5" s="218" t="s">
        <v>121</v>
      </c>
    </row>
    <row r="6" spans="1:15" ht="13">
      <c r="B6" s="79"/>
      <c r="C6" s="79"/>
      <c r="D6" s="79" t="s">
        <v>1</v>
      </c>
      <c r="E6" s="79" t="s">
        <v>7</v>
      </c>
      <c r="F6" s="79"/>
      <c r="G6" s="79" t="s">
        <v>9</v>
      </c>
      <c r="H6" s="105"/>
      <c r="I6" s="218" t="s">
        <v>12</v>
      </c>
      <c r="J6" s="79"/>
      <c r="K6" s="218" t="s">
        <v>8</v>
      </c>
    </row>
    <row r="7" spans="1:15" ht="15.5" thickBot="1">
      <c r="B7" s="219" t="s">
        <v>0</v>
      </c>
      <c r="C7" s="80"/>
      <c r="D7" s="80" t="s">
        <v>6</v>
      </c>
      <c r="E7" s="80" t="s">
        <v>10</v>
      </c>
      <c r="F7" s="80" t="s">
        <v>3</v>
      </c>
      <c r="G7" s="80" t="s">
        <v>11</v>
      </c>
      <c r="H7" s="220"/>
      <c r="I7" s="221" t="s">
        <v>126</v>
      </c>
      <c r="J7" s="79"/>
      <c r="K7" s="221"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14</v>
      </c>
      <c r="G10" s="104">
        <v>1</v>
      </c>
      <c r="H10" s="105"/>
      <c r="I10" s="200">
        <v>78</v>
      </c>
      <c r="J10" s="59"/>
      <c r="K10" s="200">
        <v>78</v>
      </c>
      <c r="M10" s="194">
        <v>1</v>
      </c>
      <c r="O10" s="194">
        <v>1</v>
      </c>
    </row>
    <row r="11" spans="1:15" ht="13">
      <c r="B11" s="83" t="s">
        <v>18</v>
      </c>
      <c r="C11" s="84"/>
      <c r="D11" s="103" t="s">
        <v>16</v>
      </c>
      <c r="E11" s="103" t="s">
        <v>17</v>
      </c>
      <c r="F11" s="103" t="s">
        <v>14</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14</v>
      </c>
      <c r="G12" s="104">
        <v>1</v>
      </c>
      <c r="H12" s="105"/>
      <c r="I12" s="200">
        <v>66</v>
      </c>
      <c r="J12" s="59"/>
      <c r="K12" s="200">
        <v>66</v>
      </c>
      <c r="M12" s="194">
        <f t="shared" si="0"/>
        <v>3</v>
      </c>
      <c r="O12" s="194">
        <f t="shared" si="1"/>
        <v>3</v>
      </c>
    </row>
    <row r="13" spans="1:15" ht="13">
      <c r="B13" s="83" t="s">
        <v>20</v>
      </c>
      <c r="C13" s="84"/>
      <c r="D13" s="103" t="s">
        <v>16</v>
      </c>
      <c r="E13" s="103" t="s">
        <v>17</v>
      </c>
      <c r="F13" s="103" t="s">
        <v>14</v>
      </c>
      <c r="G13" s="104">
        <v>1</v>
      </c>
      <c r="H13" s="105"/>
      <c r="I13" s="200">
        <v>66</v>
      </c>
      <c r="J13" s="59"/>
      <c r="K13" s="200">
        <v>66</v>
      </c>
      <c r="M13" s="194">
        <f t="shared" si="0"/>
        <v>4</v>
      </c>
      <c r="O13" s="194">
        <f t="shared" si="1"/>
        <v>4</v>
      </c>
    </row>
    <row r="14" spans="1:15" ht="13">
      <c r="B14" s="83" t="s">
        <v>21</v>
      </c>
      <c r="C14" s="84"/>
      <c r="D14" s="103" t="s">
        <v>16</v>
      </c>
      <c r="E14" s="103" t="s">
        <v>17</v>
      </c>
      <c r="F14" s="103" t="s">
        <v>14</v>
      </c>
      <c r="G14" s="104">
        <v>1</v>
      </c>
      <c r="H14" s="105"/>
      <c r="I14" s="200">
        <v>53</v>
      </c>
      <c r="J14" s="59"/>
      <c r="K14" s="200">
        <v>53</v>
      </c>
      <c r="M14" s="194">
        <f t="shared" si="0"/>
        <v>5</v>
      </c>
      <c r="O14" s="194">
        <f t="shared" si="1"/>
        <v>5</v>
      </c>
    </row>
    <row r="15" spans="1:15" ht="13">
      <c r="B15" s="83" t="s">
        <v>22</v>
      </c>
      <c r="C15" s="84"/>
      <c r="D15" s="103" t="s">
        <v>16</v>
      </c>
      <c r="E15" s="103" t="s">
        <v>17</v>
      </c>
      <c r="F15" s="103" t="s">
        <v>14</v>
      </c>
      <c r="G15" s="104">
        <v>1</v>
      </c>
      <c r="H15" s="105"/>
      <c r="I15" s="200">
        <v>52</v>
      </c>
      <c r="J15" s="59"/>
      <c r="K15" s="200">
        <v>52</v>
      </c>
      <c r="M15" s="194">
        <f t="shared" si="0"/>
        <v>6</v>
      </c>
      <c r="O15" s="194">
        <f t="shared" si="1"/>
        <v>6</v>
      </c>
    </row>
    <row r="16" spans="1:15" ht="13">
      <c r="B16" s="83" t="s">
        <v>23</v>
      </c>
      <c r="C16" s="84"/>
      <c r="D16" s="103" t="s">
        <v>16</v>
      </c>
      <c r="E16" s="103" t="s">
        <v>17</v>
      </c>
      <c r="F16" s="103" t="s">
        <v>14</v>
      </c>
      <c r="G16" s="104">
        <v>1</v>
      </c>
      <c r="H16" s="105"/>
      <c r="I16" s="200">
        <v>52</v>
      </c>
      <c r="J16" s="59"/>
      <c r="K16" s="200">
        <v>52</v>
      </c>
      <c r="M16" s="194">
        <f t="shared" si="0"/>
        <v>7</v>
      </c>
      <c r="O16" s="194">
        <f t="shared" si="1"/>
        <v>7</v>
      </c>
    </row>
    <row r="17" spans="2:15" ht="13">
      <c r="B17" s="83" t="s">
        <v>24</v>
      </c>
      <c r="C17" s="84"/>
      <c r="D17" s="103" t="s">
        <v>16</v>
      </c>
      <c r="E17" s="103" t="s">
        <v>17</v>
      </c>
      <c r="F17" s="103" t="s">
        <v>14</v>
      </c>
      <c r="G17" s="104">
        <v>1</v>
      </c>
      <c r="H17" s="105"/>
      <c r="I17" s="200">
        <v>51</v>
      </c>
      <c r="J17" s="59"/>
      <c r="K17" s="200">
        <v>51</v>
      </c>
      <c r="M17" s="194">
        <f t="shared" si="0"/>
        <v>8</v>
      </c>
      <c r="O17" s="194">
        <f t="shared" si="1"/>
        <v>8</v>
      </c>
    </row>
    <row r="18" spans="2:15" ht="13">
      <c r="B18" s="83" t="s">
        <v>25</v>
      </c>
      <c r="C18" s="84"/>
      <c r="D18" s="103" t="s">
        <v>16</v>
      </c>
      <c r="E18" s="103" t="s">
        <v>17</v>
      </c>
      <c r="F18" s="103" t="s">
        <v>14</v>
      </c>
      <c r="G18" s="104">
        <v>1</v>
      </c>
      <c r="H18" s="105"/>
      <c r="I18" s="200">
        <v>50</v>
      </c>
      <c r="J18" s="59"/>
      <c r="K18" s="200">
        <v>50</v>
      </c>
      <c r="M18" s="194">
        <f t="shared" si="0"/>
        <v>9</v>
      </c>
      <c r="O18" s="194">
        <f t="shared" si="1"/>
        <v>9</v>
      </c>
    </row>
    <row r="19" spans="2:15" ht="13">
      <c r="B19" s="83" t="s">
        <v>26</v>
      </c>
      <c r="C19" s="84"/>
      <c r="D19" s="103" t="s">
        <v>16</v>
      </c>
      <c r="E19" s="103" t="s">
        <v>17</v>
      </c>
      <c r="F19" s="103" t="s">
        <v>14</v>
      </c>
      <c r="G19" s="104">
        <v>1</v>
      </c>
      <c r="H19" s="105"/>
      <c r="I19" s="200">
        <v>48</v>
      </c>
      <c r="J19" s="59"/>
      <c r="K19" s="200">
        <v>48</v>
      </c>
      <c r="M19" s="194">
        <f t="shared" si="0"/>
        <v>10</v>
      </c>
      <c r="O19" s="194">
        <f t="shared" si="1"/>
        <v>10</v>
      </c>
    </row>
    <row r="20" spans="2:15" ht="13">
      <c r="B20" s="83" t="s">
        <v>27</v>
      </c>
      <c r="C20" s="84"/>
      <c r="D20" s="103" t="s">
        <v>16</v>
      </c>
      <c r="E20" s="103" t="s">
        <v>17</v>
      </c>
      <c r="F20" s="103" t="s">
        <v>14</v>
      </c>
      <c r="G20" s="104">
        <v>1</v>
      </c>
      <c r="H20" s="105"/>
      <c r="I20" s="200">
        <v>43</v>
      </c>
      <c r="J20" s="59"/>
      <c r="K20" s="200">
        <v>43</v>
      </c>
      <c r="M20" s="194">
        <f t="shared" si="0"/>
        <v>11</v>
      </c>
      <c r="O20" s="194">
        <f t="shared" si="1"/>
        <v>11</v>
      </c>
    </row>
    <row r="21" spans="2:15" ht="13">
      <c r="B21" s="83" t="s">
        <v>28</v>
      </c>
      <c r="C21" s="84"/>
      <c r="D21" s="103" t="s">
        <v>16</v>
      </c>
      <c r="E21" s="103" t="s">
        <v>17</v>
      </c>
      <c r="F21" s="103" t="s">
        <v>14</v>
      </c>
      <c r="G21" s="104">
        <v>1</v>
      </c>
      <c r="H21" s="105"/>
      <c r="I21" s="200">
        <v>42</v>
      </c>
      <c r="J21" s="59"/>
      <c r="K21" s="200">
        <v>42</v>
      </c>
      <c r="M21" s="194">
        <f t="shared" si="0"/>
        <v>12</v>
      </c>
      <c r="O21" s="194">
        <f t="shared" si="1"/>
        <v>12</v>
      </c>
    </row>
    <row r="22" spans="2:15" ht="13">
      <c r="B22" s="83" t="s">
        <v>29</v>
      </c>
      <c r="C22" s="84"/>
      <c r="D22" s="103" t="s">
        <v>16</v>
      </c>
      <c r="E22" s="103" t="s">
        <v>17</v>
      </c>
      <c r="F22" s="103" t="s">
        <v>14</v>
      </c>
      <c r="G22" s="104">
        <v>1</v>
      </c>
      <c r="H22" s="105"/>
      <c r="I22" s="200">
        <v>24</v>
      </c>
      <c r="J22" s="59"/>
      <c r="K22" s="200">
        <v>24</v>
      </c>
      <c r="M22" s="194">
        <f t="shared" si="0"/>
        <v>13</v>
      </c>
      <c r="O22" s="194">
        <f t="shared" si="1"/>
        <v>13</v>
      </c>
    </row>
    <row r="23" spans="2:15" ht="13">
      <c r="B23" s="83" t="s">
        <v>30</v>
      </c>
      <c r="C23" s="84"/>
      <c r="D23" s="103" t="s">
        <v>16</v>
      </c>
      <c r="E23" s="103" t="s">
        <v>17</v>
      </c>
      <c r="F23" s="103" t="s">
        <v>14</v>
      </c>
      <c r="G23" s="104">
        <v>1</v>
      </c>
      <c r="H23" s="105"/>
      <c r="I23" s="200">
        <v>17</v>
      </c>
      <c r="J23" s="59"/>
      <c r="K23" s="200">
        <v>17</v>
      </c>
      <c r="M23" s="194">
        <f t="shared" si="0"/>
        <v>14</v>
      </c>
      <c r="O23" s="194">
        <f t="shared" si="1"/>
        <v>14</v>
      </c>
    </row>
    <row r="24" spans="2:15" ht="13">
      <c r="B24" s="83" t="s">
        <v>31</v>
      </c>
      <c r="C24" s="84"/>
      <c r="D24" s="103" t="s">
        <v>16</v>
      </c>
      <c r="E24" s="103" t="s">
        <v>17</v>
      </c>
      <c r="F24" s="103" t="s">
        <v>14</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34</v>
      </c>
      <c r="G26" s="104">
        <v>1</v>
      </c>
      <c r="H26" s="105"/>
      <c r="I26" s="193">
        <v>835</v>
      </c>
      <c r="J26" s="59"/>
      <c r="K26" s="193">
        <v>857</v>
      </c>
      <c r="M26" s="194">
        <f>+M24+1</f>
        <v>16</v>
      </c>
      <c r="O26" s="194">
        <f>+O24+1</f>
        <v>16</v>
      </c>
    </row>
    <row r="27" spans="2:15" ht="13">
      <c r="B27" s="83" t="s">
        <v>35</v>
      </c>
      <c r="C27" s="84"/>
      <c r="D27" s="103" t="s">
        <v>16</v>
      </c>
      <c r="E27" s="103" t="s">
        <v>17</v>
      </c>
      <c r="F27" s="103" t="s">
        <v>36</v>
      </c>
      <c r="G27" s="104">
        <v>1</v>
      </c>
      <c r="H27" s="105"/>
      <c r="I27" s="193">
        <f>750+20</f>
        <v>770</v>
      </c>
      <c r="J27" s="59"/>
      <c r="K27" s="193">
        <f>729+20</f>
        <v>749</v>
      </c>
      <c r="M27" s="194">
        <f>+M26+1</f>
        <v>17</v>
      </c>
      <c r="O27" s="194">
        <f t="shared" ref="O27:O33" si="2">O26+1</f>
        <v>17</v>
      </c>
    </row>
    <row r="28" spans="2:15" ht="13">
      <c r="B28" s="83" t="s">
        <v>39</v>
      </c>
      <c r="C28" s="84"/>
      <c r="D28" s="103" t="s">
        <v>16</v>
      </c>
      <c r="E28" s="103" t="s">
        <v>40</v>
      </c>
      <c r="F28" s="103" t="s">
        <v>36</v>
      </c>
      <c r="G28" s="104">
        <v>1</v>
      </c>
      <c r="H28" s="105"/>
      <c r="I28" s="193">
        <v>566</v>
      </c>
      <c r="J28" s="59"/>
      <c r="K28" s="193">
        <v>635</v>
      </c>
      <c r="M28" s="194" t="e">
        <f>+#REF!+1</f>
        <v>#REF!</v>
      </c>
      <c r="O28" s="194">
        <f t="shared" si="2"/>
        <v>18</v>
      </c>
    </row>
    <row r="29" spans="2:15" ht="13">
      <c r="B29" s="83" t="s">
        <v>287</v>
      </c>
      <c r="C29" s="84"/>
      <c r="D29" s="103" t="s">
        <v>16</v>
      </c>
      <c r="E29" s="103" t="s">
        <v>17</v>
      </c>
      <c r="F29" s="103" t="s">
        <v>36</v>
      </c>
      <c r="G29" s="104">
        <v>1</v>
      </c>
      <c r="H29" s="105"/>
      <c r="I29" s="193">
        <v>513</v>
      </c>
      <c r="J29" s="59"/>
      <c r="K29" s="193">
        <v>608</v>
      </c>
      <c r="M29" s="194" t="e">
        <f>+M48+1</f>
        <v>#REF!</v>
      </c>
      <c r="O29" s="194">
        <f t="shared" si="2"/>
        <v>19</v>
      </c>
    </row>
    <row r="30" spans="2:15" ht="13">
      <c r="B30" s="83" t="s">
        <v>41</v>
      </c>
      <c r="C30" s="84"/>
      <c r="D30" s="103" t="s">
        <v>16</v>
      </c>
      <c r="E30" s="103" t="s">
        <v>17</v>
      </c>
      <c r="F30" s="103" t="s">
        <v>36</v>
      </c>
      <c r="G30" s="104">
        <v>1</v>
      </c>
      <c r="H30" s="105"/>
      <c r="I30" s="193">
        <v>564</v>
      </c>
      <c r="J30" s="59"/>
      <c r="K30" s="193">
        <v>605</v>
      </c>
      <c r="M30" s="194" t="e">
        <f>+M28+1</f>
        <v>#REF!</v>
      </c>
      <c r="O30" s="194">
        <f t="shared" si="2"/>
        <v>20</v>
      </c>
    </row>
    <row r="31" spans="2:15" ht="13">
      <c r="B31" s="83" t="s">
        <v>42</v>
      </c>
      <c r="C31" s="84"/>
      <c r="D31" s="103" t="s">
        <v>16</v>
      </c>
      <c r="E31" s="103" t="s">
        <v>17</v>
      </c>
      <c r="F31" s="103" t="s">
        <v>36</v>
      </c>
      <c r="G31" s="104">
        <v>1</v>
      </c>
      <c r="H31" s="105"/>
      <c r="I31" s="193">
        <v>542</v>
      </c>
      <c r="J31" s="59"/>
      <c r="K31" s="193">
        <v>578</v>
      </c>
      <c r="M31" s="194" t="e">
        <f t="shared" ref="M31:M47" si="3">+M30+1</f>
        <v>#REF!</v>
      </c>
      <c r="O31" s="194">
        <f t="shared" si="2"/>
        <v>21</v>
      </c>
    </row>
    <row r="32" spans="2:15" ht="13">
      <c r="B32" s="83" t="s">
        <v>43</v>
      </c>
      <c r="C32" s="84"/>
      <c r="D32" s="103" t="s">
        <v>16</v>
      </c>
      <c r="E32" s="103" t="s">
        <v>17</v>
      </c>
      <c r="F32" s="103" t="s">
        <v>36</v>
      </c>
      <c r="G32" s="104">
        <v>1</v>
      </c>
      <c r="H32" s="105"/>
      <c r="I32" s="193">
        <v>518</v>
      </c>
      <c r="J32" s="59"/>
      <c r="K32" s="193">
        <v>572</v>
      </c>
      <c r="M32" s="194" t="e">
        <f t="shared" si="3"/>
        <v>#REF!</v>
      </c>
      <c r="O32" s="194">
        <f t="shared" si="2"/>
        <v>22</v>
      </c>
    </row>
    <row r="33" spans="2:15" ht="13">
      <c r="B33" s="83" t="s">
        <v>44</v>
      </c>
      <c r="C33" s="84"/>
      <c r="D33" s="103" t="s">
        <v>16</v>
      </c>
      <c r="E33" s="103" t="s">
        <v>45</v>
      </c>
      <c r="F33" s="103" t="s">
        <v>36</v>
      </c>
      <c r="G33" s="104">
        <v>1</v>
      </c>
      <c r="H33" s="105"/>
      <c r="I33" s="193">
        <v>520</v>
      </c>
      <c r="J33" s="59"/>
      <c r="K33" s="193">
        <v>530</v>
      </c>
      <c r="M33" s="194" t="e">
        <f t="shared" si="3"/>
        <v>#REF!</v>
      </c>
      <c r="O33" s="194">
        <f t="shared" si="2"/>
        <v>23</v>
      </c>
    </row>
    <row r="34" spans="2:15" ht="13">
      <c r="B34" s="83" t="s">
        <v>48</v>
      </c>
      <c r="C34" s="84"/>
      <c r="D34" s="103" t="s">
        <v>16</v>
      </c>
      <c r="E34" s="103" t="s">
        <v>17</v>
      </c>
      <c r="F34" s="103" t="s">
        <v>36</v>
      </c>
      <c r="G34" s="104">
        <v>1</v>
      </c>
      <c r="H34" s="105"/>
      <c r="I34" s="200">
        <v>0</v>
      </c>
      <c r="J34" s="59"/>
      <c r="K34" s="200">
        <v>141</v>
      </c>
      <c r="M34" s="194" t="e">
        <f>+#REF!+1</f>
        <v>#REF!</v>
      </c>
      <c r="O34" s="194">
        <f>O33+1</f>
        <v>24</v>
      </c>
    </row>
    <row r="35" spans="2:15" ht="13">
      <c r="B35" s="83" t="s">
        <v>49</v>
      </c>
      <c r="C35" s="84"/>
      <c r="D35" s="103" t="s">
        <v>16</v>
      </c>
      <c r="E35" s="103" t="s">
        <v>17</v>
      </c>
      <c r="F35" s="103" t="s">
        <v>36</v>
      </c>
      <c r="G35" s="104">
        <v>1</v>
      </c>
      <c r="H35" s="105"/>
      <c r="I35" s="200">
        <v>109</v>
      </c>
      <c r="J35" s="59"/>
      <c r="K35" s="200">
        <v>130</v>
      </c>
      <c r="M35" s="194" t="e">
        <f>+M34+1</f>
        <v>#REF!</v>
      </c>
      <c r="O35" s="194">
        <f>+O34+1</f>
        <v>25</v>
      </c>
    </row>
    <row r="36" spans="2:15" ht="13">
      <c r="B36" s="83" t="s">
        <v>50</v>
      </c>
      <c r="C36" s="84"/>
      <c r="D36" s="103" t="s">
        <v>16</v>
      </c>
      <c r="E36" s="103" t="s">
        <v>17</v>
      </c>
      <c r="F36" s="103" t="s">
        <v>36</v>
      </c>
      <c r="G36" s="104">
        <v>1</v>
      </c>
      <c r="H36" s="105"/>
      <c r="I36" s="200">
        <v>120</v>
      </c>
      <c r="J36" s="59"/>
      <c r="K36" s="200">
        <v>120</v>
      </c>
      <c r="M36" s="194" t="e">
        <f t="shared" si="3"/>
        <v>#REF!</v>
      </c>
      <c r="O36" s="194">
        <f t="shared" ref="O36:O47" si="4">+O35+1</f>
        <v>26</v>
      </c>
    </row>
    <row r="37" spans="2:15" ht="13">
      <c r="B37" s="83" t="s">
        <v>51</v>
      </c>
      <c r="C37" s="84"/>
      <c r="D37" s="103" t="s">
        <v>16</v>
      </c>
      <c r="E37" s="103" t="s">
        <v>17</v>
      </c>
      <c r="F37" s="103" t="s">
        <v>36</v>
      </c>
      <c r="G37" s="104">
        <v>1</v>
      </c>
      <c r="H37" s="105"/>
      <c r="I37" s="200">
        <v>50</v>
      </c>
      <c r="J37" s="59"/>
      <c r="K37" s="200">
        <v>50</v>
      </c>
      <c r="M37" s="194" t="e">
        <f t="shared" si="3"/>
        <v>#REF!</v>
      </c>
      <c r="O37" s="194">
        <f t="shared" si="4"/>
        <v>27</v>
      </c>
    </row>
    <row r="38" spans="2:15" ht="13">
      <c r="B38" s="83" t="s">
        <v>52</v>
      </c>
      <c r="C38" s="84"/>
      <c r="D38" s="103" t="s">
        <v>16</v>
      </c>
      <c r="E38" s="103" t="s">
        <v>17</v>
      </c>
      <c r="F38" s="103" t="s">
        <v>36</v>
      </c>
      <c r="G38" s="104">
        <v>1</v>
      </c>
      <c r="H38" s="105"/>
      <c r="I38" s="200">
        <v>49</v>
      </c>
      <c r="J38" s="59"/>
      <c r="K38" s="200">
        <v>49</v>
      </c>
      <c r="M38" s="194" t="e">
        <f t="shared" si="3"/>
        <v>#REF!</v>
      </c>
      <c r="O38" s="194">
        <f t="shared" si="4"/>
        <v>28</v>
      </c>
    </row>
    <row r="39" spans="2:15" ht="13">
      <c r="B39" s="83" t="s">
        <v>53</v>
      </c>
      <c r="C39" s="84"/>
      <c r="D39" s="103" t="s">
        <v>16</v>
      </c>
      <c r="E39" s="103" t="s">
        <v>17</v>
      </c>
      <c r="F39" s="103" t="s">
        <v>36</v>
      </c>
      <c r="G39" s="104">
        <v>1</v>
      </c>
      <c r="H39" s="105"/>
      <c r="I39" s="200">
        <v>0</v>
      </c>
      <c r="J39" s="59"/>
      <c r="K39" s="200">
        <v>48</v>
      </c>
      <c r="M39" s="194" t="e">
        <f t="shared" si="3"/>
        <v>#REF!</v>
      </c>
      <c r="O39" s="194">
        <f t="shared" si="4"/>
        <v>29</v>
      </c>
    </row>
    <row r="40" spans="2:15" ht="13">
      <c r="B40" s="83" t="s">
        <v>54</v>
      </c>
      <c r="C40" s="84"/>
      <c r="D40" s="103" t="s">
        <v>16</v>
      </c>
      <c r="E40" s="103" t="s">
        <v>17</v>
      </c>
      <c r="F40" s="103" t="s">
        <v>36</v>
      </c>
      <c r="G40" s="104">
        <v>1</v>
      </c>
      <c r="H40" s="105"/>
      <c r="I40" s="200">
        <v>0</v>
      </c>
      <c r="J40" s="59"/>
      <c r="K40" s="200">
        <v>47</v>
      </c>
      <c r="M40" s="194" t="e">
        <f t="shared" si="3"/>
        <v>#REF!</v>
      </c>
      <c r="O40" s="194">
        <f t="shared" si="4"/>
        <v>30</v>
      </c>
    </row>
    <row r="41" spans="2:15" ht="13">
      <c r="B41" s="83" t="s">
        <v>55</v>
      </c>
      <c r="C41" s="84"/>
      <c r="D41" s="103" t="s">
        <v>16</v>
      </c>
      <c r="E41" s="103" t="s">
        <v>17</v>
      </c>
      <c r="F41" s="103" t="s">
        <v>36</v>
      </c>
      <c r="G41" s="104">
        <v>1</v>
      </c>
      <c r="H41" s="105"/>
      <c r="I41" s="200">
        <v>0</v>
      </c>
      <c r="J41" s="59"/>
      <c r="K41" s="200">
        <v>47</v>
      </c>
      <c r="M41" s="194" t="e">
        <f t="shared" si="3"/>
        <v>#REF!</v>
      </c>
      <c r="O41" s="194">
        <f t="shared" si="4"/>
        <v>31</v>
      </c>
    </row>
    <row r="42" spans="2:15" ht="13">
      <c r="B42" s="83" t="s">
        <v>56</v>
      </c>
      <c r="C42" s="84"/>
      <c r="D42" s="103" t="s">
        <v>16</v>
      </c>
      <c r="E42" s="103" t="s">
        <v>17</v>
      </c>
      <c r="F42" s="103" t="s">
        <v>36</v>
      </c>
      <c r="G42" s="104">
        <v>1</v>
      </c>
      <c r="H42" s="105"/>
      <c r="I42" s="200">
        <v>0</v>
      </c>
      <c r="J42" s="59"/>
      <c r="K42" s="200">
        <v>47</v>
      </c>
      <c r="M42" s="194" t="e">
        <f t="shared" si="3"/>
        <v>#REF!</v>
      </c>
      <c r="O42" s="194">
        <f t="shared" si="4"/>
        <v>32</v>
      </c>
    </row>
    <row r="43" spans="2:15" ht="13">
      <c r="B43" s="83" t="s">
        <v>57</v>
      </c>
      <c r="C43" s="84"/>
      <c r="D43" s="103" t="s">
        <v>16</v>
      </c>
      <c r="E43" s="103" t="s">
        <v>17</v>
      </c>
      <c r="F43" s="103" t="s">
        <v>36</v>
      </c>
      <c r="G43" s="104">
        <v>1</v>
      </c>
      <c r="H43" s="105"/>
      <c r="I43" s="200">
        <v>0</v>
      </c>
      <c r="J43" s="59"/>
      <c r="K43" s="200">
        <v>47</v>
      </c>
      <c r="M43" s="194" t="e">
        <f t="shared" si="3"/>
        <v>#REF!</v>
      </c>
      <c r="O43" s="194">
        <f t="shared" si="4"/>
        <v>33</v>
      </c>
    </row>
    <row r="44" spans="2:15" ht="13">
      <c r="B44" s="83" t="s">
        <v>58</v>
      </c>
      <c r="C44" s="84"/>
      <c r="D44" s="103" t="s">
        <v>16</v>
      </c>
      <c r="E44" s="103" t="s">
        <v>17</v>
      </c>
      <c r="F44" s="103" t="s">
        <v>36</v>
      </c>
      <c r="G44" s="104">
        <v>1</v>
      </c>
      <c r="H44" s="105"/>
      <c r="I44" s="200">
        <v>0</v>
      </c>
      <c r="J44" s="59"/>
      <c r="K44" s="200">
        <v>47</v>
      </c>
      <c r="M44" s="194" t="e">
        <f t="shared" si="3"/>
        <v>#REF!</v>
      </c>
      <c r="O44" s="194">
        <f t="shared" si="4"/>
        <v>34</v>
      </c>
    </row>
    <row r="45" spans="2:15" ht="13">
      <c r="B45" s="83" t="s">
        <v>59</v>
      </c>
      <c r="C45" s="84"/>
      <c r="D45" s="103" t="s">
        <v>16</v>
      </c>
      <c r="E45" s="103" t="s">
        <v>17</v>
      </c>
      <c r="F45" s="103" t="s">
        <v>36</v>
      </c>
      <c r="G45" s="104">
        <v>1</v>
      </c>
      <c r="H45" s="105"/>
      <c r="I45" s="200">
        <v>0</v>
      </c>
      <c r="J45" s="59"/>
      <c r="K45" s="200">
        <v>47</v>
      </c>
      <c r="M45" s="194" t="e">
        <f t="shared" si="3"/>
        <v>#REF!</v>
      </c>
      <c r="O45" s="194">
        <f t="shared" si="4"/>
        <v>35</v>
      </c>
    </row>
    <row r="46" spans="2:15" ht="13">
      <c r="B46" s="83" t="s">
        <v>60</v>
      </c>
      <c r="C46" s="84"/>
      <c r="D46" s="103" t="s">
        <v>16</v>
      </c>
      <c r="E46" s="103" t="s">
        <v>17</v>
      </c>
      <c r="F46" s="103" t="s">
        <v>36</v>
      </c>
      <c r="G46" s="104">
        <v>1</v>
      </c>
      <c r="H46" s="105"/>
      <c r="I46" s="200">
        <v>0</v>
      </c>
      <c r="J46" s="59"/>
      <c r="K46" s="200">
        <v>44</v>
      </c>
      <c r="M46" s="194" t="e">
        <f t="shared" si="3"/>
        <v>#REF!</v>
      </c>
      <c r="O46" s="194">
        <f t="shared" si="4"/>
        <v>36</v>
      </c>
    </row>
    <row r="47" spans="2:15" ht="13">
      <c r="B47" s="83" t="s">
        <v>61</v>
      </c>
      <c r="C47" s="84"/>
      <c r="D47" s="103" t="s">
        <v>16</v>
      </c>
      <c r="E47" s="103" t="s">
        <v>17</v>
      </c>
      <c r="F47" s="103" t="s">
        <v>36</v>
      </c>
      <c r="G47" s="104">
        <v>1</v>
      </c>
      <c r="H47" s="105"/>
      <c r="I47" s="200">
        <v>28</v>
      </c>
      <c r="J47" s="59"/>
      <c r="K47" s="200">
        <v>28</v>
      </c>
      <c r="M47" s="194" t="e">
        <f t="shared" si="3"/>
        <v>#REF!</v>
      </c>
      <c r="O47" s="194">
        <f t="shared" si="4"/>
        <v>37</v>
      </c>
    </row>
    <row r="48" spans="2:15" ht="13">
      <c r="B48" s="201" t="s">
        <v>62</v>
      </c>
      <c r="C48" s="84"/>
      <c r="D48" s="103"/>
      <c r="E48" s="103"/>
      <c r="F48" s="103"/>
      <c r="G48" s="225"/>
      <c r="H48" s="226"/>
      <c r="I48" s="203">
        <f>SUM(I10:I47)</f>
        <v>5909</v>
      </c>
      <c r="J48" s="204"/>
      <c r="K48" s="203">
        <f>SUM(K10:K47)</f>
        <v>6751</v>
      </c>
      <c r="M48" s="194" t="e">
        <f>+M47+1</f>
        <v>#REF!</v>
      </c>
    </row>
    <row r="49" spans="2:15" ht="13">
      <c r="B49" s="90" t="s">
        <v>63</v>
      </c>
      <c r="C49" s="90"/>
      <c r="D49" s="76"/>
      <c r="E49" s="76"/>
      <c r="F49" s="77"/>
      <c r="G49" s="76"/>
      <c r="H49" s="76"/>
      <c r="I49" s="199"/>
      <c r="J49" s="76"/>
      <c r="K49" s="199"/>
    </row>
    <row r="50" spans="2:15" ht="13">
      <c r="B50" s="83" t="s">
        <v>66</v>
      </c>
      <c r="C50" s="84"/>
      <c r="D50" s="103" t="s">
        <v>122</v>
      </c>
      <c r="E50" s="103" t="s">
        <v>65</v>
      </c>
      <c r="F50" s="103" t="s">
        <v>36</v>
      </c>
      <c r="G50" s="104">
        <v>1</v>
      </c>
      <c r="H50" s="105"/>
      <c r="I50" s="200">
        <f>830+13</f>
        <v>843</v>
      </c>
      <c r="J50" s="59"/>
      <c r="K50" s="200">
        <f>1001+13</f>
        <v>1014</v>
      </c>
      <c r="O50" s="194">
        <f>+O47+1</f>
        <v>38</v>
      </c>
    </row>
    <row r="51" spans="2:15" ht="13">
      <c r="B51" s="83" t="s">
        <v>67</v>
      </c>
      <c r="C51" s="84"/>
      <c r="D51" s="103" t="s">
        <v>122</v>
      </c>
      <c r="E51" s="103" t="s">
        <v>65</v>
      </c>
      <c r="F51" s="103" t="s">
        <v>36</v>
      </c>
      <c r="G51" s="104">
        <v>1</v>
      </c>
      <c r="H51" s="105"/>
      <c r="I51" s="200">
        <v>782</v>
      </c>
      <c r="J51" s="59"/>
      <c r="K51" s="200">
        <v>842</v>
      </c>
      <c r="M51" s="194" t="e">
        <f>+M29+1</f>
        <v>#REF!</v>
      </c>
      <c r="O51" s="194">
        <f>+O50+1</f>
        <v>39</v>
      </c>
    </row>
    <row r="52" spans="2:15" ht="13">
      <c r="B52" s="83" t="s">
        <v>68</v>
      </c>
      <c r="C52" s="84"/>
      <c r="D52" s="103" t="s">
        <v>122</v>
      </c>
      <c r="E52" s="103" t="s">
        <v>65</v>
      </c>
      <c r="F52" s="103" t="s">
        <v>36</v>
      </c>
      <c r="G52" s="104">
        <v>1</v>
      </c>
      <c r="H52" s="105"/>
      <c r="I52" s="200">
        <v>763</v>
      </c>
      <c r="J52" s="59"/>
      <c r="K52" s="200">
        <v>781</v>
      </c>
      <c r="M52" s="194" t="e">
        <f t="shared" ref="M52:M62" si="5">+M51+1</f>
        <v>#REF!</v>
      </c>
      <c r="O52" s="194">
        <f t="shared" ref="O52:O61" si="6">+O51+1</f>
        <v>40</v>
      </c>
    </row>
    <row r="53" spans="2:15" ht="13">
      <c r="B53" s="83" t="s">
        <v>64</v>
      </c>
      <c r="C53" s="84"/>
      <c r="D53" s="103" t="s">
        <v>122</v>
      </c>
      <c r="E53" s="103" t="s">
        <v>65</v>
      </c>
      <c r="F53" s="103" t="s">
        <v>36</v>
      </c>
      <c r="G53" s="104">
        <v>0.75</v>
      </c>
      <c r="H53" s="105"/>
      <c r="I53" s="200">
        <v>779</v>
      </c>
      <c r="J53" s="59"/>
      <c r="K53" s="200">
        <v>746</v>
      </c>
      <c r="M53" s="194" t="e">
        <f t="shared" si="5"/>
        <v>#REF!</v>
      </c>
      <c r="O53" s="194">
        <f t="shared" si="6"/>
        <v>41</v>
      </c>
    </row>
    <row r="54" spans="2:15" ht="13">
      <c r="B54" s="83" t="s">
        <v>69</v>
      </c>
      <c r="C54" s="84"/>
      <c r="D54" s="103" t="s">
        <v>122</v>
      </c>
      <c r="E54" s="103" t="s">
        <v>65</v>
      </c>
      <c r="F54" s="103" t="s">
        <v>36</v>
      </c>
      <c r="G54" s="104">
        <v>1</v>
      </c>
      <c r="H54" s="105"/>
      <c r="I54" s="200">
        <v>662</v>
      </c>
      <c r="J54" s="59"/>
      <c r="K54" s="200">
        <v>692</v>
      </c>
      <c r="M54" s="194" t="e">
        <f t="shared" si="5"/>
        <v>#REF!</v>
      </c>
      <c r="O54" s="194">
        <f t="shared" si="6"/>
        <v>42</v>
      </c>
    </row>
    <row r="55" spans="2:15" ht="13">
      <c r="B55" s="83" t="s">
        <v>71</v>
      </c>
      <c r="C55" s="84"/>
      <c r="D55" s="103" t="s">
        <v>122</v>
      </c>
      <c r="E55" s="103" t="s">
        <v>65</v>
      </c>
      <c r="F55" s="103" t="s">
        <v>36</v>
      </c>
      <c r="G55" s="104">
        <v>1</v>
      </c>
      <c r="H55" s="105"/>
      <c r="I55" s="200">
        <v>463</v>
      </c>
      <c r="J55" s="59"/>
      <c r="K55" s="200">
        <v>608</v>
      </c>
      <c r="M55" s="194" t="e">
        <f t="shared" si="5"/>
        <v>#REF!</v>
      </c>
      <c r="O55" s="194">
        <f t="shared" si="6"/>
        <v>43</v>
      </c>
    </row>
    <row r="56" spans="2:15" ht="13">
      <c r="B56" s="83" t="s">
        <v>70</v>
      </c>
      <c r="C56" s="84"/>
      <c r="D56" s="103" t="s">
        <v>122</v>
      </c>
      <c r="E56" s="103" t="s">
        <v>65</v>
      </c>
      <c r="F56" s="103" t="s">
        <v>36</v>
      </c>
      <c r="G56" s="104">
        <v>1</v>
      </c>
      <c r="H56" s="105"/>
      <c r="I56" s="200">
        <v>520</v>
      </c>
      <c r="J56" s="59"/>
      <c r="K56" s="200">
        <v>606</v>
      </c>
      <c r="M56" s="194" t="e">
        <f t="shared" si="5"/>
        <v>#REF!</v>
      </c>
      <c r="O56" s="194">
        <f t="shared" si="6"/>
        <v>44</v>
      </c>
    </row>
    <row r="57" spans="2:15" ht="13">
      <c r="B57" s="83" t="s">
        <v>72</v>
      </c>
      <c r="C57" s="84"/>
      <c r="D57" s="103" t="s">
        <v>122</v>
      </c>
      <c r="E57" s="103" t="s">
        <v>65</v>
      </c>
      <c r="F57" s="103" t="s">
        <v>36</v>
      </c>
      <c r="G57" s="104">
        <v>1</v>
      </c>
      <c r="H57" s="105"/>
      <c r="I57" s="200">
        <v>426</v>
      </c>
      <c r="J57" s="59"/>
      <c r="K57" s="200">
        <v>500</v>
      </c>
      <c r="M57" s="194" t="e">
        <f t="shared" si="5"/>
        <v>#REF!</v>
      </c>
      <c r="O57" s="194">
        <f t="shared" si="6"/>
        <v>45</v>
      </c>
    </row>
    <row r="58" spans="2:15" ht="13">
      <c r="B58" s="83" t="s">
        <v>73</v>
      </c>
      <c r="C58" s="84"/>
      <c r="D58" s="103" t="s">
        <v>122</v>
      </c>
      <c r="E58" s="103" t="s">
        <v>65</v>
      </c>
      <c r="F58" s="103" t="s">
        <v>36</v>
      </c>
      <c r="G58" s="104">
        <v>1</v>
      </c>
      <c r="H58" s="105"/>
      <c r="I58" s="200">
        <v>400</v>
      </c>
      <c r="J58" s="59"/>
      <c r="K58" s="200">
        <v>453</v>
      </c>
      <c r="M58" s="194" t="e">
        <f t="shared" si="5"/>
        <v>#REF!</v>
      </c>
      <c r="O58" s="194">
        <f t="shared" si="6"/>
        <v>46</v>
      </c>
    </row>
    <row r="59" spans="2:15" ht="13">
      <c r="B59" s="83" t="s">
        <v>74</v>
      </c>
      <c r="C59" s="84"/>
      <c r="D59" s="103" t="s">
        <v>122</v>
      </c>
      <c r="E59" s="103" t="s">
        <v>65</v>
      </c>
      <c r="F59" s="103" t="s">
        <v>36</v>
      </c>
      <c r="G59" s="104">
        <v>1</v>
      </c>
      <c r="H59" s="105"/>
      <c r="I59" s="200">
        <v>344</v>
      </c>
      <c r="J59" s="59"/>
      <c r="K59" s="200">
        <v>400</v>
      </c>
      <c r="M59" s="194" t="e">
        <f t="shared" si="5"/>
        <v>#REF!</v>
      </c>
      <c r="O59" s="194">
        <f t="shared" si="6"/>
        <v>47</v>
      </c>
    </row>
    <row r="60" spans="2:15" ht="13">
      <c r="B60" s="83" t="s">
        <v>75</v>
      </c>
      <c r="C60" s="84"/>
      <c r="D60" s="103" t="s">
        <v>122</v>
      </c>
      <c r="E60" s="103" t="s">
        <v>65</v>
      </c>
      <c r="F60" s="103" t="s">
        <v>36</v>
      </c>
      <c r="G60" s="227">
        <v>0.78500000000000003</v>
      </c>
      <c r="H60" s="105"/>
      <c r="I60" s="200">
        <v>392</v>
      </c>
      <c r="J60" s="59"/>
      <c r="K60" s="200">
        <v>374</v>
      </c>
      <c r="M60" s="194" t="e">
        <f t="shared" si="5"/>
        <v>#REF!</v>
      </c>
      <c r="O60" s="194">
        <f t="shared" si="6"/>
        <v>48</v>
      </c>
    </row>
    <row r="61" spans="2:15" ht="15.5">
      <c r="B61" s="83" t="s">
        <v>289</v>
      </c>
      <c r="C61" s="228"/>
      <c r="D61" s="103" t="s">
        <v>122</v>
      </c>
      <c r="E61" s="103" t="s">
        <v>65</v>
      </c>
      <c r="F61" s="103" t="s">
        <v>36</v>
      </c>
      <c r="G61" s="104">
        <v>1</v>
      </c>
      <c r="H61" s="105"/>
      <c r="I61" s="198">
        <v>210</v>
      </c>
      <c r="J61" s="59"/>
      <c r="K61" s="198">
        <v>236</v>
      </c>
      <c r="M61" s="194" t="e">
        <f t="shared" si="5"/>
        <v>#REF!</v>
      </c>
      <c r="O61" s="194">
        <f t="shared" si="6"/>
        <v>49</v>
      </c>
    </row>
    <row r="62" spans="2:15" ht="13">
      <c r="B62" s="201" t="s">
        <v>62</v>
      </c>
      <c r="C62" s="84"/>
      <c r="D62" s="76"/>
      <c r="E62" s="76"/>
      <c r="F62" s="77"/>
      <c r="G62" s="202"/>
      <c r="H62" s="202"/>
      <c r="I62" s="203">
        <f>SUM(I50:I61)</f>
        <v>6584</v>
      </c>
      <c r="J62" s="204"/>
      <c r="K62" s="203">
        <f>SUM(K50:K61)</f>
        <v>7252</v>
      </c>
      <c r="M62" s="194" t="e">
        <f t="shared" si="5"/>
        <v>#REF!</v>
      </c>
    </row>
    <row r="63" spans="2:15" ht="13">
      <c r="B63" s="90" t="s">
        <v>97</v>
      </c>
      <c r="C63" s="90"/>
      <c r="D63" s="76"/>
      <c r="E63" s="76"/>
      <c r="F63" s="77"/>
      <c r="G63" s="76"/>
      <c r="H63" s="76"/>
      <c r="I63" s="199"/>
      <c r="J63" s="76"/>
      <c r="K63" s="199"/>
    </row>
    <row r="64" spans="2:15" ht="13">
      <c r="B64" s="83" t="s">
        <v>176</v>
      </c>
      <c r="C64" s="84"/>
      <c r="D64" s="103" t="s">
        <v>114</v>
      </c>
      <c r="E64" s="103" t="s">
        <v>254</v>
      </c>
      <c r="F64" s="103" t="s">
        <v>36</v>
      </c>
      <c r="G64" s="104">
        <v>1</v>
      </c>
      <c r="H64" s="105"/>
      <c r="I64" s="200">
        <v>1037</v>
      </c>
      <c r="J64" s="59"/>
      <c r="K64" s="200">
        <v>1130</v>
      </c>
      <c r="O64" s="194">
        <f>+O61+1</f>
        <v>50</v>
      </c>
    </row>
    <row r="65" spans="2:15" ht="13">
      <c r="B65" s="83" t="s">
        <v>183</v>
      </c>
      <c r="C65" s="84"/>
      <c r="D65" s="103" t="s">
        <v>114</v>
      </c>
      <c r="E65" s="103" t="s">
        <v>255</v>
      </c>
      <c r="F65" s="103" t="s">
        <v>36</v>
      </c>
      <c r="G65" s="104">
        <v>1</v>
      </c>
      <c r="H65" s="105"/>
      <c r="I65" s="193">
        <v>1030</v>
      </c>
      <c r="J65" s="59"/>
      <c r="K65" s="193">
        <v>1130</v>
      </c>
      <c r="M65" s="194" t="e">
        <f>+M108+1</f>
        <v>#REF!</v>
      </c>
      <c r="O65" s="194">
        <f>+O64+1</f>
        <v>51</v>
      </c>
    </row>
    <row r="66" spans="2:15" ht="13">
      <c r="B66" s="83" t="s">
        <v>187</v>
      </c>
      <c r="C66" s="84"/>
      <c r="D66" s="103" t="s">
        <v>114</v>
      </c>
      <c r="E66" s="103" t="s">
        <v>255</v>
      </c>
      <c r="F66" s="103" t="s">
        <v>36</v>
      </c>
      <c r="G66" s="104">
        <v>1</v>
      </c>
      <c r="H66" s="105"/>
      <c r="I66" s="200">
        <v>0</v>
      </c>
      <c r="J66" s="59"/>
      <c r="K66" s="200">
        <v>725</v>
      </c>
      <c r="M66" s="194" t="e">
        <f t="shared" ref="M66:M95" si="7">+M65+1</f>
        <v>#REF!</v>
      </c>
      <c r="O66" s="194">
        <f t="shared" ref="O66:O94" si="8">+O65+1</f>
        <v>52</v>
      </c>
    </row>
    <row r="67" spans="2:15" ht="13">
      <c r="B67" s="83" t="s">
        <v>98</v>
      </c>
      <c r="C67" s="84"/>
      <c r="D67" s="103" t="s">
        <v>99</v>
      </c>
      <c r="E67" s="103" t="s">
        <v>100</v>
      </c>
      <c r="F67" s="103" t="s">
        <v>36</v>
      </c>
      <c r="G67" s="104">
        <v>1</v>
      </c>
      <c r="H67" s="105"/>
      <c r="I67" s="193">
        <v>518</v>
      </c>
      <c r="J67" s="59"/>
      <c r="K67" s="193">
        <v>603</v>
      </c>
      <c r="M67" s="194" t="e">
        <f t="shared" si="7"/>
        <v>#REF!</v>
      </c>
      <c r="O67" s="194">
        <f t="shared" si="8"/>
        <v>53</v>
      </c>
    </row>
    <row r="68" spans="2:15" ht="13">
      <c r="B68" s="83" t="s">
        <v>277</v>
      </c>
      <c r="C68" s="84"/>
      <c r="D68" s="103" t="s">
        <v>114</v>
      </c>
      <c r="E68" s="103" t="s">
        <v>254</v>
      </c>
      <c r="F68" s="103" t="s">
        <v>36</v>
      </c>
      <c r="G68" s="104">
        <v>1</v>
      </c>
      <c r="H68" s="105"/>
      <c r="I68" s="193">
        <v>518.5</v>
      </c>
      <c r="J68" s="59"/>
      <c r="K68" s="193">
        <v>565</v>
      </c>
      <c r="M68" s="194" t="e">
        <f t="shared" si="7"/>
        <v>#REF!</v>
      </c>
      <c r="O68" s="194">
        <f t="shared" si="8"/>
        <v>54</v>
      </c>
    </row>
    <row r="69" spans="2:15" ht="13">
      <c r="B69" s="83" t="s">
        <v>104</v>
      </c>
      <c r="C69" s="84"/>
      <c r="D69" s="103" t="s">
        <v>120</v>
      </c>
      <c r="E69" s="103" t="s">
        <v>105</v>
      </c>
      <c r="F69" s="103" t="s">
        <v>36</v>
      </c>
      <c r="G69" s="104">
        <v>1</v>
      </c>
      <c r="H69" s="105"/>
      <c r="I69" s="193">
        <f>543+9</f>
        <v>552</v>
      </c>
      <c r="J69" s="59"/>
      <c r="K69" s="193">
        <f>543+9</f>
        <v>552</v>
      </c>
      <c r="O69" s="194">
        <f t="shared" si="8"/>
        <v>55</v>
      </c>
    </row>
    <row r="70" spans="2:15" ht="15.5">
      <c r="B70" s="83" t="s">
        <v>288</v>
      </c>
      <c r="C70" s="84"/>
      <c r="D70" s="103" t="s">
        <v>120</v>
      </c>
      <c r="E70" s="103" t="s">
        <v>112</v>
      </c>
      <c r="F70" s="103" t="s">
        <v>36</v>
      </c>
      <c r="G70" s="104">
        <v>0.5</v>
      </c>
      <c r="H70" s="105"/>
      <c r="I70" s="200">
        <v>422</v>
      </c>
      <c r="J70" s="59"/>
      <c r="K70" s="200">
        <v>519</v>
      </c>
      <c r="M70" s="194" t="e">
        <f>+M68+1</f>
        <v>#REF!</v>
      </c>
      <c r="O70" s="194">
        <f t="shared" si="8"/>
        <v>56</v>
      </c>
    </row>
    <row r="71" spans="2:15" ht="13">
      <c r="B71" s="83" t="s">
        <v>101</v>
      </c>
      <c r="C71" s="84"/>
      <c r="D71" s="103" t="s">
        <v>99</v>
      </c>
      <c r="E71" s="103" t="s">
        <v>100</v>
      </c>
      <c r="F71" s="103" t="s">
        <v>36</v>
      </c>
      <c r="G71" s="104">
        <v>1</v>
      </c>
      <c r="H71" s="105"/>
      <c r="I71" s="193">
        <v>0</v>
      </c>
      <c r="J71" s="59"/>
      <c r="K71" s="193">
        <v>503</v>
      </c>
      <c r="M71" s="194" t="e">
        <f t="shared" si="7"/>
        <v>#REF!</v>
      </c>
      <c r="O71" s="194">
        <f t="shared" si="8"/>
        <v>57</v>
      </c>
    </row>
    <row r="72" spans="2:15" ht="13">
      <c r="B72" s="83" t="s">
        <v>113</v>
      </c>
      <c r="C72" s="84"/>
      <c r="D72" s="103" t="s">
        <v>114</v>
      </c>
      <c r="E72" s="103" t="s">
        <v>115</v>
      </c>
      <c r="F72" s="103" t="s">
        <v>36</v>
      </c>
      <c r="G72" s="104">
        <v>1</v>
      </c>
      <c r="H72" s="105"/>
      <c r="I72" s="200">
        <v>0</v>
      </c>
      <c r="J72" s="59"/>
      <c r="K72" s="200">
        <v>503</v>
      </c>
      <c r="M72" s="194" t="e">
        <f t="shared" si="7"/>
        <v>#REF!</v>
      </c>
      <c r="O72" s="194">
        <f t="shared" si="8"/>
        <v>58</v>
      </c>
    </row>
    <row r="73" spans="2:15" ht="13">
      <c r="B73" s="83" t="s">
        <v>102</v>
      </c>
      <c r="C73" s="84"/>
      <c r="D73" s="103" t="s">
        <v>99</v>
      </c>
      <c r="E73" s="103" t="s">
        <v>103</v>
      </c>
      <c r="F73" s="103" t="s">
        <v>36</v>
      </c>
      <c r="G73" s="104">
        <v>1</v>
      </c>
      <c r="H73" s="105"/>
      <c r="I73" s="193">
        <v>280</v>
      </c>
      <c r="J73" s="59"/>
      <c r="K73" s="193">
        <v>375</v>
      </c>
      <c r="M73" s="194" t="e">
        <f t="shared" si="7"/>
        <v>#REF!</v>
      </c>
      <c r="O73" s="194">
        <f t="shared" si="8"/>
        <v>59</v>
      </c>
    </row>
    <row r="74" spans="2:15" ht="13">
      <c r="B74" s="83" t="s">
        <v>192</v>
      </c>
      <c r="C74" s="84"/>
      <c r="D74" s="103" t="s">
        <v>114</v>
      </c>
      <c r="E74" s="103" t="s">
        <v>256</v>
      </c>
      <c r="F74" s="103" t="s">
        <v>36</v>
      </c>
      <c r="G74" s="104">
        <v>1</v>
      </c>
      <c r="H74" s="105"/>
      <c r="I74" s="200">
        <v>0</v>
      </c>
      <c r="J74" s="59"/>
      <c r="K74" s="200">
        <v>191</v>
      </c>
      <c r="M74" s="194" t="e">
        <f t="shared" si="7"/>
        <v>#REF!</v>
      </c>
      <c r="O74" s="194">
        <f t="shared" si="8"/>
        <v>60</v>
      </c>
    </row>
    <row r="75" spans="2:15" ht="15.5">
      <c r="B75" s="83" t="s">
        <v>362</v>
      </c>
      <c r="C75" s="84"/>
      <c r="D75" s="103" t="s">
        <v>114</v>
      </c>
      <c r="E75" s="103" t="s">
        <v>256</v>
      </c>
      <c r="F75" s="103" t="s">
        <v>36</v>
      </c>
      <c r="G75" s="104">
        <v>1</v>
      </c>
      <c r="H75" s="105"/>
      <c r="I75" s="193">
        <v>0</v>
      </c>
      <c r="J75" s="59"/>
      <c r="K75" s="193">
        <v>158</v>
      </c>
      <c r="M75" s="194" t="e">
        <f t="shared" si="7"/>
        <v>#REF!</v>
      </c>
      <c r="O75" s="194">
        <f t="shared" si="8"/>
        <v>61</v>
      </c>
    </row>
    <row r="76" spans="2:15" ht="13">
      <c r="B76" s="83" t="s">
        <v>106</v>
      </c>
      <c r="C76" s="84"/>
      <c r="D76" s="103" t="s">
        <v>120</v>
      </c>
      <c r="E76" s="103" t="s">
        <v>107</v>
      </c>
      <c r="F76" s="103" t="s">
        <v>36</v>
      </c>
      <c r="G76" s="104">
        <v>1</v>
      </c>
      <c r="H76" s="105"/>
      <c r="I76" s="200">
        <v>110</v>
      </c>
      <c r="J76" s="59"/>
      <c r="K76" s="200">
        <v>121</v>
      </c>
      <c r="M76" s="194" t="e">
        <f t="shared" si="7"/>
        <v>#REF!</v>
      </c>
      <c r="O76" s="194">
        <f t="shared" si="8"/>
        <v>62</v>
      </c>
    </row>
    <row r="77" spans="2:15" ht="13">
      <c r="B77" s="83" t="s">
        <v>203</v>
      </c>
      <c r="C77" s="84"/>
      <c r="D77" s="103" t="s">
        <v>114</v>
      </c>
      <c r="E77" s="103" t="s">
        <v>256</v>
      </c>
      <c r="F77" s="103" t="s">
        <v>36</v>
      </c>
      <c r="G77" s="104">
        <v>1</v>
      </c>
      <c r="H77" s="105"/>
      <c r="I77" s="193">
        <v>0</v>
      </c>
      <c r="J77" s="59"/>
      <c r="K77" s="193">
        <v>92</v>
      </c>
      <c r="M77" s="194" t="e">
        <f t="shared" si="7"/>
        <v>#REF!</v>
      </c>
      <c r="O77" s="194">
        <f t="shared" si="8"/>
        <v>63</v>
      </c>
    </row>
    <row r="78" spans="2:15" ht="13">
      <c r="B78" s="83" t="s">
        <v>108</v>
      </c>
      <c r="C78" s="84"/>
      <c r="D78" s="103" t="s">
        <v>120</v>
      </c>
      <c r="E78" s="103" t="s">
        <v>107</v>
      </c>
      <c r="F78" s="103" t="s">
        <v>36</v>
      </c>
      <c r="G78" s="104">
        <v>1</v>
      </c>
      <c r="H78" s="105"/>
      <c r="I78" s="200">
        <v>60</v>
      </c>
      <c r="J78" s="59"/>
      <c r="K78" s="200">
        <v>80</v>
      </c>
      <c r="M78" s="194" t="e">
        <f t="shared" si="7"/>
        <v>#REF!</v>
      </c>
      <c r="O78" s="194">
        <f t="shared" si="8"/>
        <v>64</v>
      </c>
    </row>
    <row r="79" spans="2:15" ht="15.5">
      <c r="B79" s="83" t="s">
        <v>378</v>
      </c>
      <c r="C79" s="84"/>
      <c r="D79" s="103" t="s">
        <v>114</v>
      </c>
      <c r="E79" s="103" t="s">
        <v>256</v>
      </c>
      <c r="F79" s="103" t="s">
        <v>259</v>
      </c>
      <c r="G79" s="104">
        <v>1</v>
      </c>
      <c r="H79" s="105"/>
      <c r="I79" s="193">
        <v>0</v>
      </c>
      <c r="J79" s="59"/>
      <c r="K79" s="193">
        <v>77</v>
      </c>
      <c r="M79" s="194" t="e">
        <f t="shared" si="7"/>
        <v>#REF!</v>
      </c>
      <c r="O79" s="194">
        <f t="shared" si="8"/>
        <v>65</v>
      </c>
    </row>
    <row r="80" spans="2:15" ht="13">
      <c r="B80" s="83" t="s">
        <v>211</v>
      </c>
      <c r="C80" s="84"/>
      <c r="D80" s="103" t="s">
        <v>114</v>
      </c>
      <c r="E80" s="103" t="s">
        <v>256</v>
      </c>
      <c r="F80" s="103" t="s">
        <v>36</v>
      </c>
      <c r="G80" s="104">
        <v>1</v>
      </c>
      <c r="H80" s="105"/>
      <c r="I80" s="200">
        <v>0</v>
      </c>
      <c r="J80" s="59"/>
      <c r="K80" s="200">
        <v>73</v>
      </c>
      <c r="M80" s="194" t="e">
        <f t="shared" si="7"/>
        <v>#REF!</v>
      </c>
      <c r="O80" s="194">
        <f t="shared" si="8"/>
        <v>66</v>
      </c>
    </row>
    <row r="81" spans="2:15" ht="15.5">
      <c r="B81" s="83" t="s">
        <v>364</v>
      </c>
      <c r="C81" s="84"/>
      <c r="D81" s="103" t="s">
        <v>114</v>
      </c>
      <c r="E81" s="103" t="s">
        <v>256</v>
      </c>
      <c r="F81" s="103" t="s">
        <v>259</v>
      </c>
      <c r="G81" s="104">
        <v>1</v>
      </c>
      <c r="H81" s="105"/>
      <c r="I81" s="193">
        <v>0</v>
      </c>
      <c r="J81" s="59"/>
      <c r="K81" s="193">
        <v>68</v>
      </c>
      <c r="M81" s="194" t="e">
        <f t="shared" si="7"/>
        <v>#REF!</v>
      </c>
      <c r="O81" s="194">
        <f t="shared" si="8"/>
        <v>67</v>
      </c>
    </row>
    <row r="82" spans="2:15" ht="13">
      <c r="B82" s="83" t="s">
        <v>220</v>
      </c>
      <c r="C82" s="84"/>
      <c r="D82" s="103" t="s">
        <v>114</v>
      </c>
      <c r="E82" s="103" t="s">
        <v>256</v>
      </c>
      <c r="F82" s="103" t="s">
        <v>36</v>
      </c>
      <c r="G82" s="104">
        <v>1</v>
      </c>
      <c r="H82" s="105"/>
      <c r="I82" s="200">
        <v>0</v>
      </c>
      <c r="J82" s="59"/>
      <c r="K82" s="200">
        <v>67</v>
      </c>
      <c r="M82" s="194" t="e">
        <f t="shared" si="7"/>
        <v>#REF!</v>
      </c>
      <c r="O82" s="194">
        <f t="shared" si="8"/>
        <v>68</v>
      </c>
    </row>
    <row r="83" spans="2:15" ht="15.5">
      <c r="B83" s="83" t="s">
        <v>363</v>
      </c>
      <c r="C83" s="84"/>
      <c r="D83" s="103" t="s">
        <v>114</v>
      </c>
      <c r="E83" s="103" t="s">
        <v>256</v>
      </c>
      <c r="F83" s="103" t="s">
        <v>259</v>
      </c>
      <c r="G83" s="104">
        <v>1</v>
      </c>
      <c r="H83" s="105"/>
      <c r="I83" s="193">
        <v>0</v>
      </c>
      <c r="J83" s="59"/>
      <c r="K83" s="193">
        <v>60</v>
      </c>
      <c r="M83" s="194" t="e">
        <f t="shared" si="7"/>
        <v>#REF!</v>
      </c>
      <c r="O83" s="194">
        <f t="shared" si="8"/>
        <v>69</v>
      </c>
    </row>
    <row r="84" spans="2:15" ht="13">
      <c r="B84" s="83" t="s">
        <v>109</v>
      </c>
      <c r="C84" s="84"/>
      <c r="D84" s="103" t="s">
        <v>120</v>
      </c>
      <c r="E84" s="103" t="s">
        <v>107</v>
      </c>
      <c r="F84" s="103" t="s">
        <v>36</v>
      </c>
      <c r="G84" s="104">
        <v>1</v>
      </c>
      <c r="H84" s="105"/>
      <c r="I84" s="200">
        <v>55</v>
      </c>
      <c r="J84" s="59"/>
      <c r="K84" s="200">
        <v>56</v>
      </c>
      <c r="M84" s="194" t="e">
        <f t="shared" si="7"/>
        <v>#REF!</v>
      </c>
      <c r="O84" s="194">
        <f t="shared" si="8"/>
        <v>70</v>
      </c>
    </row>
    <row r="85" spans="2:15" ht="13">
      <c r="B85" s="83" t="s">
        <v>224</v>
      </c>
      <c r="C85" s="84"/>
      <c r="D85" s="103" t="s">
        <v>114</v>
      </c>
      <c r="E85" s="103" t="s">
        <v>255</v>
      </c>
      <c r="F85" s="103" t="s">
        <v>259</v>
      </c>
      <c r="G85" s="104">
        <v>1</v>
      </c>
      <c r="H85" s="105"/>
      <c r="I85" s="193">
        <v>0</v>
      </c>
      <c r="J85" s="59"/>
      <c r="K85" s="193">
        <v>53</v>
      </c>
      <c r="M85" s="194" t="e">
        <f t="shared" si="7"/>
        <v>#REF!</v>
      </c>
      <c r="O85" s="194">
        <f t="shared" si="8"/>
        <v>71</v>
      </c>
    </row>
    <row r="86" spans="2:15" ht="13">
      <c r="B86" s="83" t="s">
        <v>110</v>
      </c>
      <c r="C86" s="84"/>
      <c r="D86" s="103" t="s">
        <v>120</v>
      </c>
      <c r="E86" s="103" t="s">
        <v>107</v>
      </c>
      <c r="F86" s="103" t="s">
        <v>36</v>
      </c>
      <c r="G86" s="104">
        <v>1</v>
      </c>
      <c r="H86" s="105"/>
      <c r="I86" s="200">
        <v>0</v>
      </c>
      <c r="J86" s="59"/>
      <c r="K86" s="200">
        <v>48</v>
      </c>
      <c r="M86" s="194" t="e">
        <f t="shared" si="7"/>
        <v>#REF!</v>
      </c>
      <c r="O86" s="194">
        <f t="shared" si="8"/>
        <v>72</v>
      </c>
    </row>
    <row r="87" spans="2:15" ht="13">
      <c r="B87" s="83" t="s">
        <v>111</v>
      </c>
      <c r="C87" s="84"/>
      <c r="D87" s="103" t="s">
        <v>120</v>
      </c>
      <c r="E87" s="103" t="s">
        <v>107</v>
      </c>
      <c r="F87" s="103" t="s">
        <v>36</v>
      </c>
      <c r="G87" s="104">
        <v>1</v>
      </c>
      <c r="H87" s="105"/>
      <c r="I87" s="193">
        <v>45</v>
      </c>
      <c r="J87" s="59"/>
      <c r="K87" s="193">
        <v>47</v>
      </c>
      <c r="M87" s="194" t="e">
        <f t="shared" si="7"/>
        <v>#REF!</v>
      </c>
      <c r="O87" s="194">
        <f t="shared" si="8"/>
        <v>73</v>
      </c>
    </row>
    <row r="88" spans="2:15" ht="13">
      <c r="B88" s="83" t="s">
        <v>226</v>
      </c>
      <c r="C88" s="84"/>
      <c r="D88" s="103" t="s">
        <v>114</v>
      </c>
      <c r="E88" s="103" t="s">
        <v>257</v>
      </c>
      <c r="F88" s="103" t="s">
        <v>259</v>
      </c>
      <c r="G88" s="104">
        <v>1</v>
      </c>
      <c r="H88" s="105"/>
      <c r="I88" s="200">
        <v>0</v>
      </c>
      <c r="J88" s="59"/>
      <c r="K88" s="200">
        <v>33</v>
      </c>
      <c r="M88" s="194" t="e">
        <f t="shared" si="7"/>
        <v>#REF!</v>
      </c>
      <c r="O88" s="194">
        <f t="shared" si="8"/>
        <v>74</v>
      </c>
    </row>
    <row r="89" spans="2:15" ht="15.5">
      <c r="B89" s="83" t="s">
        <v>281</v>
      </c>
      <c r="C89" s="84"/>
      <c r="D89" s="103" t="s">
        <v>120</v>
      </c>
      <c r="E89" s="103" t="s">
        <v>112</v>
      </c>
      <c r="F89" s="103" t="s">
        <v>36</v>
      </c>
      <c r="G89" s="104">
        <v>0.5</v>
      </c>
      <c r="H89" s="105"/>
      <c r="I89" s="193">
        <v>25</v>
      </c>
      <c r="J89" s="59"/>
      <c r="K89" s="193">
        <v>25</v>
      </c>
      <c r="M89" s="194" t="e">
        <f t="shared" si="7"/>
        <v>#REF!</v>
      </c>
      <c r="O89" s="194">
        <f t="shared" si="8"/>
        <v>75</v>
      </c>
    </row>
    <row r="90" spans="2:15" ht="13">
      <c r="B90" s="83" t="s">
        <v>229</v>
      </c>
      <c r="C90" s="84"/>
      <c r="D90" s="103" t="s">
        <v>114</v>
      </c>
      <c r="E90" s="103" t="s">
        <v>255</v>
      </c>
      <c r="F90" s="103" t="s">
        <v>259</v>
      </c>
      <c r="G90" s="104">
        <v>1</v>
      </c>
      <c r="H90" s="105"/>
      <c r="I90" s="200">
        <v>0</v>
      </c>
      <c r="J90" s="59"/>
      <c r="K90" s="200">
        <v>23</v>
      </c>
      <c r="M90" s="194" t="e">
        <f t="shared" si="7"/>
        <v>#REF!</v>
      </c>
      <c r="O90" s="194">
        <f t="shared" si="8"/>
        <v>76</v>
      </c>
    </row>
    <row r="91" spans="2:15" ht="13">
      <c r="B91" s="83" t="s">
        <v>232</v>
      </c>
      <c r="C91" s="84"/>
      <c r="D91" s="103" t="s">
        <v>114</v>
      </c>
      <c r="E91" s="103" t="s">
        <v>255</v>
      </c>
      <c r="F91" s="103" t="s">
        <v>259</v>
      </c>
      <c r="G91" s="104">
        <v>1</v>
      </c>
      <c r="H91" s="105"/>
      <c r="I91" s="193">
        <v>0</v>
      </c>
      <c r="J91" s="59"/>
      <c r="K91" s="193">
        <v>20</v>
      </c>
      <c r="M91" s="194" t="e">
        <f t="shared" si="7"/>
        <v>#REF!</v>
      </c>
      <c r="O91" s="194">
        <f t="shared" si="8"/>
        <v>77</v>
      </c>
    </row>
    <row r="92" spans="2:15" ht="13">
      <c r="B92" s="83" t="s">
        <v>234</v>
      </c>
      <c r="C92" s="84"/>
      <c r="D92" s="103" t="s">
        <v>114</v>
      </c>
      <c r="E92" s="103" t="s">
        <v>257</v>
      </c>
      <c r="F92" s="103" t="s">
        <v>259</v>
      </c>
      <c r="G92" s="104">
        <v>1</v>
      </c>
      <c r="H92" s="105"/>
      <c r="I92" s="200">
        <v>0</v>
      </c>
      <c r="J92" s="59"/>
      <c r="K92" s="200">
        <v>12</v>
      </c>
      <c r="M92" s="194" t="e">
        <f t="shared" si="7"/>
        <v>#REF!</v>
      </c>
      <c r="O92" s="194">
        <f t="shared" si="8"/>
        <v>78</v>
      </c>
    </row>
    <row r="93" spans="2:15" ht="13">
      <c r="B93" s="83" t="s">
        <v>237</v>
      </c>
      <c r="C93" s="84"/>
      <c r="D93" s="103" t="s">
        <v>114</v>
      </c>
      <c r="E93" s="103" t="s">
        <v>258</v>
      </c>
      <c r="F93" s="103" t="s">
        <v>259</v>
      </c>
      <c r="G93" s="104">
        <v>1</v>
      </c>
      <c r="H93" s="105"/>
      <c r="I93" s="193">
        <v>0</v>
      </c>
      <c r="J93" s="59"/>
      <c r="K93" s="193">
        <v>10</v>
      </c>
      <c r="M93" s="194" t="e">
        <f t="shared" si="7"/>
        <v>#REF!</v>
      </c>
      <c r="O93" s="194">
        <f t="shared" si="8"/>
        <v>79</v>
      </c>
    </row>
    <row r="94" spans="2:15" ht="13">
      <c r="B94" s="83" t="s">
        <v>240</v>
      </c>
      <c r="C94" s="84"/>
      <c r="D94" s="103" t="s">
        <v>114</v>
      </c>
      <c r="E94" s="103" t="s">
        <v>256</v>
      </c>
      <c r="F94" s="103" t="s">
        <v>241</v>
      </c>
      <c r="G94" s="104">
        <v>1</v>
      </c>
      <c r="H94" s="105"/>
      <c r="I94" s="198">
        <v>0</v>
      </c>
      <c r="J94" s="59"/>
      <c r="K94" s="198">
        <v>4</v>
      </c>
      <c r="M94" s="194" t="e">
        <f t="shared" si="7"/>
        <v>#REF!</v>
      </c>
      <c r="O94" s="194">
        <f t="shared" si="8"/>
        <v>80</v>
      </c>
    </row>
    <row r="95" spans="2:15" ht="13">
      <c r="B95" s="201" t="s">
        <v>62</v>
      </c>
      <c r="C95" s="84"/>
      <c r="D95" s="103"/>
      <c r="E95" s="103"/>
      <c r="F95" s="103"/>
      <c r="G95" s="104"/>
      <c r="H95" s="105"/>
      <c r="I95" s="200">
        <f>SUM(I64:I94)</f>
        <v>4652.5</v>
      </c>
      <c r="J95" s="59"/>
      <c r="K95" s="200">
        <f>SUM(K64:K94)</f>
        <v>7923</v>
      </c>
      <c r="M95" s="194" t="e">
        <f t="shared" si="7"/>
        <v>#REF!</v>
      </c>
      <c r="N95" s="194" t="s">
        <v>138</v>
      </c>
    </row>
    <row r="96" spans="2:15" ht="13">
      <c r="B96" s="90" t="s">
        <v>76</v>
      </c>
      <c r="C96" s="90"/>
      <c r="D96" s="76"/>
      <c r="E96" s="76"/>
      <c r="F96" s="77"/>
      <c r="G96" s="76"/>
      <c r="H96" s="76"/>
      <c r="I96" s="199"/>
      <c r="J96" s="76"/>
      <c r="K96" s="199"/>
    </row>
    <row r="97" spans="2:16" ht="13">
      <c r="B97" s="83" t="s">
        <v>91</v>
      </c>
      <c r="C97" s="84"/>
      <c r="D97" s="103" t="s">
        <v>92</v>
      </c>
      <c r="E97" s="103" t="s">
        <v>93</v>
      </c>
      <c r="F97" s="103" t="s">
        <v>36</v>
      </c>
      <c r="G97" s="104">
        <v>1</v>
      </c>
      <c r="H97" s="105"/>
      <c r="I97" s="200">
        <v>980</v>
      </c>
      <c r="J97" s="59"/>
      <c r="K97" s="200">
        <v>1134</v>
      </c>
      <c r="O97" s="194">
        <f>+O94+1</f>
        <v>81</v>
      </c>
    </row>
    <row r="98" spans="2:16" ht="13">
      <c r="B98" s="83" t="s">
        <v>77</v>
      </c>
      <c r="C98" s="84"/>
      <c r="D98" s="103" t="s">
        <v>78</v>
      </c>
      <c r="E98" s="103" t="s">
        <v>79</v>
      </c>
      <c r="F98" s="103" t="s">
        <v>34</v>
      </c>
      <c r="G98" s="104">
        <v>1</v>
      </c>
      <c r="H98" s="105"/>
      <c r="I98" s="200">
        <v>0</v>
      </c>
      <c r="J98" s="59"/>
      <c r="K98" s="200">
        <v>847</v>
      </c>
      <c r="M98" s="194" t="e">
        <f>+M107+1</f>
        <v>#REF!</v>
      </c>
      <c r="O98" s="194">
        <f>+O97+1</f>
        <v>82</v>
      </c>
    </row>
    <row r="99" spans="2:16" ht="13">
      <c r="B99" s="83" t="s">
        <v>80</v>
      </c>
      <c r="C99" s="84"/>
      <c r="D99" s="103" t="s">
        <v>78</v>
      </c>
      <c r="E99" s="103" t="s">
        <v>81</v>
      </c>
      <c r="F99" s="103" t="s">
        <v>36</v>
      </c>
      <c r="G99" s="104">
        <v>1</v>
      </c>
      <c r="H99" s="105"/>
      <c r="I99" s="200">
        <v>720</v>
      </c>
      <c r="J99" s="59"/>
      <c r="K99" s="200">
        <v>807</v>
      </c>
      <c r="M99" s="194" t="e">
        <f>+M62+1</f>
        <v>#REF!</v>
      </c>
      <c r="O99" s="194">
        <f t="shared" ref="O99:O107" si="9">+O98+1</f>
        <v>83</v>
      </c>
    </row>
    <row r="100" spans="2:16" ht="13">
      <c r="B100" s="83" t="s">
        <v>82</v>
      </c>
      <c r="C100" s="84"/>
      <c r="D100" s="103" t="s">
        <v>78</v>
      </c>
      <c r="E100" s="103" t="s">
        <v>81</v>
      </c>
      <c r="F100" s="103" t="s">
        <v>36</v>
      </c>
      <c r="G100" s="104">
        <v>1</v>
      </c>
      <c r="H100" s="105"/>
      <c r="I100" s="200">
        <v>782</v>
      </c>
      <c r="J100" s="59"/>
      <c r="K100" s="200">
        <v>795</v>
      </c>
      <c r="M100" s="194" t="e">
        <f>+M99+1</f>
        <v>#REF!</v>
      </c>
      <c r="O100" s="194">
        <f t="shared" si="9"/>
        <v>84</v>
      </c>
    </row>
    <row r="101" spans="2:16" ht="13">
      <c r="B101" s="83" t="s">
        <v>83</v>
      </c>
      <c r="C101" s="84"/>
      <c r="D101" s="103" t="s">
        <v>78</v>
      </c>
      <c r="E101" s="103" t="s">
        <v>79</v>
      </c>
      <c r="F101" s="103" t="s">
        <v>36</v>
      </c>
      <c r="G101" s="104">
        <v>1</v>
      </c>
      <c r="H101" s="105"/>
      <c r="I101" s="200">
        <v>455</v>
      </c>
      <c r="J101" s="59"/>
      <c r="K101" s="200">
        <v>606</v>
      </c>
      <c r="M101" s="194" t="e">
        <f>+M100+1</f>
        <v>#REF!</v>
      </c>
      <c r="O101" s="194">
        <f t="shared" si="9"/>
        <v>85</v>
      </c>
    </row>
    <row r="102" spans="2:16" ht="13">
      <c r="B102" s="83" t="s">
        <v>94</v>
      </c>
      <c r="C102" s="84"/>
      <c r="D102" s="103" t="s">
        <v>95</v>
      </c>
      <c r="E102" s="103" t="s">
        <v>87</v>
      </c>
      <c r="F102" s="103" t="s">
        <v>36</v>
      </c>
      <c r="G102" s="104">
        <v>1</v>
      </c>
      <c r="H102" s="105"/>
      <c r="I102" s="200">
        <v>537</v>
      </c>
      <c r="J102" s="59"/>
      <c r="K102" s="200">
        <v>599</v>
      </c>
      <c r="M102" s="194" t="e">
        <f>+M101+1</f>
        <v>#REF!</v>
      </c>
      <c r="O102" s="194">
        <f t="shared" si="9"/>
        <v>86</v>
      </c>
    </row>
    <row r="103" spans="2:16" ht="13">
      <c r="B103" s="83" t="s">
        <v>84</v>
      </c>
      <c r="C103" s="84"/>
      <c r="D103" s="103" t="s">
        <v>78</v>
      </c>
      <c r="E103" s="103" t="s">
        <v>85</v>
      </c>
      <c r="F103" s="103" t="s">
        <v>36</v>
      </c>
      <c r="G103" s="104">
        <v>1</v>
      </c>
      <c r="H103" s="105"/>
      <c r="I103" s="200">
        <v>449</v>
      </c>
      <c r="J103" s="59"/>
      <c r="K103" s="200">
        <v>501</v>
      </c>
      <c r="M103" s="194" t="e">
        <f>+M98+1</f>
        <v>#REF!</v>
      </c>
      <c r="O103" s="194">
        <f t="shared" si="9"/>
        <v>87</v>
      </c>
    </row>
    <row r="104" spans="2:16" ht="13">
      <c r="B104" s="83" t="s">
        <v>88</v>
      </c>
      <c r="C104" s="84"/>
      <c r="D104" s="103" t="s">
        <v>78</v>
      </c>
      <c r="E104" s="103" t="s">
        <v>81</v>
      </c>
      <c r="F104" s="103" t="s">
        <v>36</v>
      </c>
      <c r="G104" s="104">
        <v>1</v>
      </c>
      <c r="H104" s="105"/>
      <c r="I104" s="200">
        <v>235</v>
      </c>
      <c r="J104" s="59"/>
      <c r="K104" s="200">
        <v>237</v>
      </c>
      <c r="M104" s="194" t="e">
        <f>+M102+1</f>
        <v>#REF!</v>
      </c>
      <c r="O104" s="194">
        <f t="shared" si="9"/>
        <v>88</v>
      </c>
    </row>
    <row r="105" spans="2:16" ht="13">
      <c r="B105" s="83" t="s">
        <v>86</v>
      </c>
      <c r="C105" s="84"/>
      <c r="D105" s="103" t="s">
        <v>78</v>
      </c>
      <c r="E105" s="103" t="s">
        <v>87</v>
      </c>
      <c r="F105" s="103" t="s">
        <v>36</v>
      </c>
      <c r="G105" s="104">
        <v>1</v>
      </c>
      <c r="H105" s="105"/>
      <c r="I105" s="200">
        <v>235</v>
      </c>
      <c r="J105" s="59"/>
      <c r="K105" s="200">
        <v>225</v>
      </c>
      <c r="M105" s="194" t="e">
        <f>+M106+1</f>
        <v>#REF!</v>
      </c>
      <c r="O105" s="194">
        <f t="shared" si="9"/>
        <v>89</v>
      </c>
    </row>
    <row r="106" spans="2:16" ht="13">
      <c r="B106" s="83" t="s">
        <v>89</v>
      </c>
      <c r="C106" s="84"/>
      <c r="D106" s="103" t="s">
        <v>78</v>
      </c>
      <c r="E106" s="103" t="s">
        <v>90</v>
      </c>
      <c r="F106" s="103" t="s">
        <v>36</v>
      </c>
      <c r="G106" s="104">
        <v>1</v>
      </c>
      <c r="H106" s="105"/>
      <c r="I106" s="200">
        <v>184</v>
      </c>
      <c r="J106" s="59"/>
      <c r="K106" s="200">
        <v>215</v>
      </c>
      <c r="M106" s="194" t="e">
        <f>+M104+1</f>
        <v>#REF!</v>
      </c>
      <c r="O106" s="194">
        <f t="shared" si="9"/>
        <v>90</v>
      </c>
    </row>
    <row r="107" spans="2:16" ht="13">
      <c r="B107" s="83" t="s">
        <v>96</v>
      </c>
      <c r="C107" s="228"/>
      <c r="D107" s="103" t="s">
        <v>95</v>
      </c>
      <c r="E107" s="103" t="s">
        <v>87</v>
      </c>
      <c r="F107" s="103" t="s">
        <v>36</v>
      </c>
      <c r="G107" s="104">
        <v>1</v>
      </c>
      <c r="H107" s="105"/>
      <c r="I107" s="198">
        <v>0</v>
      </c>
      <c r="J107" s="59"/>
      <c r="K107" s="198">
        <v>117</v>
      </c>
      <c r="M107" s="194" t="e">
        <f>+M105+1</f>
        <v>#REF!</v>
      </c>
      <c r="O107" s="194">
        <f t="shared" si="9"/>
        <v>91</v>
      </c>
      <c r="P107" s="194" t="s">
        <v>275</v>
      </c>
    </row>
    <row r="108" spans="2:16" ht="13">
      <c r="B108" s="201" t="s">
        <v>62</v>
      </c>
      <c r="C108" s="84"/>
      <c r="D108" s="76"/>
      <c r="E108" s="76"/>
      <c r="F108" s="77"/>
      <c r="G108" s="202"/>
      <c r="H108" s="202"/>
      <c r="I108" s="203">
        <f>SUM(I97:I107)</f>
        <v>4577</v>
      </c>
      <c r="J108" s="204"/>
      <c r="K108" s="203">
        <f>SUM(K97:K107)</f>
        <v>6083</v>
      </c>
      <c r="M108" s="194" t="e">
        <f>+M103+1</f>
        <v>#REF!</v>
      </c>
    </row>
    <row r="109" spans="2:16" ht="13.5" thickBot="1">
      <c r="B109" s="241" t="s">
        <v>377</v>
      </c>
      <c r="C109" s="240">
        <f>O107</f>
        <v>91</v>
      </c>
      <c r="I109" s="230">
        <f>+I48+I62+I108+I95</f>
        <v>21722.5</v>
      </c>
      <c r="J109" s="231"/>
      <c r="K109" s="230">
        <f>+K48+K62+K108+K95</f>
        <v>28009</v>
      </c>
    </row>
    <row r="110" spans="2:16" ht="13.5" thickTop="1">
      <c r="B110" s="229"/>
      <c r="I110" s="237"/>
      <c r="J110" s="231"/>
      <c r="K110" s="237"/>
    </row>
    <row r="111" spans="2:16" ht="13">
      <c r="B111" s="90" t="s">
        <v>368</v>
      </c>
      <c r="I111" s="237"/>
      <c r="J111" s="231"/>
      <c r="K111" s="237"/>
    </row>
    <row r="112" spans="2:16" ht="13.5">
      <c r="B112" s="238" t="s">
        <v>351</v>
      </c>
      <c r="I112" s="237"/>
      <c r="J112" s="231"/>
      <c r="K112" s="237"/>
    </row>
    <row r="113" spans="1:13" ht="13">
      <c r="B113" s="83" t="s">
        <v>352</v>
      </c>
      <c r="C113" s="84"/>
      <c r="D113" s="103" t="s">
        <v>114</v>
      </c>
      <c r="E113" s="103" t="s">
        <v>255</v>
      </c>
      <c r="F113" s="103" t="s">
        <v>36</v>
      </c>
      <c r="G113" s="104">
        <v>1</v>
      </c>
      <c r="I113" s="200">
        <v>273</v>
      </c>
      <c r="J113" s="231"/>
      <c r="K113" s="200">
        <v>309</v>
      </c>
    </row>
    <row r="114" spans="1:13" ht="13">
      <c r="B114" s="83" t="s">
        <v>370</v>
      </c>
      <c r="C114" s="84"/>
      <c r="D114" s="103" t="s">
        <v>122</v>
      </c>
      <c r="E114" s="103" t="s">
        <v>65</v>
      </c>
      <c r="F114" s="103" t="s">
        <v>36</v>
      </c>
      <c r="G114" s="104">
        <v>1</v>
      </c>
      <c r="I114" s="200">
        <v>260</v>
      </c>
      <c r="J114" s="231"/>
      <c r="K114" s="200">
        <v>200</v>
      </c>
    </row>
    <row r="115" spans="1:13" ht="13">
      <c r="B115" s="83" t="s">
        <v>371</v>
      </c>
      <c r="C115" s="84"/>
      <c r="D115" s="103" t="s">
        <v>122</v>
      </c>
      <c r="E115" s="103" t="s">
        <v>65</v>
      </c>
      <c r="F115" s="103" t="s">
        <v>36</v>
      </c>
      <c r="G115" s="104">
        <v>1</v>
      </c>
      <c r="I115" s="200">
        <v>260</v>
      </c>
      <c r="J115" s="231"/>
      <c r="K115" s="200">
        <v>190</v>
      </c>
    </row>
    <row r="116" spans="1:13" ht="13.5">
      <c r="B116" s="238" t="s">
        <v>326</v>
      </c>
      <c r="C116" s="90"/>
      <c r="D116" s="76"/>
      <c r="E116" s="76"/>
      <c r="F116" s="77"/>
      <c r="G116" s="76"/>
      <c r="H116" s="76"/>
      <c r="I116" s="199"/>
      <c r="J116" s="76"/>
      <c r="K116" s="199"/>
    </row>
    <row r="117" spans="1:13" ht="15.5">
      <c r="B117" s="83" t="s">
        <v>339</v>
      </c>
      <c r="C117" s="208"/>
      <c r="D117" s="103" t="s">
        <v>16</v>
      </c>
      <c r="E117" s="103" t="s">
        <v>17</v>
      </c>
      <c r="F117" s="103" t="s">
        <v>36</v>
      </c>
      <c r="G117" s="104">
        <v>0.75</v>
      </c>
      <c r="H117" s="105"/>
      <c r="I117" s="200">
        <f>572*G117</f>
        <v>429</v>
      </c>
      <c r="J117" s="59"/>
      <c r="K117" s="200">
        <f>619*G117</f>
        <v>464.25</v>
      </c>
    </row>
    <row r="118" spans="1:13" ht="15.5">
      <c r="B118" s="83" t="s">
        <v>365</v>
      </c>
      <c r="C118" s="208"/>
      <c r="D118" s="103" t="s">
        <v>16</v>
      </c>
      <c r="E118" s="103" t="s">
        <v>17</v>
      </c>
      <c r="F118" s="103" t="s">
        <v>36</v>
      </c>
      <c r="G118" s="104">
        <v>1</v>
      </c>
      <c r="H118" s="105"/>
      <c r="I118" s="200">
        <v>243</v>
      </c>
      <c r="J118" s="59"/>
      <c r="K118" s="200">
        <v>309</v>
      </c>
      <c r="M118" s="194" t="e">
        <f>M95+1</f>
        <v>#REF!</v>
      </c>
    </row>
    <row r="119" spans="1:13" ht="13.5" thickBot="1">
      <c r="B119" s="229" t="s">
        <v>369</v>
      </c>
      <c r="I119" s="232">
        <f>SUM(I109:I118)</f>
        <v>23187.5</v>
      </c>
      <c r="J119" s="231"/>
      <c r="K119" s="232">
        <f>SUM(K109:K118)</f>
        <v>29481.25</v>
      </c>
      <c r="M119" s="194" t="e">
        <f>+M118+1</f>
        <v>#REF!</v>
      </c>
    </row>
    <row r="120" spans="1:13" ht="13.5" thickTop="1">
      <c r="B120" s="76"/>
      <c r="C120" s="76"/>
      <c r="D120" s="76"/>
      <c r="E120" s="76"/>
      <c r="F120" s="77"/>
      <c r="G120" s="76"/>
      <c r="H120" s="76"/>
      <c r="I120" s="233"/>
      <c r="J120" s="234"/>
      <c r="K120" s="233"/>
    </row>
    <row r="121" spans="1:13" ht="13">
      <c r="B121" s="76"/>
      <c r="C121" s="76"/>
      <c r="D121" s="76"/>
      <c r="E121" s="76"/>
      <c r="F121" s="77"/>
      <c r="G121" s="76"/>
      <c r="H121" s="76"/>
      <c r="I121" s="235"/>
      <c r="J121" s="105"/>
      <c r="K121" s="235"/>
    </row>
    <row r="122" spans="1:13" ht="45.75" customHeight="1">
      <c r="A122" s="236">
        <v>-1</v>
      </c>
      <c r="B122" s="364" t="s">
        <v>286</v>
      </c>
      <c r="C122" s="364"/>
      <c r="D122" s="364"/>
      <c r="E122" s="364"/>
      <c r="F122" s="364"/>
      <c r="G122" s="364"/>
      <c r="H122" s="364"/>
      <c r="I122" s="364"/>
      <c r="J122" s="364"/>
      <c r="K122" s="364"/>
    </row>
    <row r="123" spans="1:13" ht="55.5" customHeight="1">
      <c r="A123" s="236">
        <v>-2</v>
      </c>
      <c r="B123" s="364" t="s">
        <v>285</v>
      </c>
      <c r="C123" s="364"/>
      <c r="D123" s="364"/>
      <c r="E123" s="364"/>
      <c r="F123" s="364"/>
      <c r="G123" s="364"/>
      <c r="H123" s="364"/>
      <c r="I123" s="364"/>
      <c r="J123" s="364"/>
      <c r="K123" s="364"/>
    </row>
    <row r="124" spans="1:13" ht="33" customHeight="1">
      <c r="A124" s="236">
        <v>-3</v>
      </c>
      <c r="B124" s="364" t="s">
        <v>118</v>
      </c>
      <c r="C124" s="364"/>
      <c r="D124" s="364"/>
      <c r="E124" s="364"/>
      <c r="F124" s="364"/>
      <c r="G124" s="364"/>
      <c r="H124" s="364"/>
      <c r="I124" s="364"/>
      <c r="J124" s="364"/>
      <c r="K124" s="364"/>
    </row>
    <row r="125" spans="1:13" ht="24" customHeight="1">
      <c r="A125" s="236">
        <v>-4</v>
      </c>
      <c r="B125" s="364" t="s">
        <v>133</v>
      </c>
      <c r="C125" s="364"/>
      <c r="D125" s="364"/>
      <c r="E125" s="364"/>
      <c r="F125" s="364"/>
      <c r="G125" s="364"/>
      <c r="H125" s="364"/>
      <c r="I125" s="364"/>
      <c r="J125" s="364"/>
      <c r="K125" s="364"/>
    </row>
    <row r="126" spans="1:13" ht="20.25" customHeight="1">
      <c r="A126" s="236">
        <v>-5</v>
      </c>
      <c r="B126" s="364" t="s">
        <v>342</v>
      </c>
      <c r="C126" s="364"/>
      <c r="D126" s="364"/>
      <c r="E126" s="364"/>
      <c r="F126" s="364"/>
      <c r="G126" s="364"/>
      <c r="H126" s="364"/>
      <c r="I126" s="364"/>
      <c r="J126" s="364"/>
      <c r="K126" s="364"/>
    </row>
    <row r="127" spans="1:13" ht="20.25" customHeight="1">
      <c r="A127" s="236">
        <v>-6</v>
      </c>
      <c r="B127" s="364" t="s">
        <v>366</v>
      </c>
      <c r="C127" s="364"/>
      <c r="D127" s="364"/>
      <c r="E127" s="364"/>
      <c r="F127" s="364"/>
      <c r="G127" s="364"/>
      <c r="H127" s="364"/>
      <c r="I127" s="364"/>
      <c r="J127" s="364"/>
      <c r="K127" s="364"/>
    </row>
    <row r="128" spans="1:13" ht="19.5" customHeight="1">
      <c r="A128" s="236">
        <v>-7</v>
      </c>
      <c r="B128" s="367" t="s">
        <v>343</v>
      </c>
      <c r="C128" s="367"/>
      <c r="D128" s="367"/>
      <c r="E128" s="367"/>
      <c r="F128" s="367"/>
      <c r="G128" s="367"/>
      <c r="H128" s="367"/>
      <c r="I128" s="367"/>
      <c r="J128" s="367"/>
      <c r="K128" s="367"/>
    </row>
    <row r="129" spans="1:11" ht="21.75" customHeight="1">
      <c r="A129" s="236">
        <v>-8</v>
      </c>
      <c r="B129" s="364" t="s">
        <v>325</v>
      </c>
      <c r="C129" s="364"/>
      <c r="D129" s="364"/>
      <c r="E129" s="364"/>
      <c r="F129" s="364"/>
      <c r="G129" s="364"/>
      <c r="H129" s="364"/>
      <c r="I129" s="364"/>
      <c r="J129" s="364"/>
      <c r="K129" s="364"/>
    </row>
    <row r="130" spans="1:11" ht="26.25" customHeight="1">
      <c r="A130" s="236">
        <v>-9</v>
      </c>
      <c r="B130" s="364" t="s">
        <v>347</v>
      </c>
      <c r="C130" s="364"/>
      <c r="D130" s="364"/>
      <c r="E130" s="364"/>
      <c r="F130" s="364"/>
      <c r="G130" s="364"/>
      <c r="H130" s="364"/>
      <c r="I130" s="364"/>
      <c r="J130" s="364"/>
      <c r="K130" s="364"/>
    </row>
  </sheetData>
  <mergeCells count="9">
    <mergeCell ref="B128:K128"/>
    <mergeCell ref="B129:K129"/>
    <mergeCell ref="B130:K130"/>
    <mergeCell ref="B122:K122"/>
    <mergeCell ref="B123:K123"/>
    <mergeCell ref="B124:K124"/>
    <mergeCell ref="B125:K125"/>
    <mergeCell ref="B126:K126"/>
    <mergeCell ref="B127:K127"/>
  </mergeCells>
  <conditionalFormatting sqref="B8:K119">
    <cfRule type="expression" dxfId="2" priority="1">
      <formula>MOD(ROW(),2)=0</formula>
    </cfRule>
  </conditionalFormatting>
  <pageMargins left="0.7" right="0.7" top="0.75" bottom="0.75" header="0.3" footer="0.3"/>
  <pageSetup paperSize="5" scale="5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5"/>
  <dimension ref="A1:L26"/>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374</v>
      </c>
      <c r="C6" s="155"/>
      <c r="D6" s="156">
        <f>'CPN Portfolio Q2''12'!K48</f>
        <v>6751</v>
      </c>
      <c r="E6" s="156">
        <f>'CPN Portfolio Q2''12'!K62</f>
        <v>7252</v>
      </c>
      <c r="F6" s="156">
        <f>'CPN Portfolio Q2''12'!K95</f>
        <v>7923</v>
      </c>
      <c r="G6" s="157">
        <f>'CPN Portfolio Q2''12'!K108</f>
        <v>6083</v>
      </c>
      <c r="H6" s="158"/>
      <c r="I6" s="156">
        <f>SUM(D6:H6)</f>
        <v>28009</v>
      </c>
      <c r="K6" s="159">
        <f>I6-'CPN Portfolio Q2''12'!K109</f>
        <v>0</v>
      </c>
    </row>
    <row r="7" spans="1:12">
      <c r="A7" s="147"/>
      <c r="B7" s="160"/>
      <c r="C7" s="161"/>
      <c r="D7" s="213"/>
      <c r="E7" s="180"/>
      <c r="F7" s="180"/>
      <c r="G7" s="180"/>
      <c r="H7" s="163"/>
      <c r="I7" s="163">
        <f>SUM(D7:H7)</f>
        <v>0</v>
      </c>
    </row>
    <row r="8" spans="1:12">
      <c r="A8" s="147"/>
      <c r="B8" s="160"/>
      <c r="C8" s="161"/>
      <c r="D8" s="213"/>
      <c r="E8" s="180"/>
      <c r="F8" s="180"/>
      <c r="G8" s="180"/>
      <c r="H8" s="163"/>
      <c r="I8" s="163">
        <f t="shared" ref="I8:I9" si="0">SUM(D8:H8)</f>
        <v>0</v>
      </c>
    </row>
    <row r="9" spans="1:12">
      <c r="A9" s="147"/>
      <c r="B9" s="160"/>
      <c r="C9" s="161"/>
      <c r="D9" s="213"/>
      <c r="E9" s="180"/>
      <c r="F9" s="180"/>
      <c r="G9" s="180"/>
      <c r="H9" s="163"/>
      <c r="I9" s="163">
        <f t="shared" si="0"/>
        <v>0</v>
      </c>
    </row>
    <row r="10" spans="1:12">
      <c r="A10" s="147"/>
      <c r="B10" s="155" t="s">
        <v>375</v>
      </c>
      <c r="C10" s="161"/>
      <c r="D10" s="214">
        <f>SUM(D6:D9)</f>
        <v>6751</v>
      </c>
      <c r="E10" s="214">
        <f>SUM(E6:E9)</f>
        <v>7252</v>
      </c>
      <c r="F10" s="214">
        <f>SUM(F6:F9)</f>
        <v>7923</v>
      </c>
      <c r="G10" s="214">
        <f>SUM(G6:G9)</f>
        <v>6083</v>
      </c>
      <c r="H10" s="170">
        <f t="shared" ref="H10" si="1">SUM(H6:H7)</f>
        <v>0</v>
      </c>
      <c r="I10" s="214">
        <f>SUM(I6:I9)</f>
        <v>28009</v>
      </c>
      <c r="K10" s="159">
        <f>I10-'CPN Portfolio Q2''12'!K109</f>
        <v>0</v>
      </c>
    </row>
    <row r="11" spans="1:12">
      <c r="A11" s="147"/>
      <c r="B11" s="155"/>
      <c r="C11" s="161"/>
      <c r="D11" s="167"/>
      <c r="E11" s="167"/>
      <c r="F11" s="167"/>
      <c r="G11" s="167"/>
      <c r="H11" s="168"/>
      <c r="I11" s="169"/>
    </row>
    <row r="12" spans="1:12">
      <c r="A12" s="147"/>
      <c r="B12" s="155" t="s">
        <v>154</v>
      </c>
      <c r="C12" s="161"/>
      <c r="D12" s="167"/>
      <c r="E12" s="167"/>
      <c r="F12" s="167"/>
      <c r="G12" s="167"/>
      <c r="H12" s="168"/>
      <c r="I12" s="169"/>
    </row>
    <row r="13" spans="1:12">
      <c r="A13" s="147"/>
      <c r="B13" s="239" t="s">
        <v>360</v>
      </c>
      <c r="C13" s="161"/>
      <c r="D13" s="167"/>
      <c r="E13" s="167"/>
      <c r="F13" s="167"/>
      <c r="G13" s="167"/>
      <c r="H13" s="168"/>
      <c r="I13" s="169"/>
    </row>
    <row r="14" spans="1:12">
      <c r="A14" s="147"/>
      <c r="B14" s="160" t="s">
        <v>352</v>
      </c>
      <c r="C14" s="161"/>
      <c r="D14" s="170"/>
      <c r="E14" s="170"/>
      <c r="F14" s="170">
        <f>'CPN Portfolio Q2''12'!K113</f>
        <v>309</v>
      </c>
      <c r="G14" s="170"/>
      <c r="H14" s="168"/>
      <c r="I14" s="169">
        <f t="shared" ref="I14:I16" si="2">SUM(D14:F14)</f>
        <v>309</v>
      </c>
    </row>
    <row r="15" spans="1:12">
      <c r="A15" s="147"/>
      <c r="B15" s="160" t="s">
        <v>370</v>
      </c>
      <c r="C15" s="161"/>
      <c r="D15" s="170"/>
      <c r="E15" s="170">
        <f>'CPN Portfolio Q2''12'!K114</f>
        <v>200</v>
      </c>
      <c r="F15" s="170"/>
      <c r="G15" s="170"/>
      <c r="H15" s="168"/>
      <c r="I15" s="169">
        <f t="shared" si="2"/>
        <v>200</v>
      </c>
    </row>
    <row r="16" spans="1:12">
      <c r="A16" s="147"/>
      <c r="B16" s="160" t="s">
        <v>371</v>
      </c>
      <c r="C16" s="161"/>
      <c r="D16" s="170"/>
      <c r="E16" s="170">
        <f>'CPN Portfolio Q2''12'!K115</f>
        <v>190</v>
      </c>
      <c r="F16" s="170"/>
      <c r="G16" s="170"/>
      <c r="H16" s="168"/>
      <c r="I16" s="169">
        <f t="shared" si="2"/>
        <v>190</v>
      </c>
    </row>
    <row r="17" spans="1:12">
      <c r="A17" s="147"/>
      <c r="B17" s="239" t="s">
        <v>361</v>
      </c>
      <c r="C17" s="161"/>
      <c r="D17" s="170"/>
      <c r="E17" s="170"/>
      <c r="F17" s="170"/>
      <c r="G17" s="170"/>
      <c r="H17" s="168"/>
      <c r="I17" s="169"/>
    </row>
    <row r="18" spans="1:12">
      <c r="A18" s="147"/>
      <c r="B18" s="160" t="s">
        <v>156</v>
      </c>
      <c r="C18" s="161"/>
      <c r="D18" s="167">
        <f>'CPN Portfolio Q2''12'!K117</f>
        <v>464.25</v>
      </c>
      <c r="E18" s="167"/>
      <c r="F18" s="167"/>
      <c r="G18" s="167"/>
      <c r="H18" s="168"/>
      <c r="I18" s="169">
        <f>SUM(D18:F18)</f>
        <v>464.25</v>
      </c>
    </row>
    <row r="19" spans="1:12">
      <c r="A19" s="147"/>
      <c r="B19" s="160" t="s">
        <v>157</v>
      </c>
      <c r="C19" s="161"/>
      <c r="D19" s="167">
        <f>'CPN Portfolio Q2''12'!K118</f>
        <v>309</v>
      </c>
      <c r="E19" s="170"/>
      <c r="F19" s="170"/>
      <c r="G19" s="170"/>
      <c r="H19" s="168"/>
      <c r="I19" s="169">
        <f>SUM(D19:F19)</f>
        <v>309</v>
      </c>
    </row>
    <row r="20" spans="1:12" ht="14.5" thickBot="1">
      <c r="A20" s="147"/>
      <c r="B20" s="160" t="s">
        <v>269</v>
      </c>
      <c r="C20" s="161"/>
      <c r="D20" s="171">
        <f>SUM(D14:D19)</f>
        <v>773.25</v>
      </c>
      <c r="E20" s="171">
        <f t="shared" ref="E20:I20" si="3">SUM(E14:E19)</f>
        <v>390</v>
      </c>
      <c r="F20" s="171">
        <f t="shared" si="3"/>
        <v>309</v>
      </c>
      <c r="G20" s="171">
        <f t="shared" si="3"/>
        <v>0</v>
      </c>
      <c r="H20" s="168"/>
      <c r="I20" s="171">
        <f t="shared" si="3"/>
        <v>1472.25</v>
      </c>
      <c r="K20" s="159"/>
    </row>
    <row r="21" spans="1:12" ht="14.5" thickTop="1">
      <c r="A21" s="147"/>
      <c r="B21" s="160"/>
      <c r="C21" s="161"/>
      <c r="D21" s="173"/>
      <c r="E21" s="173"/>
      <c r="F21" s="174"/>
      <c r="G21" s="173"/>
      <c r="H21" s="175"/>
      <c r="I21" s="176"/>
    </row>
    <row r="22" spans="1:12" ht="14.5" thickBot="1">
      <c r="A22" s="147"/>
      <c r="B22" s="148" t="s">
        <v>303</v>
      </c>
      <c r="C22" s="161"/>
      <c r="D22" s="179">
        <f>+D10+D20</f>
        <v>7524.25</v>
      </c>
      <c r="E22" s="179">
        <f>+E10+E20</f>
        <v>7642</v>
      </c>
      <c r="F22" s="179">
        <f>+F10+F20</f>
        <v>8232</v>
      </c>
      <c r="G22" s="179">
        <f>+G10+G20</f>
        <v>6083</v>
      </c>
      <c r="H22" s="175"/>
      <c r="I22" s="179">
        <f>+I10+I20</f>
        <v>29481.25</v>
      </c>
      <c r="K22" s="159">
        <f>I22-'CPN Portfolio Q2''12'!K119</f>
        <v>0</v>
      </c>
    </row>
    <row r="23" spans="1:12">
      <c r="A23" s="147"/>
    </row>
    <row r="24" spans="1:12">
      <c r="A24" s="147"/>
      <c r="K24" s="212">
        <f>'CPN Portfolio Q2''12'!K119-'CPN Portfolio Q3''12'!K119</f>
        <v>0</v>
      </c>
      <c r="L24" s="147" t="s">
        <v>376</v>
      </c>
    </row>
    <row r="26" spans="1:12">
      <c r="K26" s="159"/>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6">
    <pageSetUpPr fitToPage="1"/>
  </sheetPr>
  <dimension ref="A1:P130"/>
  <sheetViews>
    <sheetView workbookViewId="0"/>
  </sheetViews>
  <sheetFormatPr defaultColWidth="8.81640625" defaultRowHeight="12.5" outlineLevelCol="1"/>
  <cols>
    <col min="1" max="1" width="3.81640625" style="194" customWidth="1"/>
    <col min="2" max="2" width="37.1796875" style="194" customWidth="1"/>
    <col min="3" max="3" width="3.81640625" style="194" customWidth="1"/>
    <col min="4" max="4" width="14" style="194" customWidth="1"/>
    <col min="5" max="5" width="10.54296875" style="194" bestFit="1" customWidth="1"/>
    <col min="6" max="6" width="13.1796875" style="215"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367</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18" t="s">
        <v>9</v>
      </c>
      <c r="J5" s="79"/>
      <c r="K5" s="218" t="s">
        <v>121</v>
      </c>
    </row>
    <row r="6" spans="1:15" ht="13">
      <c r="B6" s="79"/>
      <c r="C6" s="79"/>
      <c r="D6" s="79" t="s">
        <v>1</v>
      </c>
      <c r="E6" s="79" t="s">
        <v>7</v>
      </c>
      <c r="F6" s="79"/>
      <c r="G6" s="79" t="s">
        <v>9</v>
      </c>
      <c r="H6" s="105"/>
      <c r="I6" s="218" t="s">
        <v>12</v>
      </c>
      <c r="J6" s="79"/>
      <c r="K6" s="218" t="s">
        <v>8</v>
      </c>
    </row>
    <row r="7" spans="1:15" ht="15.5" thickBot="1">
      <c r="B7" s="219" t="s">
        <v>0</v>
      </c>
      <c r="C7" s="80"/>
      <c r="D7" s="80" t="s">
        <v>6</v>
      </c>
      <c r="E7" s="80" t="s">
        <v>10</v>
      </c>
      <c r="F7" s="80" t="s">
        <v>3</v>
      </c>
      <c r="G7" s="80" t="s">
        <v>11</v>
      </c>
      <c r="H7" s="220"/>
      <c r="I7" s="221" t="s">
        <v>126</v>
      </c>
      <c r="J7" s="79"/>
      <c r="K7" s="221"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14</v>
      </c>
      <c r="G10" s="104">
        <v>1</v>
      </c>
      <c r="H10" s="105"/>
      <c r="I10" s="200">
        <v>78</v>
      </c>
      <c r="J10" s="59"/>
      <c r="K10" s="200">
        <v>78</v>
      </c>
      <c r="M10" s="194">
        <v>1</v>
      </c>
      <c r="O10" s="194">
        <v>1</v>
      </c>
    </row>
    <row r="11" spans="1:15" ht="13">
      <c r="B11" s="83" t="s">
        <v>18</v>
      </c>
      <c r="C11" s="84"/>
      <c r="D11" s="103" t="s">
        <v>16</v>
      </c>
      <c r="E11" s="103" t="s">
        <v>17</v>
      </c>
      <c r="F11" s="103" t="s">
        <v>14</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14</v>
      </c>
      <c r="G12" s="104">
        <v>1</v>
      </c>
      <c r="H12" s="105"/>
      <c r="I12" s="200">
        <v>66</v>
      </c>
      <c r="J12" s="59"/>
      <c r="K12" s="200">
        <v>66</v>
      </c>
      <c r="M12" s="194">
        <f t="shared" si="0"/>
        <v>3</v>
      </c>
      <c r="O12" s="194">
        <f t="shared" si="1"/>
        <v>3</v>
      </c>
    </row>
    <row r="13" spans="1:15" ht="13">
      <c r="B13" s="83" t="s">
        <v>20</v>
      </c>
      <c r="C13" s="84"/>
      <c r="D13" s="103" t="s">
        <v>16</v>
      </c>
      <c r="E13" s="103" t="s">
        <v>17</v>
      </c>
      <c r="F13" s="103" t="s">
        <v>14</v>
      </c>
      <c r="G13" s="104">
        <v>1</v>
      </c>
      <c r="H13" s="105"/>
      <c r="I13" s="200">
        <v>66</v>
      </c>
      <c r="J13" s="59"/>
      <c r="K13" s="200">
        <v>66</v>
      </c>
      <c r="M13" s="194">
        <f t="shared" si="0"/>
        <v>4</v>
      </c>
      <c r="O13" s="194">
        <f t="shared" si="1"/>
        <v>4</v>
      </c>
    </row>
    <row r="14" spans="1:15" ht="13">
      <c r="B14" s="83" t="s">
        <v>21</v>
      </c>
      <c r="C14" s="84"/>
      <c r="D14" s="103" t="s">
        <v>16</v>
      </c>
      <c r="E14" s="103" t="s">
        <v>17</v>
      </c>
      <c r="F14" s="103" t="s">
        <v>14</v>
      </c>
      <c r="G14" s="104">
        <v>1</v>
      </c>
      <c r="H14" s="105"/>
      <c r="I14" s="200">
        <v>53</v>
      </c>
      <c r="J14" s="59"/>
      <c r="K14" s="200">
        <v>53</v>
      </c>
      <c r="M14" s="194">
        <f t="shared" si="0"/>
        <v>5</v>
      </c>
      <c r="O14" s="194">
        <f t="shared" si="1"/>
        <v>5</v>
      </c>
    </row>
    <row r="15" spans="1:15" ht="13">
      <c r="B15" s="83" t="s">
        <v>22</v>
      </c>
      <c r="C15" s="84"/>
      <c r="D15" s="103" t="s">
        <v>16</v>
      </c>
      <c r="E15" s="103" t="s">
        <v>17</v>
      </c>
      <c r="F15" s="103" t="s">
        <v>14</v>
      </c>
      <c r="G15" s="104">
        <v>1</v>
      </c>
      <c r="H15" s="105"/>
      <c r="I15" s="200">
        <v>52</v>
      </c>
      <c r="J15" s="59"/>
      <c r="K15" s="200">
        <v>52</v>
      </c>
      <c r="M15" s="194">
        <f t="shared" si="0"/>
        <v>6</v>
      </c>
      <c r="O15" s="194">
        <f t="shared" si="1"/>
        <v>6</v>
      </c>
    </row>
    <row r="16" spans="1:15" ht="13">
      <c r="B16" s="83" t="s">
        <v>23</v>
      </c>
      <c r="C16" s="84"/>
      <c r="D16" s="103" t="s">
        <v>16</v>
      </c>
      <c r="E16" s="103" t="s">
        <v>17</v>
      </c>
      <c r="F16" s="103" t="s">
        <v>14</v>
      </c>
      <c r="G16" s="104">
        <v>1</v>
      </c>
      <c r="H16" s="105"/>
      <c r="I16" s="200">
        <v>52</v>
      </c>
      <c r="J16" s="59"/>
      <c r="K16" s="200">
        <v>52</v>
      </c>
      <c r="M16" s="194">
        <f t="shared" si="0"/>
        <v>7</v>
      </c>
      <c r="O16" s="194">
        <f t="shared" si="1"/>
        <v>7</v>
      </c>
    </row>
    <row r="17" spans="2:15" ht="13">
      <c r="B17" s="83" t="s">
        <v>24</v>
      </c>
      <c r="C17" s="84"/>
      <c r="D17" s="103" t="s">
        <v>16</v>
      </c>
      <c r="E17" s="103" t="s">
        <v>17</v>
      </c>
      <c r="F17" s="103" t="s">
        <v>14</v>
      </c>
      <c r="G17" s="104">
        <v>1</v>
      </c>
      <c r="H17" s="105"/>
      <c r="I17" s="200">
        <v>51</v>
      </c>
      <c r="J17" s="59"/>
      <c r="K17" s="200">
        <v>51</v>
      </c>
      <c r="M17" s="194">
        <f t="shared" si="0"/>
        <v>8</v>
      </c>
      <c r="O17" s="194">
        <f t="shared" si="1"/>
        <v>8</v>
      </c>
    </row>
    <row r="18" spans="2:15" ht="13">
      <c r="B18" s="83" t="s">
        <v>25</v>
      </c>
      <c r="C18" s="84"/>
      <c r="D18" s="103" t="s">
        <v>16</v>
      </c>
      <c r="E18" s="103" t="s">
        <v>17</v>
      </c>
      <c r="F18" s="103" t="s">
        <v>14</v>
      </c>
      <c r="G18" s="104">
        <v>1</v>
      </c>
      <c r="H18" s="105"/>
      <c r="I18" s="200">
        <v>50</v>
      </c>
      <c r="J18" s="59"/>
      <c r="K18" s="200">
        <v>50</v>
      </c>
      <c r="M18" s="194">
        <f t="shared" si="0"/>
        <v>9</v>
      </c>
      <c r="O18" s="194">
        <f t="shared" si="1"/>
        <v>9</v>
      </c>
    </row>
    <row r="19" spans="2:15" ht="13">
      <c r="B19" s="83" t="s">
        <v>26</v>
      </c>
      <c r="C19" s="84"/>
      <c r="D19" s="103" t="s">
        <v>16</v>
      </c>
      <c r="E19" s="103" t="s">
        <v>17</v>
      </c>
      <c r="F19" s="103" t="s">
        <v>14</v>
      </c>
      <c r="G19" s="104">
        <v>1</v>
      </c>
      <c r="H19" s="105"/>
      <c r="I19" s="200">
        <v>48</v>
      </c>
      <c r="J19" s="59"/>
      <c r="K19" s="200">
        <v>48</v>
      </c>
      <c r="M19" s="194">
        <f t="shared" si="0"/>
        <v>10</v>
      </c>
      <c r="O19" s="194">
        <f t="shared" si="1"/>
        <v>10</v>
      </c>
    </row>
    <row r="20" spans="2:15" ht="13">
      <c r="B20" s="83" t="s">
        <v>27</v>
      </c>
      <c r="C20" s="84"/>
      <c r="D20" s="103" t="s">
        <v>16</v>
      </c>
      <c r="E20" s="103" t="s">
        <v>17</v>
      </c>
      <c r="F20" s="103" t="s">
        <v>14</v>
      </c>
      <c r="G20" s="104">
        <v>1</v>
      </c>
      <c r="H20" s="105"/>
      <c r="I20" s="200">
        <v>43</v>
      </c>
      <c r="J20" s="59"/>
      <c r="K20" s="200">
        <v>43</v>
      </c>
      <c r="M20" s="194">
        <f t="shared" si="0"/>
        <v>11</v>
      </c>
      <c r="O20" s="194">
        <f t="shared" si="1"/>
        <v>11</v>
      </c>
    </row>
    <row r="21" spans="2:15" ht="13">
      <c r="B21" s="83" t="s">
        <v>28</v>
      </c>
      <c r="C21" s="84"/>
      <c r="D21" s="103" t="s">
        <v>16</v>
      </c>
      <c r="E21" s="103" t="s">
        <v>17</v>
      </c>
      <c r="F21" s="103" t="s">
        <v>14</v>
      </c>
      <c r="G21" s="104">
        <v>1</v>
      </c>
      <c r="H21" s="105"/>
      <c r="I21" s="200">
        <v>42</v>
      </c>
      <c r="J21" s="59"/>
      <c r="K21" s="200">
        <v>42</v>
      </c>
      <c r="M21" s="194">
        <f t="shared" si="0"/>
        <v>12</v>
      </c>
      <c r="O21" s="194">
        <f t="shared" si="1"/>
        <v>12</v>
      </c>
    </row>
    <row r="22" spans="2:15" ht="13">
      <c r="B22" s="83" t="s">
        <v>29</v>
      </c>
      <c r="C22" s="84"/>
      <c r="D22" s="103" t="s">
        <v>16</v>
      </c>
      <c r="E22" s="103" t="s">
        <v>17</v>
      </c>
      <c r="F22" s="103" t="s">
        <v>14</v>
      </c>
      <c r="G22" s="104">
        <v>1</v>
      </c>
      <c r="H22" s="105"/>
      <c r="I22" s="200">
        <v>24</v>
      </c>
      <c r="J22" s="59"/>
      <c r="K22" s="200">
        <v>24</v>
      </c>
      <c r="M22" s="194">
        <f t="shared" si="0"/>
        <v>13</v>
      </c>
      <c r="O22" s="194">
        <f t="shared" si="1"/>
        <v>13</v>
      </c>
    </row>
    <row r="23" spans="2:15" ht="13">
      <c r="B23" s="83" t="s">
        <v>30</v>
      </c>
      <c r="C23" s="84"/>
      <c r="D23" s="103" t="s">
        <v>16</v>
      </c>
      <c r="E23" s="103" t="s">
        <v>17</v>
      </c>
      <c r="F23" s="103" t="s">
        <v>14</v>
      </c>
      <c r="G23" s="104">
        <v>1</v>
      </c>
      <c r="H23" s="105"/>
      <c r="I23" s="200">
        <v>17</v>
      </c>
      <c r="J23" s="59"/>
      <c r="K23" s="200">
        <v>17</v>
      </c>
      <c r="M23" s="194">
        <f t="shared" si="0"/>
        <v>14</v>
      </c>
      <c r="O23" s="194">
        <f t="shared" si="1"/>
        <v>14</v>
      </c>
    </row>
    <row r="24" spans="2:15" ht="13">
      <c r="B24" s="83" t="s">
        <v>31</v>
      </c>
      <c r="C24" s="84"/>
      <c r="D24" s="103" t="s">
        <v>16</v>
      </c>
      <c r="E24" s="103" t="s">
        <v>17</v>
      </c>
      <c r="F24" s="103" t="s">
        <v>14</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34</v>
      </c>
      <c r="G26" s="104">
        <v>1</v>
      </c>
      <c r="H26" s="105"/>
      <c r="I26" s="193">
        <v>835</v>
      </c>
      <c r="J26" s="59"/>
      <c r="K26" s="193">
        <v>857</v>
      </c>
      <c r="M26" s="194">
        <f>+M24+1</f>
        <v>16</v>
      </c>
      <c r="O26" s="194">
        <f>+O24+1</f>
        <v>16</v>
      </c>
    </row>
    <row r="27" spans="2:15" ht="13">
      <c r="B27" s="83" t="s">
        <v>35</v>
      </c>
      <c r="C27" s="84"/>
      <c r="D27" s="103" t="s">
        <v>16</v>
      </c>
      <c r="E27" s="103" t="s">
        <v>17</v>
      </c>
      <c r="F27" s="103" t="s">
        <v>36</v>
      </c>
      <c r="G27" s="104">
        <v>1</v>
      </c>
      <c r="H27" s="105"/>
      <c r="I27" s="193">
        <f>750+20</f>
        <v>770</v>
      </c>
      <c r="J27" s="59"/>
      <c r="K27" s="193">
        <f>729+20</f>
        <v>749</v>
      </c>
      <c r="M27" s="194">
        <f>+M26+1</f>
        <v>17</v>
      </c>
      <c r="O27" s="194">
        <f t="shared" ref="O27:O33" si="2">O26+1</f>
        <v>17</v>
      </c>
    </row>
    <row r="28" spans="2:15" ht="13">
      <c r="B28" s="83" t="s">
        <v>39</v>
      </c>
      <c r="C28" s="84"/>
      <c r="D28" s="103" t="s">
        <v>16</v>
      </c>
      <c r="E28" s="103" t="s">
        <v>40</v>
      </c>
      <c r="F28" s="103" t="s">
        <v>36</v>
      </c>
      <c r="G28" s="104">
        <v>1</v>
      </c>
      <c r="H28" s="105"/>
      <c r="I28" s="193">
        <v>566</v>
      </c>
      <c r="J28" s="59"/>
      <c r="K28" s="193">
        <v>635</v>
      </c>
      <c r="M28" s="194" t="e">
        <f>+#REF!+1</f>
        <v>#REF!</v>
      </c>
      <c r="O28" s="194">
        <f t="shared" si="2"/>
        <v>18</v>
      </c>
    </row>
    <row r="29" spans="2:15" ht="13">
      <c r="B29" s="83" t="s">
        <v>287</v>
      </c>
      <c r="C29" s="84"/>
      <c r="D29" s="103" t="s">
        <v>16</v>
      </c>
      <c r="E29" s="103" t="s">
        <v>17</v>
      </c>
      <c r="F29" s="103" t="s">
        <v>36</v>
      </c>
      <c r="G29" s="104">
        <v>1</v>
      </c>
      <c r="H29" s="105"/>
      <c r="I29" s="193">
        <v>513</v>
      </c>
      <c r="J29" s="59"/>
      <c r="K29" s="193">
        <v>608</v>
      </c>
      <c r="M29" s="194" t="e">
        <f>+M48+1</f>
        <v>#REF!</v>
      </c>
      <c r="O29" s="194">
        <f t="shared" si="2"/>
        <v>19</v>
      </c>
    </row>
    <row r="30" spans="2:15" ht="13">
      <c r="B30" s="83" t="s">
        <v>41</v>
      </c>
      <c r="C30" s="84"/>
      <c r="D30" s="103" t="s">
        <v>16</v>
      </c>
      <c r="E30" s="103" t="s">
        <v>17</v>
      </c>
      <c r="F30" s="103" t="s">
        <v>36</v>
      </c>
      <c r="G30" s="104">
        <v>1</v>
      </c>
      <c r="H30" s="105"/>
      <c r="I30" s="193">
        <v>564</v>
      </c>
      <c r="J30" s="59"/>
      <c r="K30" s="193">
        <v>605</v>
      </c>
      <c r="M30" s="194" t="e">
        <f>+M28+1</f>
        <v>#REF!</v>
      </c>
      <c r="O30" s="194">
        <f t="shared" si="2"/>
        <v>20</v>
      </c>
    </row>
    <row r="31" spans="2:15" ht="13">
      <c r="B31" s="83" t="s">
        <v>42</v>
      </c>
      <c r="C31" s="84"/>
      <c r="D31" s="103" t="s">
        <v>16</v>
      </c>
      <c r="E31" s="103" t="s">
        <v>17</v>
      </c>
      <c r="F31" s="103" t="s">
        <v>36</v>
      </c>
      <c r="G31" s="104">
        <v>1</v>
      </c>
      <c r="H31" s="105"/>
      <c r="I31" s="193">
        <v>542</v>
      </c>
      <c r="J31" s="59"/>
      <c r="K31" s="193">
        <v>578</v>
      </c>
      <c r="M31" s="194" t="e">
        <f t="shared" ref="M31:M47" si="3">+M30+1</f>
        <v>#REF!</v>
      </c>
      <c r="O31" s="194">
        <f t="shared" si="2"/>
        <v>21</v>
      </c>
    </row>
    <row r="32" spans="2:15" ht="13">
      <c r="B32" s="83" t="s">
        <v>43</v>
      </c>
      <c r="C32" s="84"/>
      <c r="D32" s="103" t="s">
        <v>16</v>
      </c>
      <c r="E32" s="103" t="s">
        <v>17</v>
      </c>
      <c r="F32" s="103" t="s">
        <v>36</v>
      </c>
      <c r="G32" s="104">
        <v>1</v>
      </c>
      <c r="H32" s="105"/>
      <c r="I32" s="193">
        <v>518</v>
      </c>
      <c r="J32" s="59"/>
      <c r="K32" s="193">
        <v>572</v>
      </c>
      <c r="M32" s="194" t="e">
        <f t="shared" si="3"/>
        <v>#REF!</v>
      </c>
      <c r="O32" s="194">
        <f t="shared" si="2"/>
        <v>22</v>
      </c>
    </row>
    <row r="33" spans="2:15" ht="13">
      <c r="B33" s="83" t="s">
        <v>44</v>
      </c>
      <c r="C33" s="84"/>
      <c r="D33" s="103" t="s">
        <v>16</v>
      </c>
      <c r="E33" s="103" t="s">
        <v>45</v>
      </c>
      <c r="F33" s="103" t="s">
        <v>36</v>
      </c>
      <c r="G33" s="104">
        <v>1</v>
      </c>
      <c r="H33" s="105"/>
      <c r="I33" s="193">
        <v>520</v>
      </c>
      <c r="J33" s="59"/>
      <c r="K33" s="193">
        <v>530</v>
      </c>
      <c r="M33" s="194" t="e">
        <f t="shared" si="3"/>
        <v>#REF!</v>
      </c>
      <c r="O33" s="194">
        <f t="shared" si="2"/>
        <v>23</v>
      </c>
    </row>
    <row r="34" spans="2:15" ht="13">
      <c r="B34" s="83" t="s">
        <v>48</v>
      </c>
      <c r="C34" s="84"/>
      <c r="D34" s="103" t="s">
        <v>16</v>
      </c>
      <c r="E34" s="103" t="s">
        <v>17</v>
      </c>
      <c r="F34" s="103" t="s">
        <v>36</v>
      </c>
      <c r="G34" s="104">
        <v>1</v>
      </c>
      <c r="H34" s="105"/>
      <c r="I34" s="200">
        <v>0</v>
      </c>
      <c r="J34" s="59"/>
      <c r="K34" s="200">
        <v>141</v>
      </c>
      <c r="M34" s="194" t="e">
        <f>+#REF!+1</f>
        <v>#REF!</v>
      </c>
      <c r="O34" s="194">
        <f>O33+1</f>
        <v>24</v>
      </c>
    </row>
    <row r="35" spans="2:15" ht="13">
      <c r="B35" s="83" t="s">
        <v>49</v>
      </c>
      <c r="C35" s="84"/>
      <c r="D35" s="103" t="s">
        <v>16</v>
      </c>
      <c r="E35" s="103" t="s">
        <v>17</v>
      </c>
      <c r="F35" s="103" t="s">
        <v>36</v>
      </c>
      <c r="G35" s="104">
        <v>1</v>
      </c>
      <c r="H35" s="105"/>
      <c r="I35" s="200">
        <v>109</v>
      </c>
      <c r="J35" s="59"/>
      <c r="K35" s="200">
        <v>130</v>
      </c>
      <c r="M35" s="194" t="e">
        <f>+M34+1</f>
        <v>#REF!</v>
      </c>
      <c r="O35" s="194">
        <f>+O34+1</f>
        <v>25</v>
      </c>
    </row>
    <row r="36" spans="2:15" ht="13">
      <c r="B36" s="83" t="s">
        <v>50</v>
      </c>
      <c r="C36" s="84"/>
      <c r="D36" s="103" t="s">
        <v>16</v>
      </c>
      <c r="E36" s="103" t="s">
        <v>17</v>
      </c>
      <c r="F36" s="103" t="s">
        <v>36</v>
      </c>
      <c r="G36" s="104">
        <v>1</v>
      </c>
      <c r="H36" s="105"/>
      <c r="I36" s="200">
        <v>120</v>
      </c>
      <c r="J36" s="59"/>
      <c r="K36" s="200">
        <v>120</v>
      </c>
      <c r="M36" s="194" t="e">
        <f t="shared" si="3"/>
        <v>#REF!</v>
      </c>
      <c r="O36" s="194">
        <f t="shared" ref="O36:O47" si="4">+O35+1</f>
        <v>26</v>
      </c>
    </row>
    <row r="37" spans="2:15" ht="13">
      <c r="B37" s="83" t="s">
        <v>51</v>
      </c>
      <c r="C37" s="84"/>
      <c r="D37" s="103" t="s">
        <v>16</v>
      </c>
      <c r="E37" s="103" t="s">
        <v>17</v>
      </c>
      <c r="F37" s="103" t="s">
        <v>36</v>
      </c>
      <c r="G37" s="104">
        <v>1</v>
      </c>
      <c r="H37" s="105"/>
      <c r="I37" s="200">
        <v>50</v>
      </c>
      <c r="J37" s="59"/>
      <c r="K37" s="200">
        <v>50</v>
      </c>
      <c r="M37" s="194" t="e">
        <f t="shared" si="3"/>
        <v>#REF!</v>
      </c>
      <c r="O37" s="194">
        <f t="shared" si="4"/>
        <v>27</v>
      </c>
    </row>
    <row r="38" spans="2:15" ht="13">
      <c r="B38" s="83" t="s">
        <v>52</v>
      </c>
      <c r="C38" s="84"/>
      <c r="D38" s="103" t="s">
        <v>16</v>
      </c>
      <c r="E38" s="103" t="s">
        <v>17</v>
      </c>
      <c r="F38" s="103" t="s">
        <v>36</v>
      </c>
      <c r="G38" s="104">
        <v>1</v>
      </c>
      <c r="H38" s="105"/>
      <c r="I38" s="200">
        <v>49</v>
      </c>
      <c r="J38" s="59"/>
      <c r="K38" s="200">
        <v>49</v>
      </c>
      <c r="M38" s="194" t="e">
        <f t="shared" si="3"/>
        <v>#REF!</v>
      </c>
      <c r="O38" s="194">
        <f t="shared" si="4"/>
        <v>28</v>
      </c>
    </row>
    <row r="39" spans="2:15" ht="13">
      <c r="B39" s="83" t="s">
        <v>53</v>
      </c>
      <c r="C39" s="84"/>
      <c r="D39" s="103" t="s">
        <v>16</v>
      </c>
      <c r="E39" s="103" t="s">
        <v>17</v>
      </c>
      <c r="F39" s="103" t="s">
        <v>36</v>
      </c>
      <c r="G39" s="104">
        <v>1</v>
      </c>
      <c r="H39" s="105"/>
      <c r="I39" s="200">
        <v>0</v>
      </c>
      <c r="J39" s="59"/>
      <c r="K39" s="200">
        <v>48</v>
      </c>
      <c r="M39" s="194" t="e">
        <f t="shared" si="3"/>
        <v>#REF!</v>
      </c>
      <c r="O39" s="194">
        <f t="shared" si="4"/>
        <v>29</v>
      </c>
    </row>
    <row r="40" spans="2:15" ht="13">
      <c r="B40" s="83" t="s">
        <v>54</v>
      </c>
      <c r="C40" s="84"/>
      <c r="D40" s="103" t="s">
        <v>16</v>
      </c>
      <c r="E40" s="103" t="s">
        <v>17</v>
      </c>
      <c r="F40" s="103" t="s">
        <v>36</v>
      </c>
      <c r="G40" s="104">
        <v>1</v>
      </c>
      <c r="H40" s="105"/>
      <c r="I40" s="200">
        <v>0</v>
      </c>
      <c r="J40" s="59"/>
      <c r="K40" s="200">
        <v>47</v>
      </c>
      <c r="M40" s="194" t="e">
        <f t="shared" si="3"/>
        <v>#REF!</v>
      </c>
      <c r="O40" s="194">
        <f t="shared" si="4"/>
        <v>30</v>
      </c>
    </row>
    <row r="41" spans="2:15" ht="13">
      <c r="B41" s="83" t="s">
        <v>55</v>
      </c>
      <c r="C41" s="84"/>
      <c r="D41" s="103" t="s">
        <v>16</v>
      </c>
      <c r="E41" s="103" t="s">
        <v>17</v>
      </c>
      <c r="F41" s="103" t="s">
        <v>36</v>
      </c>
      <c r="G41" s="104">
        <v>1</v>
      </c>
      <c r="H41" s="105"/>
      <c r="I41" s="200">
        <v>0</v>
      </c>
      <c r="J41" s="59"/>
      <c r="K41" s="200">
        <v>47</v>
      </c>
      <c r="M41" s="194" t="e">
        <f t="shared" si="3"/>
        <v>#REF!</v>
      </c>
      <c r="O41" s="194">
        <f t="shared" si="4"/>
        <v>31</v>
      </c>
    </row>
    <row r="42" spans="2:15" ht="13">
      <c r="B42" s="83" t="s">
        <v>56</v>
      </c>
      <c r="C42" s="84"/>
      <c r="D42" s="103" t="s">
        <v>16</v>
      </c>
      <c r="E42" s="103" t="s">
        <v>17</v>
      </c>
      <c r="F42" s="103" t="s">
        <v>36</v>
      </c>
      <c r="G42" s="104">
        <v>1</v>
      </c>
      <c r="H42" s="105"/>
      <c r="I42" s="200">
        <v>0</v>
      </c>
      <c r="J42" s="59"/>
      <c r="K42" s="200">
        <v>47</v>
      </c>
      <c r="M42" s="194" t="e">
        <f t="shared" si="3"/>
        <v>#REF!</v>
      </c>
      <c r="O42" s="194">
        <f t="shared" si="4"/>
        <v>32</v>
      </c>
    </row>
    <row r="43" spans="2:15" ht="13">
      <c r="B43" s="83" t="s">
        <v>57</v>
      </c>
      <c r="C43" s="84"/>
      <c r="D43" s="103" t="s">
        <v>16</v>
      </c>
      <c r="E43" s="103" t="s">
        <v>17</v>
      </c>
      <c r="F43" s="103" t="s">
        <v>36</v>
      </c>
      <c r="G43" s="104">
        <v>1</v>
      </c>
      <c r="H43" s="105"/>
      <c r="I43" s="200">
        <v>0</v>
      </c>
      <c r="J43" s="59"/>
      <c r="K43" s="200">
        <v>47</v>
      </c>
      <c r="M43" s="194" t="e">
        <f t="shared" si="3"/>
        <v>#REF!</v>
      </c>
      <c r="O43" s="194">
        <f t="shared" si="4"/>
        <v>33</v>
      </c>
    </row>
    <row r="44" spans="2:15" ht="13">
      <c r="B44" s="83" t="s">
        <v>58</v>
      </c>
      <c r="C44" s="84"/>
      <c r="D44" s="103" t="s">
        <v>16</v>
      </c>
      <c r="E44" s="103" t="s">
        <v>17</v>
      </c>
      <c r="F44" s="103" t="s">
        <v>36</v>
      </c>
      <c r="G44" s="104">
        <v>1</v>
      </c>
      <c r="H44" s="105"/>
      <c r="I44" s="200">
        <v>0</v>
      </c>
      <c r="J44" s="59"/>
      <c r="K44" s="200">
        <v>47</v>
      </c>
      <c r="M44" s="194" t="e">
        <f t="shared" si="3"/>
        <v>#REF!</v>
      </c>
      <c r="O44" s="194">
        <f t="shared" si="4"/>
        <v>34</v>
      </c>
    </row>
    <row r="45" spans="2:15" ht="13">
      <c r="B45" s="83" t="s">
        <v>59</v>
      </c>
      <c r="C45" s="84"/>
      <c r="D45" s="103" t="s">
        <v>16</v>
      </c>
      <c r="E45" s="103" t="s">
        <v>17</v>
      </c>
      <c r="F45" s="103" t="s">
        <v>36</v>
      </c>
      <c r="G45" s="104">
        <v>1</v>
      </c>
      <c r="H45" s="105"/>
      <c r="I45" s="200">
        <v>0</v>
      </c>
      <c r="J45" s="59"/>
      <c r="K45" s="200">
        <v>47</v>
      </c>
      <c r="M45" s="194" t="e">
        <f t="shared" si="3"/>
        <v>#REF!</v>
      </c>
      <c r="O45" s="194">
        <f t="shared" si="4"/>
        <v>35</v>
      </c>
    </row>
    <row r="46" spans="2:15" ht="13">
      <c r="B46" s="83" t="s">
        <v>60</v>
      </c>
      <c r="C46" s="84"/>
      <c r="D46" s="103" t="s">
        <v>16</v>
      </c>
      <c r="E46" s="103" t="s">
        <v>17</v>
      </c>
      <c r="F46" s="103" t="s">
        <v>36</v>
      </c>
      <c r="G46" s="104">
        <v>1</v>
      </c>
      <c r="H46" s="105"/>
      <c r="I46" s="200">
        <v>0</v>
      </c>
      <c r="J46" s="59"/>
      <c r="K46" s="200">
        <v>44</v>
      </c>
      <c r="M46" s="194" t="e">
        <f t="shared" si="3"/>
        <v>#REF!</v>
      </c>
      <c r="O46" s="194">
        <f t="shared" si="4"/>
        <v>36</v>
      </c>
    </row>
    <row r="47" spans="2:15" ht="13">
      <c r="B47" s="83" t="s">
        <v>61</v>
      </c>
      <c r="C47" s="84"/>
      <c r="D47" s="103" t="s">
        <v>16</v>
      </c>
      <c r="E47" s="103" t="s">
        <v>17</v>
      </c>
      <c r="F47" s="103" t="s">
        <v>36</v>
      </c>
      <c r="G47" s="104">
        <v>1</v>
      </c>
      <c r="H47" s="105"/>
      <c r="I47" s="200">
        <v>28</v>
      </c>
      <c r="J47" s="59"/>
      <c r="K47" s="200">
        <v>28</v>
      </c>
      <c r="M47" s="194" t="e">
        <f t="shared" si="3"/>
        <v>#REF!</v>
      </c>
      <c r="O47" s="194">
        <f t="shared" si="4"/>
        <v>37</v>
      </c>
    </row>
    <row r="48" spans="2:15" ht="13">
      <c r="B48" s="201" t="s">
        <v>62</v>
      </c>
      <c r="C48" s="84"/>
      <c r="D48" s="103"/>
      <c r="E48" s="103"/>
      <c r="F48" s="103"/>
      <c r="G48" s="225"/>
      <c r="H48" s="226"/>
      <c r="I48" s="203">
        <f>SUM(I10:I47)</f>
        <v>5909</v>
      </c>
      <c r="J48" s="204"/>
      <c r="K48" s="203">
        <f>SUM(K10:K47)</f>
        <v>6751</v>
      </c>
      <c r="M48" s="194" t="e">
        <f>+M47+1</f>
        <v>#REF!</v>
      </c>
    </row>
    <row r="49" spans="2:15" ht="13">
      <c r="B49" s="90" t="s">
        <v>63</v>
      </c>
      <c r="C49" s="90"/>
      <c r="D49" s="76"/>
      <c r="E49" s="76"/>
      <c r="F49" s="77"/>
      <c r="G49" s="76"/>
      <c r="H49" s="76"/>
      <c r="I49" s="199"/>
      <c r="J49" s="76"/>
      <c r="K49" s="199"/>
    </row>
    <row r="50" spans="2:15" ht="13">
      <c r="B50" s="83" t="s">
        <v>66</v>
      </c>
      <c r="C50" s="84"/>
      <c r="D50" s="103" t="s">
        <v>122</v>
      </c>
      <c r="E50" s="103" t="s">
        <v>65</v>
      </c>
      <c r="F50" s="103" t="s">
        <v>36</v>
      </c>
      <c r="G50" s="104">
        <v>1</v>
      </c>
      <c r="H50" s="105"/>
      <c r="I50" s="200">
        <f>830+13</f>
        <v>843</v>
      </c>
      <c r="J50" s="59"/>
      <c r="K50" s="200">
        <f>1001+13</f>
        <v>1014</v>
      </c>
      <c r="O50" s="194">
        <f>+O47+1</f>
        <v>38</v>
      </c>
    </row>
    <row r="51" spans="2:15" ht="13">
      <c r="B51" s="83" t="s">
        <v>67</v>
      </c>
      <c r="C51" s="84"/>
      <c r="D51" s="103" t="s">
        <v>122</v>
      </c>
      <c r="E51" s="103" t="s">
        <v>65</v>
      </c>
      <c r="F51" s="103" t="s">
        <v>36</v>
      </c>
      <c r="G51" s="104">
        <v>1</v>
      </c>
      <c r="H51" s="105"/>
      <c r="I51" s="200">
        <v>782</v>
      </c>
      <c r="J51" s="59"/>
      <c r="K51" s="200">
        <v>842</v>
      </c>
      <c r="M51" s="194" t="e">
        <f>+M29+1</f>
        <v>#REF!</v>
      </c>
      <c r="O51" s="194">
        <f>+O50+1</f>
        <v>39</v>
      </c>
    </row>
    <row r="52" spans="2:15" ht="13">
      <c r="B52" s="83" t="s">
        <v>68</v>
      </c>
      <c r="C52" s="84"/>
      <c r="D52" s="103" t="s">
        <v>122</v>
      </c>
      <c r="E52" s="103" t="s">
        <v>65</v>
      </c>
      <c r="F52" s="103" t="s">
        <v>36</v>
      </c>
      <c r="G52" s="104">
        <v>1</v>
      </c>
      <c r="H52" s="105"/>
      <c r="I52" s="200">
        <v>763</v>
      </c>
      <c r="J52" s="59"/>
      <c r="K52" s="200">
        <v>781</v>
      </c>
      <c r="M52" s="194" t="e">
        <f t="shared" ref="M52:M62" si="5">+M51+1</f>
        <v>#REF!</v>
      </c>
      <c r="O52" s="194">
        <f t="shared" ref="O52:O61" si="6">+O51+1</f>
        <v>40</v>
      </c>
    </row>
    <row r="53" spans="2:15" ht="13">
      <c r="B53" s="83" t="s">
        <v>64</v>
      </c>
      <c r="C53" s="84"/>
      <c r="D53" s="103" t="s">
        <v>122</v>
      </c>
      <c r="E53" s="103" t="s">
        <v>65</v>
      </c>
      <c r="F53" s="103" t="s">
        <v>36</v>
      </c>
      <c r="G53" s="104">
        <v>0.75</v>
      </c>
      <c r="H53" s="105"/>
      <c r="I53" s="200">
        <v>779</v>
      </c>
      <c r="J53" s="59"/>
      <c r="K53" s="200">
        <v>746</v>
      </c>
      <c r="M53" s="194" t="e">
        <f t="shared" si="5"/>
        <v>#REF!</v>
      </c>
      <c r="O53" s="194">
        <f t="shared" si="6"/>
        <v>41</v>
      </c>
    </row>
    <row r="54" spans="2:15" ht="13">
      <c r="B54" s="83" t="s">
        <v>69</v>
      </c>
      <c r="C54" s="84"/>
      <c r="D54" s="103" t="s">
        <v>122</v>
      </c>
      <c r="E54" s="103" t="s">
        <v>65</v>
      </c>
      <c r="F54" s="103" t="s">
        <v>36</v>
      </c>
      <c r="G54" s="104">
        <v>1</v>
      </c>
      <c r="H54" s="105"/>
      <c r="I54" s="200">
        <v>662</v>
      </c>
      <c r="J54" s="59"/>
      <c r="K54" s="200">
        <v>692</v>
      </c>
      <c r="M54" s="194" t="e">
        <f t="shared" si="5"/>
        <v>#REF!</v>
      </c>
      <c r="O54" s="194">
        <f t="shared" si="6"/>
        <v>42</v>
      </c>
    </row>
    <row r="55" spans="2:15" ht="13">
      <c r="B55" s="83" t="s">
        <v>71</v>
      </c>
      <c r="C55" s="84"/>
      <c r="D55" s="103" t="s">
        <v>122</v>
      </c>
      <c r="E55" s="103" t="s">
        <v>65</v>
      </c>
      <c r="F55" s="103" t="s">
        <v>36</v>
      </c>
      <c r="G55" s="104">
        <v>1</v>
      </c>
      <c r="H55" s="105"/>
      <c r="I55" s="200">
        <v>463</v>
      </c>
      <c r="J55" s="59"/>
      <c r="K55" s="200">
        <v>608</v>
      </c>
      <c r="M55" s="194" t="e">
        <f t="shared" si="5"/>
        <v>#REF!</v>
      </c>
      <c r="O55" s="194">
        <f t="shared" si="6"/>
        <v>43</v>
      </c>
    </row>
    <row r="56" spans="2:15" ht="13">
      <c r="B56" s="83" t="s">
        <v>70</v>
      </c>
      <c r="C56" s="84"/>
      <c r="D56" s="103" t="s">
        <v>122</v>
      </c>
      <c r="E56" s="103" t="s">
        <v>65</v>
      </c>
      <c r="F56" s="103" t="s">
        <v>36</v>
      </c>
      <c r="G56" s="104">
        <v>1</v>
      </c>
      <c r="H56" s="105"/>
      <c r="I56" s="200">
        <v>520</v>
      </c>
      <c r="J56" s="59"/>
      <c r="K56" s="200">
        <v>606</v>
      </c>
      <c r="M56" s="194" t="e">
        <f t="shared" si="5"/>
        <v>#REF!</v>
      </c>
      <c r="O56" s="194">
        <f t="shared" si="6"/>
        <v>44</v>
      </c>
    </row>
    <row r="57" spans="2:15" ht="13">
      <c r="B57" s="83" t="s">
        <v>72</v>
      </c>
      <c r="C57" s="84"/>
      <c r="D57" s="103" t="s">
        <v>122</v>
      </c>
      <c r="E57" s="103" t="s">
        <v>65</v>
      </c>
      <c r="F57" s="103" t="s">
        <v>36</v>
      </c>
      <c r="G57" s="104">
        <v>1</v>
      </c>
      <c r="H57" s="105"/>
      <c r="I57" s="200">
        <v>426</v>
      </c>
      <c r="J57" s="59"/>
      <c r="K57" s="200">
        <v>500</v>
      </c>
      <c r="M57" s="194" t="e">
        <f t="shared" si="5"/>
        <v>#REF!</v>
      </c>
      <c r="O57" s="194">
        <f t="shared" si="6"/>
        <v>45</v>
      </c>
    </row>
    <row r="58" spans="2:15" ht="13">
      <c r="B58" s="83" t="s">
        <v>73</v>
      </c>
      <c r="C58" s="84"/>
      <c r="D58" s="103" t="s">
        <v>122</v>
      </c>
      <c r="E58" s="103" t="s">
        <v>65</v>
      </c>
      <c r="F58" s="103" t="s">
        <v>36</v>
      </c>
      <c r="G58" s="104">
        <v>1</v>
      </c>
      <c r="H58" s="105"/>
      <c r="I58" s="200">
        <v>400</v>
      </c>
      <c r="J58" s="59"/>
      <c r="K58" s="200">
        <v>453</v>
      </c>
      <c r="M58" s="194" t="e">
        <f t="shared" si="5"/>
        <v>#REF!</v>
      </c>
      <c r="O58" s="194">
        <f t="shared" si="6"/>
        <v>46</v>
      </c>
    </row>
    <row r="59" spans="2:15" ht="13">
      <c r="B59" s="83" t="s">
        <v>74</v>
      </c>
      <c r="C59" s="84"/>
      <c r="D59" s="103" t="s">
        <v>122</v>
      </c>
      <c r="E59" s="103" t="s">
        <v>65</v>
      </c>
      <c r="F59" s="103" t="s">
        <v>36</v>
      </c>
      <c r="G59" s="104">
        <v>1</v>
      </c>
      <c r="H59" s="105"/>
      <c r="I59" s="200">
        <v>344</v>
      </c>
      <c r="J59" s="59"/>
      <c r="K59" s="200">
        <v>400</v>
      </c>
      <c r="M59" s="194" t="e">
        <f t="shared" si="5"/>
        <v>#REF!</v>
      </c>
      <c r="O59" s="194">
        <f t="shared" si="6"/>
        <v>47</v>
      </c>
    </row>
    <row r="60" spans="2:15" ht="13">
      <c r="B60" s="83" t="s">
        <v>75</v>
      </c>
      <c r="C60" s="84"/>
      <c r="D60" s="103" t="s">
        <v>122</v>
      </c>
      <c r="E60" s="103" t="s">
        <v>65</v>
      </c>
      <c r="F60" s="103" t="s">
        <v>36</v>
      </c>
      <c r="G60" s="227">
        <v>0.78500000000000003</v>
      </c>
      <c r="H60" s="105"/>
      <c r="I60" s="200">
        <v>392</v>
      </c>
      <c r="J60" s="59"/>
      <c r="K60" s="200">
        <v>374</v>
      </c>
      <c r="M60" s="194" t="e">
        <f t="shared" si="5"/>
        <v>#REF!</v>
      </c>
      <c r="O60" s="194">
        <f t="shared" si="6"/>
        <v>48</v>
      </c>
    </row>
    <row r="61" spans="2:15" ht="15.5">
      <c r="B61" s="83" t="s">
        <v>289</v>
      </c>
      <c r="C61" s="228"/>
      <c r="D61" s="103" t="s">
        <v>122</v>
      </c>
      <c r="E61" s="103" t="s">
        <v>65</v>
      </c>
      <c r="F61" s="103" t="s">
        <v>36</v>
      </c>
      <c r="G61" s="104">
        <v>1</v>
      </c>
      <c r="H61" s="105"/>
      <c r="I61" s="198">
        <v>210</v>
      </c>
      <c r="J61" s="59"/>
      <c r="K61" s="198">
        <v>236</v>
      </c>
      <c r="M61" s="194" t="e">
        <f t="shared" si="5"/>
        <v>#REF!</v>
      </c>
      <c r="O61" s="194">
        <f t="shared" si="6"/>
        <v>49</v>
      </c>
    </row>
    <row r="62" spans="2:15" ht="13">
      <c r="B62" s="201" t="s">
        <v>62</v>
      </c>
      <c r="C62" s="84"/>
      <c r="D62" s="76"/>
      <c r="E62" s="76"/>
      <c r="F62" s="77"/>
      <c r="G62" s="202"/>
      <c r="H62" s="202"/>
      <c r="I62" s="203">
        <f>SUM(I50:I61)</f>
        <v>6584</v>
      </c>
      <c r="J62" s="204"/>
      <c r="K62" s="203">
        <f>SUM(K50:K61)</f>
        <v>7252</v>
      </c>
      <c r="M62" s="194" t="e">
        <f t="shared" si="5"/>
        <v>#REF!</v>
      </c>
    </row>
    <row r="63" spans="2:15" ht="13">
      <c r="B63" s="90" t="s">
        <v>97</v>
      </c>
      <c r="C63" s="90"/>
      <c r="D63" s="76"/>
      <c r="E63" s="76"/>
      <c r="F63" s="77"/>
      <c r="G63" s="76"/>
      <c r="H63" s="76"/>
      <c r="I63" s="199"/>
      <c r="J63" s="76"/>
      <c r="K63" s="199"/>
    </row>
    <row r="64" spans="2:15" ht="13">
      <c r="B64" s="83" t="s">
        <v>176</v>
      </c>
      <c r="C64" s="84"/>
      <c r="D64" s="103" t="s">
        <v>114</v>
      </c>
      <c r="E64" s="103" t="s">
        <v>254</v>
      </c>
      <c r="F64" s="103" t="s">
        <v>36</v>
      </c>
      <c r="G64" s="104">
        <v>1</v>
      </c>
      <c r="H64" s="105"/>
      <c r="I64" s="200">
        <v>1037</v>
      </c>
      <c r="J64" s="59"/>
      <c r="K64" s="200">
        <v>1130</v>
      </c>
      <c r="O64" s="194">
        <f>+O61+1</f>
        <v>50</v>
      </c>
    </row>
    <row r="65" spans="2:15" ht="13">
      <c r="B65" s="83" t="s">
        <v>183</v>
      </c>
      <c r="C65" s="84"/>
      <c r="D65" s="103" t="s">
        <v>114</v>
      </c>
      <c r="E65" s="103" t="s">
        <v>255</v>
      </c>
      <c r="F65" s="103" t="s">
        <v>36</v>
      </c>
      <c r="G65" s="104">
        <v>1</v>
      </c>
      <c r="H65" s="105"/>
      <c r="I65" s="193">
        <v>1030</v>
      </c>
      <c r="J65" s="59"/>
      <c r="K65" s="193">
        <v>1130</v>
      </c>
      <c r="M65" s="194" t="e">
        <f>+M108+1</f>
        <v>#REF!</v>
      </c>
      <c r="O65" s="194">
        <f>+O64+1</f>
        <v>51</v>
      </c>
    </row>
    <row r="66" spans="2:15" ht="13">
      <c r="B66" s="83" t="s">
        <v>187</v>
      </c>
      <c r="C66" s="84"/>
      <c r="D66" s="103" t="s">
        <v>114</v>
      </c>
      <c r="E66" s="103" t="s">
        <v>255</v>
      </c>
      <c r="F66" s="103" t="s">
        <v>36</v>
      </c>
      <c r="G66" s="104">
        <v>1</v>
      </c>
      <c r="H66" s="105"/>
      <c r="I66" s="200">
        <v>0</v>
      </c>
      <c r="J66" s="59"/>
      <c r="K66" s="200">
        <v>725</v>
      </c>
      <c r="M66" s="194" t="e">
        <f t="shared" ref="M66:M95" si="7">+M65+1</f>
        <v>#REF!</v>
      </c>
      <c r="O66" s="194">
        <f t="shared" ref="O66:O94" si="8">+O65+1</f>
        <v>52</v>
      </c>
    </row>
    <row r="67" spans="2:15" ht="13">
      <c r="B67" s="83" t="s">
        <v>98</v>
      </c>
      <c r="C67" s="84"/>
      <c r="D67" s="103" t="s">
        <v>99</v>
      </c>
      <c r="E67" s="103" t="s">
        <v>100</v>
      </c>
      <c r="F67" s="103" t="s">
        <v>36</v>
      </c>
      <c r="G67" s="104">
        <v>1</v>
      </c>
      <c r="H67" s="105"/>
      <c r="I67" s="193">
        <v>518</v>
      </c>
      <c r="J67" s="59"/>
      <c r="K67" s="193">
        <v>603</v>
      </c>
      <c r="M67" s="194" t="e">
        <f t="shared" si="7"/>
        <v>#REF!</v>
      </c>
      <c r="O67" s="194">
        <f t="shared" si="8"/>
        <v>53</v>
      </c>
    </row>
    <row r="68" spans="2:15" ht="13">
      <c r="B68" s="83" t="s">
        <v>277</v>
      </c>
      <c r="C68" s="84"/>
      <c r="D68" s="103" t="s">
        <v>114</v>
      </c>
      <c r="E68" s="103" t="s">
        <v>254</v>
      </c>
      <c r="F68" s="103" t="s">
        <v>36</v>
      </c>
      <c r="G68" s="104">
        <v>1</v>
      </c>
      <c r="H68" s="105"/>
      <c r="I68" s="193">
        <v>518.5</v>
      </c>
      <c r="J68" s="59"/>
      <c r="K68" s="193">
        <v>565</v>
      </c>
      <c r="M68" s="194" t="e">
        <f t="shared" si="7"/>
        <v>#REF!</v>
      </c>
      <c r="O68" s="194">
        <f t="shared" si="8"/>
        <v>54</v>
      </c>
    </row>
    <row r="69" spans="2:15" ht="13">
      <c r="B69" s="83" t="s">
        <v>104</v>
      </c>
      <c r="C69" s="84"/>
      <c r="D69" s="103" t="s">
        <v>120</v>
      </c>
      <c r="E69" s="103" t="s">
        <v>105</v>
      </c>
      <c r="F69" s="103" t="s">
        <v>36</v>
      </c>
      <c r="G69" s="104">
        <v>1</v>
      </c>
      <c r="H69" s="105"/>
      <c r="I69" s="193">
        <f>543+9</f>
        <v>552</v>
      </c>
      <c r="J69" s="59"/>
      <c r="K69" s="193">
        <f>543+9</f>
        <v>552</v>
      </c>
      <c r="O69" s="194">
        <f t="shared" si="8"/>
        <v>55</v>
      </c>
    </row>
    <row r="70" spans="2:15" ht="15.5">
      <c r="B70" s="83" t="s">
        <v>288</v>
      </c>
      <c r="C70" s="84"/>
      <c r="D70" s="103" t="s">
        <v>120</v>
      </c>
      <c r="E70" s="103" t="s">
        <v>112</v>
      </c>
      <c r="F70" s="103" t="s">
        <v>36</v>
      </c>
      <c r="G70" s="104">
        <v>0.5</v>
      </c>
      <c r="H70" s="105"/>
      <c r="I70" s="200">
        <v>422</v>
      </c>
      <c r="J70" s="59"/>
      <c r="K70" s="200">
        <v>519</v>
      </c>
      <c r="M70" s="194" t="e">
        <f>+M68+1</f>
        <v>#REF!</v>
      </c>
      <c r="O70" s="194">
        <f t="shared" si="8"/>
        <v>56</v>
      </c>
    </row>
    <row r="71" spans="2:15" ht="13">
      <c r="B71" s="83" t="s">
        <v>101</v>
      </c>
      <c r="C71" s="84"/>
      <c r="D71" s="103" t="s">
        <v>99</v>
      </c>
      <c r="E71" s="103" t="s">
        <v>100</v>
      </c>
      <c r="F71" s="103" t="s">
        <v>36</v>
      </c>
      <c r="G71" s="104">
        <v>1</v>
      </c>
      <c r="H71" s="105"/>
      <c r="I71" s="193">
        <v>0</v>
      </c>
      <c r="J71" s="59"/>
      <c r="K71" s="193">
        <v>503</v>
      </c>
      <c r="M71" s="194" t="e">
        <f t="shared" si="7"/>
        <v>#REF!</v>
      </c>
      <c r="O71" s="194">
        <f t="shared" si="8"/>
        <v>57</v>
      </c>
    </row>
    <row r="72" spans="2:15" ht="13">
      <c r="B72" s="83" t="s">
        <v>113</v>
      </c>
      <c r="C72" s="84"/>
      <c r="D72" s="103" t="s">
        <v>114</v>
      </c>
      <c r="E72" s="103" t="s">
        <v>115</v>
      </c>
      <c r="F72" s="103" t="s">
        <v>36</v>
      </c>
      <c r="G72" s="104">
        <v>1</v>
      </c>
      <c r="H72" s="105"/>
      <c r="I72" s="200">
        <v>0</v>
      </c>
      <c r="J72" s="59"/>
      <c r="K72" s="200">
        <v>503</v>
      </c>
      <c r="M72" s="194" t="e">
        <f t="shared" si="7"/>
        <v>#REF!</v>
      </c>
      <c r="O72" s="194">
        <f t="shared" si="8"/>
        <v>58</v>
      </c>
    </row>
    <row r="73" spans="2:15" ht="13">
      <c r="B73" s="83" t="s">
        <v>102</v>
      </c>
      <c r="C73" s="84"/>
      <c r="D73" s="103" t="s">
        <v>99</v>
      </c>
      <c r="E73" s="103" t="s">
        <v>103</v>
      </c>
      <c r="F73" s="103" t="s">
        <v>36</v>
      </c>
      <c r="G73" s="104">
        <v>1</v>
      </c>
      <c r="H73" s="105"/>
      <c r="I73" s="193">
        <v>280</v>
      </c>
      <c r="J73" s="59"/>
      <c r="K73" s="193">
        <v>375</v>
      </c>
      <c r="M73" s="194" t="e">
        <f t="shared" si="7"/>
        <v>#REF!</v>
      </c>
      <c r="O73" s="194">
        <f t="shared" si="8"/>
        <v>59</v>
      </c>
    </row>
    <row r="74" spans="2:15" ht="13">
      <c r="B74" s="83" t="s">
        <v>192</v>
      </c>
      <c r="C74" s="84"/>
      <c r="D74" s="103" t="s">
        <v>114</v>
      </c>
      <c r="E74" s="103" t="s">
        <v>256</v>
      </c>
      <c r="F74" s="103" t="s">
        <v>36</v>
      </c>
      <c r="G74" s="104">
        <v>1</v>
      </c>
      <c r="H74" s="105"/>
      <c r="I74" s="200">
        <v>0</v>
      </c>
      <c r="J74" s="59"/>
      <c r="K74" s="200">
        <v>191</v>
      </c>
      <c r="M74" s="194" t="e">
        <f t="shared" si="7"/>
        <v>#REF!</v>
      </c>
      <c r="O74" s="194">
        <f t="shared" si="8"/>
        <v>60</v>
      </c>
    </row>
    <row r="75" spans="2:15" ht="15.5">
      <c r="B75" s="83" t="s">
        <v>362</v>
      </c>
      <c r="C75" s="84"/>
      <c r="D75" s="103" t="s">
        <v>114</v>
      </c>
      <c r="E75" s="103" t="s">
        <v>256</v>
      </c>
      <c r="F75" s="103" t="s">
        <v>36</v>
      </c>
      <c r="G75" s="104">
        <v>1</v>
      </c>
      <c r="H75" s="105"/>
      <c r="I75" s="193">
        <v>0</v>
      </c>
      <c r="J75" s="59"/>
      <c r="K75" s="193">
        <v>158</v>
      </c>
      <c r="M75" s="194" t="e">
        <f t="shared" si="7"/>
        <v>#REF!</v>
      </c>
      <c r="O75" s="194">
        <f t="shared" si="8"/>
        <v>61</v>
      </c>
    </row>
    <row r="76" spans="2:15" ht="13">
      <c r="B76" s="83" t="s">
        <v>106</v>
      </c>
      <c r="C76" s="84"/>
      <c r="D76" s="103" t="s">
        <v>120</v>
      </c>
      <c r="E76" s="103" t="s">
        <v>107</v>
      </c>
      <c r="F76" s="103" t="s">
        <v>36</v>
      </c>
      <c r="G76" s="104">
        <v>1</v>
      </c>
      <c r="H76" s="105"/>
      <c r="I76" s="200">
        <v>110</v>
      </c>
      <c r="J76" s="59"/>
      <c r="K76" s="200">
        <v>121</v>
      </c>
      <c r="M76" s="194" t="e">
        <f t="shared" si="7"/>
        <v>#REF!</v>
      </c>
      <c r="O76" s="194">
        <f t="shared" si="8"/>
        <v>62</v>
      </c>
    </row>
    <row r="77" spans="2:15" ht="13">
      <c r="B77" s="83" t="s">
        <v>203</v>
      </c>
      <c r="C77" s="84"/>
      <c r="D77" s="103" t="s">
        <v>114</v>
      </c>
      <c r="E77" s="103" t="s">
        <v>256</v>
      </c>
      <c r="F77" s="103" t="s">
        <v>36</v>
      </c>
      <c r="G77" s="104">
        <v>1</v>
      </c>
      <c r="H77" s="105"/>
      <c r="I77" s="193">
        <v>0</v>
      </c>
      <c r="J77" s="59"/>
      <c r="K77" s="193">
        <v>92</v>
      </c>
      <c r="M77" s="194" t="e">
        <f t="shared" si="7"/>
        <v>#REF!</v>
      </c>
      <c r="O77" s="194">
        <f t="shared" si="8"/>
        <v>63</v>
      </c>
    </row>
    <row r="78" spans="2:15" ht="13">
      <c r="B78" s="83" t="s">
        <v>108</v>
      </c>
      <c r="C78" s="84"/>
      <c r="D78" s="103" t="s">
        <v>120</v>
      </c>
      <c r="E78" s="103" t="s">
        <v>107</v>
      </c>
      <c r="F78" s="103" t="s">
        <v>36</v>
      </c>
      <c r="G78" s="104">
        <v>1</v>
      </c>
      <c r="H78" s="105"/>
      <c r="I78" s="200">
        <v>60</v>
      </c>
      <c r="J78" s="59"/>
      <c r="K78" s="200">
        <v>80</v>
      </c>
      <c r="M78" s="194" t="e">
        <f t="shared" si="7"/>
        <v>#REF!</v>
      </c>
      <c r="O78" s="194">
        <f t="shared" si="8"/>
        <v>64</v>
      </c>
    </row>
    <row r="79" spans="2:15" ht="13">
      <c r="B79" s="83" t="s">
        <v>206</v>
      </c>
      <c r="C79" s="84"/>
      <c r="D79" s="103" t="s">
        <v>114</v>
      </c>
      <c r="E79" s="103" t="s">
        <v>256</v>
      </c>
      <c r="F79" s="103" t="s">
        <v>259</v>
      </c>
      <c r="G79" s="104">
        <v>1</v>
      </c>
      <c r="H79" s="105"/>
      <c r="I79" s="193">
        <v>0</v>
      </c>
      <c r="J79" s="59"/>
      <c r="K79" s="193">
        <v>77</v>
      </c>
      <c r="M79" s="194" t="e">
        <f t="shared" si="7"/>
        <v>#REF!</v>
      </c>
      <c r="O79" s="194">
        <f t="shared" si="8"/>
        <v>65</v>
      </c>
    </row>
    <row r="80" spans="2:15" ht="13">
      <c r="B80" s="83" t="s">
        <v>211</v>
      </c>
      <c r="C80" s="84"/>
      <c r="D80" s="103" t="s">
        <v>114</v>
      </c>
      <c r="E80" s="103" t="s">
        <v>256</v>
      </c>
      <c r="F80" s="103" t="s">
        <v>36</v>
      </c>
      <c r="G80" s="104">
        <v>1</v>
      </c>
      <c r="H80" s="105"/>
      <c r="I80" s="200">
        <v>0</v>
      </c>
      <c r="J80" s="59"/>
      <c r="K80" s="200">
        <v>73</v>
      </c>
      <c r="M80" s="194" t="e">
        <f t="shared" si="7"/>
        <v>#REF!</v>
      </c>
      <c r="O80" s="194">
        <f t="shared" si="8"/>
        <v>66</v>
      </c>
    </row>
    <row r="81" spans="2:15" ht="15.5">
      <c r="B81" s="83" t="s">
        <v>364</v>
      </c>
      <c r="C81" s="84"/>
      <c r="D81" s="103" t="s">
        <v>114</v>
      </c>
      <c r="E81" s="103" t="s">
        <v>256</v>
      </c>
      <c r="F81" s="103" t="s">
        <v>259</v>
      </c>
      <c r="G81" s="104">
        <v>1</v>
      </c>
      <c r="H81" s="105"/>
      <c r="I81" s="193">
        <v>0</v>
      </c>
      <c r="J81" s="59"/>
      <c r="K81" s="193">
        <v>68</v>
      </c>
      <c r="M81" s="194" t="e">
        <f t="shared" si="7"/>
        <v>#REF!</v>
      </c>
      <c r="O81" s="194">
        <f t="shared" si="8"/>
        <v>67</v>
      </c>
    </row>
    <row r="82" spans="2:15" ht="13">
      <c r="B82" s="83" t="s">
        <v>220</v>
      </c>
      <c r="C82" s="84"/>
      <c r="D82" s="103" t="s">
        <v>114</v>
      </c>
      <c r="E82" s="103" t="s">
        <v>256</v>
      </c>
      <c r="F82" s="103" t="s">
        <v>36</v>
      </c>
      <c r="G82" s="104">
        <v>1</v>
      </c>
      <c r="H82" s="105"/>
      <c r="I82" s="200">
        <v>0</v>
      </c>
      <c r="J82" s="59"/>
      <c r="K82" s="200">
        <v>67</v>
      </c>
      <c r="M82" s="194" t="e">
        <f t="shared" si="7"/>
        <v>#REF!</v>
      </c>
      <c r="O82" s="194">
        <f t="shared" si="8"/>
        <v>68</v>
      </c>
    </row>
    <row r="83" spans="2:15" ht="15.5">
      <c r="B83" s="83" t="s">
        <v>363</v>
      </c>
      <c r="C83" s="84"/>
      <c r="D83" s="103" t="s">
        <v>114</v>
      </c>
      <c r="E83" s="103" t="s">
        <v>256</v>
      </c>
      <c r="F83" s="103" t="s">
        <v>259</v>
      </c>
      <c r="G83" s="104">
        <v>1</v>
      </c>
      <c r="H83" s="105"/>
      <c r="I83" s="193">
        <v>0</v>
      </c>
      <c r="J83" s="59"/>
      <c r="K83" s="193">
        <v>60</v>
      </c>
      <c r="M83" s="194" t="e">
        <f t="shared" si="7"/>
        <v>#REF!</v>
      </c>
      <c r="O83" s="194">
        <f t="shared" si="8"/>
        <v>69</v>
      </c>
    </row>
    <row r="84" spans="2:15" ht="13">
      <c r="B84" s="83" t="s">
        <v>109</v>
      </c>
      <c r="C84" s="84"/>
      <c r="D84" s="103" t="s">
        <v>120</v>
      </c>
      <c r="E84" s="103" t="s">
        <v>107</v>
      </c>
      <c r="F84" s="103" t="s">
        <v>36</v>
      </c>
      <c r="G84" s="104">
        <v>1</v>
      </c>
      <c r="H84" s="105"/>
      <c r="I84" s="200">
        <v>55</v>
      </c>
      <c r="J84" s="59"/>
      <c r="K84" s="200">
        <v>56</v>
      </c>
      <c r="M84" s="194" t="e">
        <f t="shared" si="7"/>
        <v>#REF!</v>
      </c>
      <c r="O84" s="194">
        <f t="shared" si="8"/>
        <v>70</v>
      </c>
    </row>
    <row r="85" spans="2:15" ht="13">
      <c r="B85" s="83" t="s">
        <v>224</v>
      </c>
      <c r="C85" s="84"/>
      <c r="D85" s="103" t="s">
        <v>114</v>
      </c>
      <c r="E85" s="103" t="s">
        <v>255</v>
      </c>
      <c r="F85" s="103" t="s">
        <v>259</v>
      </c>
      <c r="G85" s="104">
        <v>1</v>
      </c>
      <c r="H85" s="105"/>
      <c r="I85" s="193">
        <v>0</v>
      </c>
      <c r="J85" s="59"/>
      <c r="K85" s="193">
        <v>53</v>
      </c>
      <c r="M85" s="194" t="e">
        <f t="shared" si="7"/>
        <v>#REF!</v>
      </c>
      <c r="O85" s="194">
        <f t="shared" si="8"/>
        <v>71</v>
      </c>
    </row>
    <row r="86" spans="2:15" ht="13">
      <c r="B86" s="83" t="s">
        <v>110</v>
      </c>
      <c r="C86" s="84"/>
      <c r="D86" s="103" t="s">
        <v>120</v>
      </c>
      <c r="E86" s="103" t="s">
        <v>107</v>
      </c>
      <c r="F86" s="103" t="s">
        <v>36</v>
      </c>
      <c r="G86" s="104">
        <v>1</v>
      </c>
      <c r="H86" s="105"/>
      <c r="I86" s="200">
        <v>0</v>
      </c>
      <c r="J86" s="59"/>
      <c r="K86" s="200">
        <v>48</v>
      </c>
      <c r="M86" s="194" t="e">
        <f t="shared" si="7"/>
        <v>#REF!</v>
      </c>
      <c r="O86" s="194">
        <f t="shared" si="8"/>
        <v>72</v>
      </c>
    </row>
    <row r="87" spans="2:15" ht="13">
      <c r="B87" s="83" t="s">
        <v>111</v>
      </c>
      <c r="C87" s="84"/>
      <c r="D87" s="103" t="s">
        <v>120</v>
      </c>
      <c r="E87" s="103" t="s">
        <v>107</v>
      </c>
      <c r="F87" s="103" t="s">
        <v>36</v>
      </c>
      <c r="G87" s="104">
        <v>1</v>
      </c>
      <c r="H87" s="105"/>
      <c r="I87" s="193">
        <v>45</v>
      </c>
      <c r="J87" s="59"/>
      <c r="K87" s="193">
        <v>47</v>
      </c>
      <c r="M87" s="194" t="e">
        <f t="shared" si="7"/>
        <v>#REF!</v>
      </c>
      <c r="O87" s="194">
        <f t="shared" si="8"/>
        <v>73</v>
      </c>
    </row>
    <row r="88" spans="2:15" ht="13">
      <c r="B88" s="83" t="s">
        <v>226</v>
      </c>
      <c r="C88" s="84"/>
      <c r="D88" s="103" t="s">
        <v>114</v>
      </c>
      <c r="E88" s="103" t="s">
        <v>257</v>
      </c>
      <c r="F88" s="103" t="s">
        <v>259</v>
      </c>
      <c r="G88" s="104">
        <v>1</v>
      </c>
      <c r="H88" s="105"/>
      <c r="I88" s="200">
        <v>0</v>
      </c>
      <c r="J88" s="59"/>
      <c r="K88" s="200">
        <v>33</v>
      </c>
      <c r="M88" s="194" t="e">
        <f t="shared" si="7"/>
        <v>#REF!</v>
      </c>
      <c r="O88" s="194">
        <f t="shared" si="8"/>
        <v>74</v>
      </c>
    </row>
    <row r="89" spans="2:15" ht="15.5">
      <c r="B89" s="83" t="s">
        <v>281</v>
      </c>
      <c r="C89" s="84"/>
      <c r="D89" s="103" t="s">
        <v>120</v>
      </c>
      <c r="E89" s="103" t="s">
        <v>112</v>
      </c>
      <c r="F89" s="103" t="s">
        <v>36</v>
      </c>
      <c r="G89" s="104">
        <v>0.5</v>
      </c>
      <c r="H89" s="105"/>
      <c r="I89" s="193">
        <v>25</v>
      </c>
      <c r="J89" s="59"/>
      <c r="K89" s="193">
        <v>25</v>
      </c>
      <c r="M89" s="194" t="e">
        <f t="shared" si="7"/>
        <v>#REF!</v>
      </c>
      <c r="O89" s="194">
        <f t="shared" si="8"/>
        <v>75</v>
      </c>
    </row>
    <row r="90" spans="2:15" ht="13">
      <c r="B90" s="83" t="s">
        <v>229</v>
      </c>
      <c r="C90" s="84"/>
      <c r="D90" s="103" t="s">
        <v>114</v>
      </c>
      <c r="E90" s="103" t="s">
        <v>255</v>
      </c>
      <c r="F90" s="103" t="s">
        <v>259</v>
      </c>
      <c r="G90" s="104">
        <v>1</v>
      </c>
      <c r="H90" s="105"/>
      <c r="I90" s="200">
        <v>0</v>
      </c>
      <c r="J90" s="59"/>
      <c r="K90" s="200">
        <v>23</v>
      </c>
      <c r="M90" s="194" t="e">
        <f t="shared" si="7"/>
        <v>#REF!</v>
      </c>
      <c r="O90" s="194">
        <f t="shared" si="8"/>
        <v>76</v>
      </c>
    </row>
    <row r="91" spans="2:15" ht="13">
      <c r="B91" s="83" t="s">
        <v>232</v>
      </c>
      <c r="C91" s="84"/>
      <c r="D91" s="103" t="s">
        <v>114</v>
      </c>
      <c r="E91" s="103" t="s">
        <v>255</v>
      </c>
      <c r="F91" s="103" t="s">
        <v>259</v>
      </c>
      <c r="G91" s="104">
        <v>1</v>
      </c>
      <c r="H91" s="105"/>
      <c r="I91" s="193">
        <v>0</v>
      </c>
      <c r="J91" s="59"/>
      <c r="K91" s="193">
        <v>20</v>
      </c>
      <c r="M91" s="194" t="e">
        <f t="shared" si="7"/>
        <v>#REF!</v>
      </c>
      <c r="O91" s="194">
        <f t="shared" si="8"/>
        <v>77</v>
      </c>
    </row>
    <row r="92" spans="2:15" ht="13">
      <c r="B92" s="83" t="s">
        <v>234</v>
      </c>
      <c r="C92" s="84"/>
      <c r="D92" s="103" t="s">
        <v>114</v>
      </c>
      <c r="E92" s="103" t="s">
        <v>257</v>
      </c>
      <c r="F92" s="103" t="s">
        <v>259</v>
      </c>
      <c r="G92" s="104">
        <v>1</v>
      </c>
      <c r="H92" s="105"/>
      <c r="I92" s="200">
        <v>0</v>
      </c>
      <c r="J92" s="59"/>
      <c r="K92" s="200">
        <v>12</v>
      </c>
      <c r="M92" s="194" t="e">
        <f t="shared" si="7"/>
        <v>#REF!</v>
      </c>
      <c r="O92" s="194">
        <f t="shared" si="8"/>
        <v>78</v>
      </c>
    </row>
    <row r="93" spans="2:15" ht="13">
      <c r="B93" s="83" t="s">
        <v>237</v>
      </c>
      <c r="C93" s="84"/>
      <c r="D93" s="103" t="s">
        <v>114</v>
      </c>
      <c r="E93" s="103" t="s">
        <v>258</v>
      </c>
      <c r="F93" s="103" t="s">
        <v>259</v>
      </c>
      <c r="G93" s="104">
        <v>1</v>
      </c>
      <c r="H93" s="105"/>
      <c r="I93" s="193">
        <v>0</v>
      </c>
      <c r="J93" s="59"/>
      <c r="K93" s="193">
        <v>10</v>
      </c>
      <c r="M93" s="194" t="e">
        <f t="shared" si="7"/>
        <v>#REF!</v>
      </c>
      <c r="O93" s="194">
        <f t="shared" si="8"/>
        <v>79</v>
      </c>
    </row>
    <row r="94" spans="2:15" ht="13">
      <c r="B94" s="83" t="s">
        <v>240</v>
      </c>
      <c r="C94" s="84"/>
      <c r="D94" s="103" t="s">
        <v>114</v>
      </c>
      <c r="E94" s="103" t="s">
        <v>256</v>
      </c>
      <c r="F94" s="103" t="s">
        <v>241</v>
      </c>
      <c r="G94" s="104">
        <v>1</v>
      </c>
      <c r="H94" s="105"/>
      <c r="I94" s="198">
        <v>0</v>
      </c>
      <c r="J94" s="59"/>
      <c r="K94" s="198">
        <v>4</v>
      </c>
      <c r="M94" s="194" t="e">
        <f t="shared" si="7"/>
        <v>#REF!</v>
      </c>
      <c r="O94" s="194">
        <f t="shared" si="8"/>
        <v>80</v>
      </c>
    </row>
    <row r="95" spans="2:15" ht="13">
      <c r="B95" s="201" t="s">
        <v>62</v>
      </c>
      <c r="C95" s="84"/>
      <c r="D95" s="103"/>
      <c r="E95" s="103"/>
      <c r="F95" s="103"/>
      <c r="G95" s="104"/>
      <c r="H95" s="105"/>
      <c r="I95" s="200">
        <f>SUM(I64:I94)</f>
        <v>4652.5</v>
      </c>
      <c r="J95" s="59"/>
      <c r="K95" s="200">
        <f>SUM(K64:K94)</f>
        <v>7923</v>
      </c>
      <c r="M95" s="194" t="e">
        <f t="shared" si="7"/>
        <v>#REF!</v>
      </c>
      <c r="N95" s="194" t="s">
        <v>138</v>
      </c>
    </row>
    <row r="96" spans="2:15" ht="13">
      <c r="B96" s="90" t="s">
        <v>76</v>
      </c>
      <c r="C96" s="90"/>
      <c r="D96" s="76"/>
      <c r="E96" s="76"/>
      <c r="F96" s="77"/>
      <c r="G96" s="76"/>
      <c r="H96" s="76"/>
      <c r="I96" s="199"/>
      <c r="J96" s="76"/>
      <c r="K96" s="199"/>
    </row>
    <row r="97" spans="2:16" ht="13">
      <c r="B97" s="83" t="s">
        <v>91</v>
      </c>
      <c r="C97" s="84"/>
      <c r="D97" s="103" t="s">
        <v>92</v>
      </c>
      <c r="E97" s="103" t="s">
        <v>93</v>
      </c>
      <c r="F97" s="103" t="s">
        <v>36</v>
      </c>
      <c r="G97" s="104">
        <v>1</v>
      </c>
      <c r="H97" s="105"/>
      <c r="I97" s="200">
        <v>980</v>
      </c>
      <c r="J97" s="59"/>
      <c r="K97" s="200">
        <v>1134</v>
      </c>
      <c r="O97" s="194">
        <f>+O94+1</f>
        <v>81</v>
      </c>
    </row>
    <row r="98" spans="2:16" ht="13">
      <c r="B98" s="83" t="s">
        <v>77</v>
      </c>
      <c r="C98" s="84"/>
      <c r="D98" s="103" t="s">
        <v>78</v>
      </c>
      <c r="E98" s="103" t="s">
        <v>79</v>
      </c>
      <c r="F98" s="103" t="s">
        <v>34</v>
      </c>
      <c r="G98" s="104">
        <v>1</v>
      </c>
      <c r="H98" s="105"/>
      <c r="I98" s="200">
        <v>0</v>
      </c>
      <c r="J98" s="59"/>
      <c r="K98" s="200">
        <v>847</v>
      </c>
      <c r="M98" s="194" t="e">
        <f>+M107+1</f>
        <v>#REF!</v>
      </c>
      <c r="O98" s="194">
        <f>+O97+1</f>
        <v>82</v>
      </c>
    </row>
    <row r="99" spans="2:16" ht="13">
      <c r="B99" s="83" t="s">
        <v>80</v>
      </c>
      <c r="C99" s="84"/>
      <c r="D99" s="103" t="s">
        <v>78</v>
      </c>
      <c r="E99" s="103" t="s">
        <v>81</v>
      </c>
      <c r="F99" s="103" t="s">
        <v>36</v>
      </c>
      <c r="G99" s="104">
        <v>1</v>
      </c>
      <c r="H99" s="105"/>
      <c r="I99" s="200">
        <v>720</v>
      </c>
      <c r="J99" s="59"/>
      <c r="K99" s="200">
        <v>807</v>
      </c>
      <c r="M99" s="194" t="e">
        <f>+M62+1</f>
        <v>#REF!</v>
      </c>
      <c r="O99" s="194">
        <f t="shared" ref="O99:O107" si="9">+O98+1</f>
        <v>83</v>
      </c>
    </row>
    <row r="100" spans="2:16" ht="13">
      <c r="B100" s="83" t="s">
        <v>82</v>
      </c>
      <c r="C100" s="84"/>
      <c r="D100" s="103" t="s">
        <v>78</v>
      </c>
      <c r="E100" s="103" t="s">
        <v>81</v>
      </c>
      <c r="F100" s="103" t="s">
        <v>36</v>
      </c>
      <c r="G100" s="104">
        <v>1</v>
      </c>
      <c r="H100" s="105"/>
      <c r="I100" s="200">
        <v>782</v>
      </c>
      <c r="J100" s="59"/>
      <c r="K100" s="200">
        <v>795</v>
      </c>
      <c r="M100" s="194" t="e">
        <f>+M99+1</f>
        <v>#REF!</v>
      </c>
      <c r="O100" s="194">
        <f t="shared" si="9"/>
        <v>84</v>
      </c>
    </row>
    <row r="101" spans="2:16" ht="13">
      <c r="B101" s="83" t="s">
        <v>83</v>
      </c>
      <c r="C101" s="84"/>
      <c r="D101" s="103" t="s">
        <v>78</v>
      </c>
      <c r="E101" s="103" t="s">
        <v>79</v>
      </c>
      <c r="F101" s="103" t="s">
        <v>36</v>
      </c>
      <c r="G101" s="104">
        <v>1</v>
      </c>
      <c r="H101" s="105"/>
      <c r="I101" s="200">
        <v>455</v>
      </c>
      <c r="J101" s="59"/>
      <c r="K101" s="200">
        <v>606</v>
      </c>
      <c r="M101" s="194" t="e">
        <f>+M100+1</f>
        <v>#REF!</v>
      </c>
      <c r="O101" s="194">
        <f t="shared" si="9"/>
        <v>85</v>
      </c>
    </row>
    <row r="102" spans="2:16" ht="13">
      <c r="B102" s="83" t="s">
        <v>94</v>
      </c>
      <c r="C102" s="84"/>
      <c r="D102" s="103" t="s">
        <v>95</v>
      </c>
      <c r="E102" s="103" t="s">
        <v>87</v>
      </c>
      <c r="F102" s="103" t="s">
        <v>36</v>
      </c>
      <c r="G102" s="104">
        <v>1</v>
      </c>
      <c r="H102" s="105"/>
      <c r="I102" s="200">
        <v>537</v>
      </c>
      <c r="J102" s="59"/>
      <c r="K102" s="200">
        <v>599</v>
      </c>
      <c r="M102" s="194" t="e">
        <f>+M101+1</f>
        <v>#REF!</v>
      </c>
      <c r="O102" s="194">
        <f t="shared" si="9"/>
        <v>86</v>
      </c>
    </row>
    <row r="103" spans="2:16" ht="13">
      <c r="B103" s="83" t="s">
        <v>84</v>
      </c>
      <c r="C103" s="84"/>
      <c r="D103" s="103" t="s">
        <v>78</v>
      </c>
      <c r="E103" s="103" t="s">
        <v>85</v>
      </c>
      <c r="F103" s="103" t="s">
        <v>36</v>
      </c>
      <c r="G103" s="104">
        <v>1</v>
      </c>
      <c r="H103" s="105"/>
      <c r="I103" s="200">
        <v>449</v>
      </c>
      <c r="J103" s="59"/>
      <c r="K103" s="200">
        <v>501</v>
      </c>
      <c r="M103" s="194" t="e">
        <f>+M98+1</f>
        <v>#REF!</v>
      </c>
      <c r="O103" s="194">
        <f t="shared" si="9"/>
        <v>87</v>
      </c>
    </row>
    <row r="104" spans="2:16" ht="13">
      <c r="B104" s="83" t="s">
        <v>88</v>
      </c>
      <c r="C104" s="84"/>
      <c r="D104" s="103" t="s">
        <v>78</v>
      </c>
      <c r="E104" s="103" t="s">
        <v>81</v>
      </c>
      <c r="F104" s="103" t="s">
        <v>36</v>
      </c>
      <c r="G104" s="104">
        <v>1</v>
      </c>
      <c r="H104" s="105"/>
      <c r="I104" s="200">
        <v>235</v>
      </c>
      <c r="J104" s="59"/>
      <c r="K104" s="200">
        <v>237</v>
      </c>
      <c r="M104" s="194" t="e">
        <f>+M102+1</f>
        <v>#REF!</v>
      </c>
      <c r="O104" s="194">
        <f t="shared" si="9"/>
        <v>88</v>
      </c>
    </row>
    <row r="105" spans="2:16" ht="13">
      <c r="B105" s="83" t="s">
        <v>86</v>
      </c>
      <c r="C105" s="84"/>
      <c r="D105" s="103" t="s">
        <v>78</v>
      </c>
      <c r="E105" s="103" t="s">
        <v>87</v>
      </c>
      <c r="F105" s="103" t="s">
        <v>36</v>
      </c>
      <c r="G105" s="104">
        <v>1</v>
      </c>
      <c r="H105" s="105"/>
      <c r="I105" s="200">
        <v>235</v>
      </c>
      <c r="J105" s="59"/>
      <c r="K105" s="200">
        <v>225</v>
      </c>
      <c r="M105" s="194" t="e">
        <f>+M106+1</f>
        <v>#REF!</v>
      </c>
      <c r="O105" s="194">
        <f t="shared" si="9"/>
        <v>89</v>
      </c>
    </row>
    <row r="106" spans="2:16" ht="13">
      <c r="B106" s="83" t="s">
        <v>89</v>
      </c>
      <c r="C106" s="84"/>
      <c r="D106" s="103" t="s">
        <v>78</v>
      </c>
      <c r="E106" s="103" t="s">
        <v>90</v>
      </c>
      <c r="F106" s="103" t="s">
        <v>36</v>
      </c>
      <c r="G106" s="104">
        <v>1</v>
      </c>
      <c r="H106" s="105"/>
      <c r="I106" s="200">
        <v>184</v>
      </c>
      <c r="J106" s="59"/>
      <c r="K106" s="200">
        <v>215</v>
      </c>
      <c r="M106" s="194" t="e">
        <f>+M104+1</f>
        <v>#REF!</v>
      </c>
      <c r="O106" s="194">
        <f t="shared" si="9"/>
        <v>90</v>
      </c>
    </row>
    <row r="107" spans="2:16" ht="13">
      <c r="B107" s="83" t="s">
        <v>96</v>
      </c>
      <c r="C107" s="228"/>
      <c r="D107" s="103" t="s">
        <v>95</v>
      </c>
      <c r="E107" s="103" t="s">
        <v>87</v>
      </c>
      <c r="F107" s="103" t="s">
        <v>36</v>
      </c>
      <c r="G107" s="104">
        <v>1</v>
      </c>
      <c r="H107" s="105"/>
      <c r="I107" s="198">
        <v>0</v>
      </c>
      <c r="J107" s="59"/>
      <c r="K107" s="198">
        <v>117</v>
      </c>
      <c r="M107" s="194" t="e">
        <f>+M105+1</f>
        <v>#REF!</v>
      </c>
      <c r="O107" s="194">
        <f t="shared" si="9"/>
        <v>91</v>
      </c>
      <c r="P107" s="194" t="s">
        <v>275</v>
      </c>
    </row>
    <row r="108" spans="2:16" ht="13">
      <c r="B108" s="201" t="s">
        <v>62</v>
      </c>
      <c r="C108" s="84"/>
      <c r="D108" s="76"/>
      <c r="E108" s="76"/>
      <c r="F108" s="77"/>
      <c r="G108" s="202"/>
      <c r="H108" s="202"/>
      <c r="I108" s="203">
        <f>SUM(I97:I107)</f>
        <v>4577</v>
      </c>
      <c r="J108" s="204"/>
      <c r="K108" s="203">
        <f>SUM(K97:K107)</f>
        <v>6083</v>
      </c>
      <c r="M108" s="194" t="e">
        <f>+M103+1</f>
        <v>#REF!</v>
      </c>
    </row>
    <row r="109" spans="2:16" ht="13.5" thickBot="1">
      <c r="B109" s="229" t="s">
        <v>306</v>
      </c>
      <c r="C109" s="229"/>
      <c r="D109" s="229"/>
      <c r="I109" s="230">
        <f>+I48+I62+I108+I95</f>
        <v>21722.5</v>
      </c>
      <c r="J109" s="231"/>
      <c r="K109" s="230">
        <f>+K48+K62+K108+K95</f>
        <v>28009</v>
      </c>
    </row>
    <row r="110" spans="2:16" ht="13.5" thickTop="1">
      <c r="B110" s="229"/>
      <c r="I110" s="237"/>
      <c r="J110" s="231"/>
      <c r="K110" s="237"/>
    </row>
    <row r="111" spans="2:16" ht="13">
      <c r="B111" s="90" t="s">
        <v>368</v>
      </c>
      <c r="I111" s="237"/>
      <c r="J111" s="231"/>
      <c r="K111" s="237"/>
    </row>
    <row r="112" spans="2:16" ht="13.5">
      <c r="B112" s="238" t="s">
        <v>351</v>
      </c>
      <c r="I112" s="237"/>
      <c r="J112" s="231"/>
      <c r="K112" s="237"/>
    </row>
    <row r="113" spans="1:13" ht="13">
      <c r="B113" s="83" t="s">
        <v>352</v>
      </c>
      <c r="C113" s="84"/>
      <c r="D113" s="103" t="s">
        <v>114</v>
      </c>
      <c r="E113" s="103" t="s">
        <v>255</v>
      </c>
      <c r="F113" s="103" t="s">
        <v>36</v>
      </c>
      <c r="G113" s="104">
        <v>1</v>
      </c>
      <c r="I113" s="200">
        <v>273</v>
      </c>
      <c r="J113" s="231"/>
      <c r="K113" s="200">
        <v>309</v>
      </c>
    </row>
    <row r="114" spans="1:13" ht="13">
      <c r="B114" s="83" t="s">
        <v>370</v>
      </c>
      <c r="C114" s="84"/>
      <c r="D114" s="103" t="s">
        <v>122</v>
      </c>
      <c r="E114" s="103" t="s">
        <v>65</v>
      </c>
      <c r="F114" s="103" t="s">
        <v>36</v>
      </c>
      <c r="G114" s="104">
        <v>1</v>
      </c>
      <c r="I114" s="200">
        <v>260</v>
      </c>
      <c r="J114" s="231"/>
      <c r="K114" s="200">
        <v>200</v>
      </c>
    </row>
    <row r="115" spans="1:13" ht="13">
      <c r="B115" s="83" t="s">
        <v>371</v>
      </c>
      <c r="C115" s="84"/>
      <c r="D115" s="103" t="s">
        <v>122</v>
      </c>
      <c r="E115" s="103" t="s">
        <v>65</v>
      </c>
      <c r="F115" s="103" t="s">
        <v>36</v>
      </c>
      <c r="G115" s="104">
        <v>1</v>
      </c>
      <c r="I115" s="200">
        <v>260</v>
      </c>
      <c r="J115" s="231"/>
      <c r="K115" s="200">
        <v>190</v>
      </c>
    </row>
    <row r="116" spans="1:13" ht="13.5">
      <c r="B116" s="238" t="s">
        <v>326</v>
      </c>
      <c r="C116" s="90"/>
      <c r="D116" s="76"/>
      <c r="E116" s="76"/>
      <c r="F116" s="77"/>
      <c r="G116" s="76"/>
      <c r="H116" s="76"/>
      <c r="I116" s="199"/>
      <c r="J116" s="76"/>
      <c r="K116" s="199"/>
    </row>
    <row r="117" spans="1:13" ht="15.5">
      <c r="B117" s="83" t="s">
        <v>339</v>
      </c>
      <c r="C117" s="208"/>
      <c r="D117" s="103" t="s">
        <v>16</v>
      </c>
      <c r="E117" s="103" t="s">
        <v>17</v>
      </c>
      <c r="F117" s="103" t="s">
        <v>36</v>
      </c>
      <c r="G117" s="104">
        <v>0.75</v>
      </c>
      <c r="H117" s="105"/>
      <c r="I117" s="200">
        <f>572*G117</f>
        <v>429</v>
      </c>
      <c r="J117" s="59"/>
      <c r="K117" s="200">
        <f>619*G117</f>
        <v>464.25</v>
      </c>
    </row>
    <row r="118" spans="1:13" ht="15.5">
      <c r="B118" s="83" t="s">
        <v>365</v>
      </c>
      <c r="C118" s="208"/>
      <c r="D118" s="103" t="s">
        <v>16</v>
      </c>
      <c r="E118" s="103" t="s">
        <v>17</v>
      </c>
      <c r="F118" s="103" t="s">
        <v>36</v>
      </c>
      <c r="G118" s="104">
        <v>1</v>
      </c>
      <c r="H118" s="105"/>
      <c r="I118" s="200">
        <v>243</v>
      </c>
      <c r="J118" s="59"/>
      <c r="K118" s="200">
        <v>309</v>
      </c>
      <c r="M118" s="194" t="e">
        <f>M95+1</f>
        <v>#REF!</v>
      </c>
    </row>
    <row r="119" spans="1:13" ht="13.5" thickBot="1">
      <c r="B119" s="229" t="s">
        <v>369</v>
      </c>
      <c r="I119" s="232">
        <f>SUM(I109:I118)</f>
        <v>23187.5</v>
      </c>
      <c r="J119" s="231"/>
      <c r="K119" s="232">
        <f>SUM(K109:K118)</f>
        <v>29481.25</v>
      </c>
      <c r="M119" s="194" t="e">
        <f>+M118+1</f>
        <v>#REF!</v>
      </c>
    </row>
    <row r="120" spans="1:13" ht="13.5" thickTop="1">
      <c r="B120" s="76"/>
      <c r="C120" s="76"/>
      <c r="D120" s="76"/>
      <c r="E120" s="76"/>
      <c r="F120" s="77"/>
      <c r="G120" s="76"/>
      <c r="H120" s="76"/>
      <c r="I120" s="233"/>
      <c r="J120" s="234"/>
      <c r="K120" s="233"/>
    </row>
    <row r="121" spans="1:13" ht="13">
      <c r="B121" s="76"/>
      <c r="C121" s="76"/>
      <c r="D121" s="76"/>
      <c r="E121" s="76"/>
      <c r="F121" s="77"/>
      <c r="G121" s="76"/>
      <c r="H121" s="76"/>
      <c r="I121" s="235"/>
      <c r="J121" s="105"/>
      <c r="K121" s="235"/>
    </row>
    <row r="122" spans="1:13" ht="45.75" customHeight="1">
      <c r="A122" s="236">
        <v>-1</v>
      </c>
      <c r="B122" s="364" t="s">
        <v>286</v>
      </c>
      <c r="C122" s="364"/>
      <c r="D122" s="364"/>
      <c r="E122" s="364"/>
      <c r="F122" s="364"/>
      <c r="G122" s="364"/>
      <c r="H122" s="364"/>
      <c r="I122" s="364"/>
      <c r="J122" s="364"/>
      <c r="K122" s="364"/>
    </row>
    <row r="123" spans="1:13" ht="55.5" customHeight="1">
      <c r="A123" s="236">
        <v>-2</v>
      </c>
      <c r="B123" s="364" t="s">
        <v>285</v>
      </c>
      <c r="C123" s="364"/>
      <c r="D123" s="364"/>
      <c r="E123" s="364"/>
      <c r="F123" s="364"/>
      <c r="G123" s="364"/>
      <c r="H123" s="364"/>
      <c r="I123" s="364"/>
      <c r="J123" s="364"/>
      <c r="K123" s="364"/>
    </row>
    <row r="124" spans="1:13" ht="33" customHeight="1">
      <c r="A124" s="236">
        <v>-3</v>
      </c>
      <c r="B124" s="364" t="s">
        <v>118</v>
      </c>
      <c r="C124" s="364"/>
      <c r="D124" s="364"/>
      <c r="E124" s="364"/>
      <c r="F124" s="364"/>
      <c r="G124" s="364"/>
      <c r="H124" s="364"/>
      <c r="I124" s="364"/>
      <c r="J124" s="364"/>
      <c r="K124" s="364"/>
    </row>
    <row r="125" spans="1:13" ht="24" customHeight="1">
      <c r="A125" s="236">
        <v>-4</v>
      </c>
      <c r="B125" s="364" t="s">
        <v>133</v>
      </c>
      <c r="C125" s="364"/>
      <c r="D125" s="364"/>
      <c r="E125" s="364"/>
      <c r="F125" s="364"/>
      <c r="G125" s="364"/>
      <c r="H125" s="364"/>
      <c r="I125" s="364"/>
      <c r="J125" s="364"/>
      <c r="K125" s="364"/>
    </row>
    <row r="126" spans="1:13" ht="20.25" customHeight="1">
      <c r="A126" s="236">
        <v>-5</v>
      </c>
      <c r="B126" s="364" t="s">
        <v>342</v>
      </c>
      <c r="C126" s="364"/>
      <c r="D126" s="364"/>
      <c r="E126" s="364"/>
      <c r="F126" s="364"/>
      <c r="G126" s="364"/>
      <c r="H126" s="364"/>
      <c r="I126" s="364"/>
      <c r="J126" s="364"/>
      <c r="K126" s="364"/>
    </row>
    <row r="127" spans="1:13" ht="20.25" customHeight="1">
      <c r="A127" s="236">
        <v>-6</v>
      </c>
      <c r="B127" s="364" t="s">
        <v>366</v>
      </c>
      <c r="C127" s="364"/>
      <c r="D127" s="364"/>
      <c r="E127" s="364"/>
      <c r="F127" s="364"/>
      <c r="G127" s="364"/>
      <c r="H127" s="364"/>
      <c r="I127" s="364"/>
      <c r="J127" s="364"/>
      <c r="K127" s="364"/>
    </row>
    <row r="128" spans="1:13" ht="19.5" customHeight="1">
      <c r="A128" s="236">
        <v>-7</v>
      </c>
      <c r="B128" s="367" t="s">
        <v>343</v>
      </c>
      <c r="C128" s="367"/>
      <c r="D128" s="367"/>
      <c r="E128" s="367"/>
      <c r="F128" s="367"/>
      <c r="G128" s="367"/>
      <c r="H128" s="367"/>
      <c r="I128" s="367"/>
      <c r="J128" s="367"/>
      <c r="K128" s="367"/>
    </row>
    <row r="129" spans="1:11" ht="21.75" customHeight="1">
      <c r="A129" s="236">
        <v>-8</v>
      </c>
      <c r="B129" s="364" t="s">
        <v>325</v>
      </c>
      <c r="C129" s="364"/>
      <c r="D129" s="364"/>
      <c r="E129" s="364"/>
      <c r="F129" s="364"/>
      <c r="G129" s="364"/>
      <c r="H129" s="364"/>
      <c r="I129" s="364"/>
      <c r="J129" s="364"/>
      <c r="K129" s="364"/>
    </row>
    <row r="130" spans="1:11" ht="26.25" customHeight="1">
      <c r="A130" s="236">
        <v>-9</v>
      </c>
      <c r="B130" s="364" t="s">
        <v>347</v>
      </c>
      <c r="C130" s="364"/>
      <c r="D130" s="364"/>
      <c r="E130" s="364"/>
      <c r="F130" s="364"/>
      <c r="G130" s="364"/>
      <c r="H130" s="364"/>
      <c r="I130" s="364"/>
      <c r="J130" s="364"/>
      <c r="K130" s="364"/>
    </row>
  </sheetData>
  <mergeCells count="9">
    <mergeCell ref="B129:K129"/>
    <mergeCell ref="B130:K130"/>
    <mergeCell ref="B127:K127"/>
    <mergeCell ref="B122:K122"/>
    <mergeCell ref="B123:K123"/>
    <mergeCell ref="B124:K124"/>
    <mergeCell ref="B125:K125"/>
    <mergeCell ref="B126:K126"/>
    <mergeCell ref="B128:K128"/>
  </mergeCells>
  <conditionalFormatting sqref="B8:K119">
    <cfRule type="expression" dxfId="1" priority="1">
      <formula>MOD(ROW(),2)=0</formula>
    </cfRule>
  </conditionalFormatting>
  <pageMargins left="0.7" right="0.7" top="0.75" bottom="0.75" header="0.3" footer="0.3"/>
  <pageSetup paperSize="5" scale="5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7"/>
  <dimension ref="A1:L26"/>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334</v>
      </c>
      <c r="C6" s="155"/>
      <c r="D6" s="156">
        <f>'CPN Portfolio Q1''12'!K48</f>
        <v>6731</v>
      </c>
      <c r="E6" s="156">
        <f>'CPN Portfolio Q1''12'!K62</f>
        <v>7239</v>
      </c>
      <c r="F6" s="156">
        <f>'CPN Portfolio Q1''12'!K95</f>
        <v>7914</v>
      </c>
      <c r="G6" s="157">
        <f>'CPN Portfolio Q1''12'!K108</f>
        <v>6083</v>
      </c>
      <c r="H6" s="158"/>
      <c r="I6" s="156">
        <f>SUM(D6:H6)</f>
        <v>27967</v>
      </c>
      <c r="K6" s="159">
        <f>I6-'CPN Portfolio Q1''12'!K109</f>
        <v>0</v>
      </c>
    </row>
    <row r="7" spans="1:12">
      <c r="A7" s="147"/>
      <c r="B7" s="160" t="s">
        <v>353</v>
      </c>
      <c r="C7" s="161"/>
      <c r="D7" s="213">
        <v>20</v>
      </c>
      <c r="E7" s="180"/>
      <c r="F7" s="180"/>
      <c r="G7" s="180"/>
      <c r="H7" s="163"/>
      <c r="I7" s="163">
        <f>SUM(D7:H7)</f>
        <v>20</v>
      </c>
      <c r="L7" s="147" t="s">
        <v>358</v>
      </c>
    </row>
    <row r="8" spans="1:12">
      <c r="A8" s="147"/>
      <c r="B8" s="160" t="s">
        <v>354</v>
      </c>
      <c r="C8" s="161"/>
      <c r="D8" s="213"/>
      <c r="E8" s="180">
        <v>13</v>
      </c>
      <c r="F8" s="180"/>
      <c r="G8" s="180"/>
      <c r="H8" s="163"/>
      <c r="I8" s="163">
        <f t="shared" ref="I8:I9" si="0">SUM(D8:H8)</f>
        <v>13</v>
      </c>
      <c r="L8" s="147" t="s">
        <v>356</v>
      </c>
    </row>
    <row r="9" spans="1:12">
      <c r="A9" s="147"/>
      <c r="B9" s="160" t="s">
        <v>355</v>
      </c>
      <c r="C9" s="161"/>
      <c r="D9" s="213"/>
      <c r="E9" s="180"/>
      <c r="F9" s="180">
        <v>9</v>
      </c>
      <c r="G9" s="180"/>
      <c r="H9" s="163"/>
      <c r="I9" s="163">
        <f t="shared" si="0"/>
        <v>9</v>
      </c>
      <c r="L9" s="147" t="s">
        <v>357</v>
      </c>
    </row>
    <row r="10" spans="1:12">
      <c r="A10" s="147"/>
      <c r="B10" s="155" t="s">
        <v>374</v>
      </c>
      <c r="C10" s="161"/>
      <c r="D10" s="214">
        <f>SUM(D6:D9)</f>
        <v>6751</v>
      </c>
      <c r="E10" s="214">
        <f>SUM(E6:E9)</f>
        <v>7252</v>
      </c>
      <c r="F10" s="214">
        <f>SUM(F6:F9)</f>
        <v>7923</v>
      </c>
      <c r="G10" s="214">
        <f>SUM(G6:G9)</f>
        <v>6083</v>
      </c>
      <c r="H10" s="170">
        <f t="shared" ref="H10" si="1">SUM(H6:H7)</f>
        <v>0</v>
      </c>
      <c r="I10" s="214">
        <f>SUM(I6:I9)</f>
        <v>28009</v>
      </c>
      <c r="K10" s="159">
        <f>I10-'CPN Portfolio Q2''12'!K109</f>
        <v>0</v>
      </c>
      <c r="L10" s="147" t="s">
        <v>359</v>
      </c>
    </row>
    <row r="11" spans="1:12">
      <c r="A11" s="147"/>
      <c r="B11" s="155"/>
      <c r="C11" s="161"/>
      <c r="D11" s="167"/>
      <c r="E11" s="167"/>
      <c r="F11" s="167"/>
      <c r="G11" s="167"/>
      <c r="H11" s="168"/>
      <c r="I11" s="169"/>
    </row>
    <row r="12" spans="1:12">
      <c r="A12" s="147"/>
      <c r="B12" s="155" t="s">
        <v>154</v>
      </c>
      <c r="C12" s="161"/>
      <c r="D12" s="167"/>
      <c r="E12" s="167"/>
      <c r="F12" s="167"/>
      <c r="G12" s="167"/>
      <c r="H12" s="168"/>
      <c r="I12" s="169"/>
    </row>
    <row r="13" spans="1:12">
      <c r="A13" s="147"/>
      <c r="B13" s="239" t="s">
        <v>360</v>
      </c>
      <c r="C13" s="161"/>
      <c r="D13" s="167"/>
      <c r="E13" s="167"/>
      <c r="F13" s="167"/>
      <c r="G13" s="167"/>
      <c r="H13" s="168"/>
      <c r="I13" s="169"/>
    </row>
    <row r="14" spans="1:12">
      <c r="A14" s="147"/>
      <c r="B14" s="160" t="s">
        <v>352</v>
      </c>
      <c r="C14" s="161"/>
      <c r="D14" s="170"/>
      <c r="E14" s="170"/>
      <c r="F14" s="170">
        <f>'CPN Portfolio Q2''12'!K113</f>
        <v>309</v>
      </c>
      <c r="G14" s="170"/>
      <c r="H14" s="168"/>
      <c r="I14" s="169">
        <f t="shared" ref="I14:I16" si="2">SUM(D14:F14)</f>
        <v>309</v>
      </c>
    </row>
    <row r="15" spans="1:12">
      <c r="A15" s="147"/>
      <c r="B15" s="160" t="s">
        <v>370</v>
      </c>
      <c r="C15" s="161"/>
      <c r="D15" s="170"/>
      <c r="E15" s="170">
        <f>'CPN Portfolio Q2''12'!K114</f>
        <v>200</v>
      </c>
      <c r="F15" s="170"/>
      <c r="G15" s="170"/>
      <c r="H15" s="168"/>
      <c r="I15" s="169">
        <f t="shared" si="2"/>
        <v>200</v>
      </c>
    </row>
    <row r="16" spans="1:12">
      <c r="A16" s="147"/>
      <c r="B16" s="160" t="s">
        <v>371</v>
      </c>
      <c r="C16" s="161"/>
      <c r="D16" s="170"/>
      <c r="E16" s="170">
        <f>'CPN Portfolio Q2''12'!K115</f>
        <v>190</v>
      </c>
      <c r="F16" s="170"/>
      <c r="G16" s="170"/>
      <c r="H16" s="168"/>
      <c r="I16" s="169">
        <f t="shared" si="2"/>
        <v>190</v>
      </c>
    </row>
    <row r="17" spans="1:12">
      <c r="A17" s="147"/>
      <c r="B17" s="239" t="s">
        <v>361</v>
      </c>
      <c r="C17" s="161"/>
      <c r="D17" s="170"/>
      <c r="E17" s="170"/>
      <c r="F17" s="170"/>
      <c r="G17" s="170"/>
      <c r="H17" s="168"/>
      <c r="I17" s="169"/>
    </row>
    <row r="18" spans="1:12">
      <c r="A18" s="147"/>
      <c r="B18" s="160" t="s">
        <v>156</v>
      </c>
      <c r="C18" s="161"/>
      <c r="D18" s="167">
        <f>'CPN Portfolio Q1''12'!K111</f>
        <v>464.25</v>
      </c>
      <c r="E18" s="167"/>
      <c r="F18" s="167"/>
      <c r="G18" s="167"/>
      <c r="H18" s="168"/>
      <c r="I18" s="169">
        <f>SUM(D18:F18)</f>
        <v>464.25</v>
      </c>
    </row>
    <row r="19" spans="1:12">
      <c r="A19" s="147"/>
      <c r="B19" s="160" t="s">
        <v>157</v>
      </c>
      <c r="C19" s="161"/>
      <c r="D19" s="170">
        <f>'CPN Portfolio Q1''12'!K112</f>
        <v>309</v>
      </c>
      <c r="E19" s="170"/>
      <c r="F19" s="170"/>
      <c r="G19" s="170"/>
      <c r="H19" s="168"/>
      <c r="I19" s="169">
        <f>SUM(D19:F19)</f>
        <v>309</v>
      </c>
    </row>
    <row r="20" spans="1:12" ht="14.5" thickBot="1">
      <c r="A20" s="147"/>
      <c r="B20" s="160" t="s">
        <v>269</v>
      </c>
      <c r="C20" s="161"/>
      <c r="D20" s="171">
        <f>SUM(D14:D19)</f>
        <v>773.25</v>
      </c>
      <c r="E20" s="171">
        <f t="shared" ref="E20:I20" si="3">SUM(E14:E19)</f>
        <v>390</v>
      </c>
      <c r="F20" s="171">
        <f t="shared" si="3"/>
        <v>309</v>
      </c>
      <c r="G20" s="171">
        <f t="shared" si="3"/>
        <v>0</v>
      </c>
      <c r="H20" s="168"/>
      <c r="I20" s="171">
        <f t="shared" si="3"/>
        <v>1472.25</v>
      </c>
      <c r="K20" s="159"/>
    </row>
    <row r="21" spans="1:12" ht="14.5" thickTop="1">
      <c r="A21" s="147"/>
      <c r="B21" s="160"/>
      <c r="C21" s="161"/>
      <c r="D21" s="173"/>
      <c r="E21" s="173"/>
      <c r="F21" s="174"/>
      <c r="G21" s="173"/>
      <c r="H21" s="175"/>
      <c r="I21" s="176"/>
    </row>
    <row r="22" spans="1:12" ht="14.5" thickBot="1">
      <c r="A22" s="147"/>
      <c r="B22" s="148" t="s">
        <v>303</v>
      </c>
      <c r="C22" s="161"/>
      <c r="D22" s="179">
        <f>+D10+D20</f>
        <v>7524.25</v>
      </c>
      <c r="E22" s="179">
        <f>+E10+E20</f>
        <v>7642</v>
      </c>
      <c r="F22" s="179">
        <f>+F10+F20</f>
        <v>8232</v>
      </c>
      <c r="G22" s="179">
        <f>+G10+G20</f>
        <v>6083</v>
      </c>
      <c r="H22" s="175"/>
      <c r="I22" s="179">
        <f>+I10+I20</f>
        <v>29481.25</v>
      </c>
      <c r="K22" s="159">
        <f>I22-'CPN Portfolio Q2''12'!K119</f>
        <v>0</v>
      </c>
    </row>
    <row r="23" spans="1:12">
      <c r="A23" s="147"/>
    </row>
    <row r="24" spans="1:12">
      <c r="A24" s="147"/>
      <c r="K24" s="212">
        <f>'CPN Portfolio Q1''12'!K113-'CPN Portfolio Q2''12'!K119</f>
        <v>-741</v>
      </c>
      <c r="L24" s="147" t="s">
        <v>372</v>
      </c>
    </row>
    <row r="26" spans="1:12">
      <c r="K26" s="159"/>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8">
    <pageSetUpPr fitToPage="1"/>
  </sheetPr>
  <dimension ref="A1:P123"/>
  <sheetViews>
    <sheetView workbookViewId="0"/>
  </sheetViews>
  <sheetFormatPr defaultColWidth="8.81640625" defaultRowHeight="12.5" outlineLevelCol="1"/>
  <cols>
    <col min="1" max="1" width="3.81640625" style="194" customWidth="1"/>
    <col min="2" max="2" width="37.1796875" style="194" customWidth="1"/>
    <col min="3" max="3" width="3.81640625" style="194" customWidth="1"/>
    <col min="4" max="4" width="14" style="194" customWidth="1"/>
    <col min="5" max="5" width="10.54296875" style="194" bestFit="1" customWidth="1"/>
    <col min="6" max="6" width="13.1796875" style="215"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5" ht="20">
      <c r="B1" s="72"/>
    </row>
    <row r="2" spans="1:15" ht="17.5">
      <c r="A2" s="217" t="s">
        <v>345</v>
      </c>
      <c r="C2" s="75"/>
    </row>
    <row r="3" spans="1:15" ht="13">
      <c r="B3" s="76"/>
      <c r="C3" s="76"/>
      <c r="D3" s="76"/>
      <c r="E3" s="76"/>
      <c r="F3" s="77"/>
      <c r="G3" s="76"/>
      <c r="H3" s="76"/>
      <c r="I3" s="199"/>
      <c r="J3" s="76"/>
      <c r="K3" s="199"/>
    </row>
    <row r="4" spans="1:15" ht="13">
      <c r="C4" s="78"/>
      <c r="H4" s="105"/>
      <c r="I4" s="218" t="s">
        <v>5</v>
      </c>
      <c r="J4" s="79"/>
      <c r="K4" s="218" t="s">
        <v>5</v>
      </c>
    </row>
    <row r="5" spans="1:15" ht="13">
      <c r="B5" s="79"/>
      <c r="C5" s="79"/>
      <c r="E5" s="79" t="s">
        <v>2</v>
      </c>
      <c r="F5" s="79"/>
      <c r="G5" s="79" t="s">
        <v>4</v>
      </c>
      <c r="H5" s="105"/>
      <c r="I5" s="218" t="s">
        <v>9</v>
      </c>
      <c r="J5" s="79"/>
      <c r="K5" s="218" t="s">
        <v>121</v>
      </c>
    </row>
    <row r="6" spans="1:15" ht="13">
      <c r="B6" s="79"/>
      <c r="C6" s="79"/>
      <c r="D6" s="79" t="s">
        <v>1</v>
      </c>
      <c r="E6" s="79" t="s">
        <v>7</v>
      </c>
      <c r="F6" s="79"/>
      <c r="G6" s="79" t="s">
        <v>9</v>
      </c>
      <c r="H6" s="105"/>
      <c r="I6" s="218" t="s">
        <v>12</v>
      </c>
      <c r="J6" s="79"/>
      <c r="K6" s="218" t="s">
        <v>8</v>
      </c>
    </row>
    <row r="7" spans="1:15" ht="15.5" thickBot="1">
      <c r="B7" s="219" t="s">
        <v>0</v>
      </c>
      <c r="C7" s="80"/>
      <c r="D7" s="80" t="s">
        <v>6</v>
      </c>
      <c r="E7" s="80" t="s">
        <v>10</v>
      </c>
      <c r="F7" s="80" t="s">
        <v>3</v>
      </c>
      <c r="G7" s="80" t="s">
        <v>11</v>
      </c>
      <c r="H7" s="220"/>
      <c r="I7" s="221" t="s">
        <v>126</v>
      </c>
      <c r="J7" s="79"/>
      <c r="K7" s="221" t="s">
        <v>127</v>
      </c>
      <c r="O7" s="222" t="s">
        <v>276</v>
      </c>
    </row>
    <row r="8" spans="1:15" ht="13">
      <c r="B8" s="90" t="s">
        <v>13</v>
      </c>
      <c r="C8" s="90"/>
      <c r="D8" s="76"/>
      <c r="E8" s="76"/>
      <c r="F8" s="77"/>
      <c r="G8" s="76"/>
      <c r="H8" s="76"/>
      <c r="I8" s="199"/>
      <c r="J8" s="76"/>
      <c r="K8" s="199"/>
      <c r="M8" s="194" t="s">
        <v>137</v>
      </c>
    </row>
    <row r="9" spans="1:15" ht="13">
      <c r="B9" s="223" t="s">
        <v>14</v>
      </c>
      <c r="C9" s="90"/>
      <c r="D9" s="76"/>
      <c r="E9" s="76"/>
      <c r="F9" s="77"/>
      <c r="G9" s="76"/>
      <c r="H9" s="76"/>
      <c r="I9" s="199"/>
      <c r="J9" s="76"/>
      <c r="K9" s="199"/>
    </row>
    <row r="10" spans="1:15" ht="13">
      <c r="B10" s="83" t="s">
        <v>15</v>
      </c>
      <c r="C10" s="84"/>
      <c r="D10" s="103" t="s">
        <v>16</v>
      </c>
      <c r="E10" s="103" t="s">
        <v>17</v>
      </c>
      <c r="F10" s="103" t="s">
        <v>14</v>
      </c>
      <c r="G10" s="104">
        <v>1</v>
      </c>
      <c r="H10" s="105"/>
      <c r="I10" s="200">
        <v>78</v>
      </c>
      <c r="J10" s="59"/>
      <c r="K10" s="200">
        <v>78</v>
      </c>
      <c r="M10" s="194">
        <v>1</v>
      </c>
      <c r="O10" s="194">
        <v>1</v>
      </c>
    </row>
    <row r="11" spans="1:15" ht="13">
      <c r="B11" s="83" t="s">
        <v>18</v>
      </c>
      <c r="C11" s="84"/>
      <c r="D11" s="103" t="s">
        <v>16</v>
      </c>
      <c r="E11" s="103" t="s">
        <v>17</v>
      </c>
      <c r="F11" s="103" t="s">
        <v>14</v>
      </c>
      <c r="G11" s="104">
        <v>1</v>
      </c>
      <c r="H11" s="105"/>
      <c r="I11" s="200">
        <v>69</v>
      </c>
      <c r="J11" s="59"/>
      <c r="K11" s="200">
        <v>69</v>
      </c>
      <c r="M11" s="194">
        <f t="shared" ref="M11:M24" si="0">+M10+1</f>
        <v>2</v>
      </c>
      <c r="O11" s="194">
        <f t="shared" ref="O11:O24" si="1">+O10+1</f>
        <v>2</v>
      </c>
    </row>
    <row r="12" spans="1:15" ht="13">
      <c r="B12" s="83" t="s">
        <v>19</v>
      </c>
      <c r="C12" s="84"/>
      <c r="D12" s="103" t="s">
        <v>16</v>
      </c>
      <c r="E12" s="103" t="s">
        <v>17</v>
      </c>
      <c r="F12" s="103" t="s">
        <v>14</v>
      </c>
      <c r="G12" s="104">
        <v>1</v>
      </c>
      <c r="H12" s="105"/>
      <c r="I12" s="200">
        <v>66</v>
      </c>
      <c r="J12" s="59"/>
      <c r="K12" s="200">
        <v>66</v>
      </c>
      <c r="M12" s="194">
        <f t="shared" si="0"/>
        <v>3</v>
      </c>
      <c r="O12" s="194">
        <f t="shared" si="1"/>
        <v>3</v>
      </c>
    </row>
    <row r="13" spans="1:15" ht="13">
      <c r="B13" s="83" t="s">
        <v>20</v>
      </c>
      <c r="C13" s="84"/>
      <c r="D13" s="103" t="s">
        <v>16</v>
      </c>
      <c r="E13" s="103" t="s">
        <v>17</v>
      </c>
      <c r="F13" s="103" t="s">
        <v>14</v>
      </c>
      <c r="G13" s="104">
        <v>1</v>
      </c>
      <c r="H13" s="105"/>
      <c r="I13" s="200">
        <v>66</v>
      </c>
      <c r="J13" s="59"/>
      <c r="K13" s="200">
        <v>66</v>
      </c>
      <c r="M13" s="194">
        <f t="shared" si="0"/>
        <v>4</v>
      </c>
      <c r="O13" s="194">
        <f t="shared" si="1"/>
        <v>4</v>
      </c>
    </row>
    <row r="14" spans="1:15" ht="13">
      <c r="B14" s="83" t="s">
        <v>21</v>
      </c>
      <c r="C14" s="84"/>
      <c r="D14" s="103" t="s">
        <v>16</v>
      </c>
      <c r="E14" s="103" t="s">
        <v>17</v>
      </c>
      <c r="F14" s="103" t="s">
        <v>14</v>
      </c>
      <c r="G14" s="104">
        <v>1</v>
      </c>
      <c r="H14" s="105"/>
      <c r="I14" s="200">
        <v>53</v>
      </c>
      <c r="J14" s="59"/>
      <c r="K14" s="200">
        <v>53</v>
      </c>
      <c r="M14" s="194">
        <f t="shared" si="0"/>
        <v>5</v>
      </c>
      <c r="O14" s="194">
        <f t="shared" si="1"/>
        <v>5</v>
      </c>
    </row>
    <row r="15" spans="1:15" ht="13">
      <c r="B15" s="83" t="s">
        <v>22</v>
      </c>
      <c r="C15" s="84"/>
      <c r="D15" s="103" t="s">
        <v>16</v>
      </c>
      <c r="E15" s="103" t="s">
        <v>17</v>
      </c>
      <c r="F15" s="103" t="s">
        <v>14</v>
      </c>
      <c r="G15" s="104">
        <v>1</v>
      </c>
      <c r="H15" s="105"/>
      <c r="I15" s="200">
        <v>52</v>
      </c>
      <c r="J15" s="59"/>
      <c r="K15" s="200">
        <v>52</v>
      </c>
      <c r="M15" s="194">
        <f t="shared" si="0"/>
        <v>6</v>
      </c>
      <c r="O15" s="194">
        <f t="shared" si="1"/>
        <v>6</v>
      </c>
    </row>
    <row r="16" spans="1:15" ht="13">
      <c r="B16" s="83" t="s">
        <v>23</v>
      </c>
      <c r="C16" s="84"/>
      <c r="D16" s="103" t="s">
        <v>16</v>
      </c>
      <c r="E16" s="103" t="s">
        <v>17</v>
      </c>
      <c r="F16" s="103" t="s">
        <v>14</v>
      </c>
      <c r="G16" s="104">
        <v>1</v>
      </c>
      <c r="H16" s="105"/>
      <c r="I16" s="200">
        <v>52</v>
      </c>
      <c r="J16" s="59"/>
      <c r="K16" s="200">
        <v>52</v>
      </c>
      <c r="M16" s="194">
        <f t="shared" si="0"/>
        <v>7</v>
      </c>
      <c r="O16" s="194">
        <f t="shared" si="1"/>
        <v>7</v>
      </c>
    </row>
    <row r="17" spans="2:15" ht="13">
      <c r="B17" s="83" t="s">
        <v>24</v>
      </c>
      <c r="C17" s="84"/>
      <c r="D17" s="103" t="s">
        <v>16</v>
      </c>
      <c r="E17" s="103" t="s">
        <v>17</v>
      </c>
      <c r="F17" s="103" t="s">
        <v>14</v>
      </c>
      <c r="G17" s="104">
        <v>1</v>
      </c>
      <c r="H17" s="105"/>
      <c r="I17" s="200">
        <v>51</v>
      </c>
      <c r="J17" s="59"/>
      <c r="K17" s="200">
        <v>51</v>
      </c>
      <c r="M17" s="194">
        <f t="shared" si="0"/>
        <v>8</v>
      </c>
      <c r="O17" s="194">
        <f t="shared" si="1"/>
        <v>8</v>
      </c>
    </row>
    <row r="18" spans="2:15" ht="13">
      <c r="B18" s="83" t="s">
        <v>25</v>
      </c>
      <c r="C18" s="84"/>
      <c r="D18" s="103" t="s">
        <v>16</v>
      </c>
      <c r="E18" s="103" t="s">
        <v>17</v>
      </c>
      <c r="F18" s="103" t="s">
        <v>14</v>
      </c>
      <c r="G18" s="104">
        <v>1</v>
      </c>
      <c r="H18" s="105"/>
      <c r="I18" s="200">
        <v>50</v>
      </c>
      <c r="J18" s="59"/>
      <c r="K18" s="200">
        <v>50</v>
      </c>
      <c r="M18" s="194">
        <f t="shared" si="0"/>
        <v>9</v>
      </c>
      <c r="O18" s="194">
        <f t="shared" si="1"/>
        <v>9</v>
      </c>
    </row>
    <row r="19" spans="2:15" ht="13">
      <c r="B19" s="83" t="s">
        <v>26</v>
      </c>
      <c r="C19" s="84"/>
      <c r="D19" s="103" t="s">
        <v>16</v>
      </c>
      <c r="E19" s="103" t="s">
        <v>17</v>
      </c>
      <c r="F19" s="103" t="s">
        <v>14</v>
      </c>
      <c r="G19" s="104">
        <v>1</v>
      </c>
      <c r="H19" s="105"/>
      <c r="I19" s="200">
        <v>48</v>
      </c>
      <c r="J19" s="59"/>
      <c r="K19" s="200">
        <v>48</v>
      </c>
      <c r="M19" s="194">
        <f t="shared" si="0"/>
        <v>10</v>
      </c>
      <c r="O19" s="194">
        <f t="shared" si="1"/>
        <v>10</v>
      </c>
    </row>
    <row r="20" spans="2:15" ht="13">
      <c r="B20" s="83" t="s">
        <v>27</v>
      </c>
      <c r="C20" s="84"/>
      <c r="D20" s="103" t="s">
        <v>16</v>
      </c>
      <c r="E20" s="103" t="s">
        <v>17</v>
      </c>
      <c r="F20" s="103" t="s">
        <v>14</v>
      </c>
      <c r="G20" s="104">
        <v>1</v>
      </c>
      <c r="H20" s="105"/>
      <c r="I20" s="200">
        <v>43</v>
      </c>
      <c r="J20" s="59"/>
      <c r="K20" s="200">
        <v>43</v>
      </c>
      <c r="M20" s="194">
        <f t="shared" si="0"/>
        <v>11</v>
      </c>
      <c r="O20" s="194">
        <f t="shared" si="1"/>
        <v>11</v>
      </c>
    </row>
    <row r="21" spans="2:15" ht="13">
      <c r="B21" s="83" t="s">
        <v>28</v>
      </c>
      <c r="C21" s="84"/>
      <c r="D21" s="103" t="s">
        <v>16</v>
      </c>
      <c r="E21" s="103" t="s">
        <v>17</v>
      </c>
      <c r="F21" s="103" t="s">
        <v>14</v>
      </c>
      <c r="G21" s="104">
        <v>1</v>
      </c>
      <c r="H21" s="105"/>
      <c r="I21" s="200">
        <v>42</v>
      </c>
      <c r="J21" s="59"/>
      <c r="K21" s="200">
        <v>42</v>
      </c>
      <c r="M21" s="194">
        <f t="shared" si="0"/>
        <v>12</v>
      </c>
      <c r="O21" s="194">
        <f t="shared" si="1"/>
        <v>12</v>
      </c>
    </row>
    <row r="22" spans="2:15" ht="13">
      <c r="B22" s="83" t="s">
        <v>29</v>
      </c>
      <c r="C22" s="84"/>
      <c r="D22" s="103" t="s">
        <v>16</v>
      </c>
      <c r="E22" s="103" t="s">
        <v>17</v>
      </c>
      <c r="F22" s="103" t="s">
        <v>14</v>
      </c>
      <c r="G22" s="104">
        <v>1</v>
      </c>
      <c r="H22" s="105"/>
      <c r="I22" s="200">
        <v>24</v>
      </c>
      <c r="J22" s="59"/>
      <c r="K22" s="200">
        <v>24</v>
      </c>
      <c r="M22" s="194">
        <f t="shared" si="0"/>
        <v>13</v>
      </c>
      <c r="O22" s="194">
        <f t="shared" si="1"/>
        <v>13</v>
      </c>
    </row>
    <row r="23" spans="2:15" ht="13">
      <c r="B23" s="83" t="s">
        <v>30</v>
      </c>
      <c r="C23" s="84"/>
      <c r="D23" s="103" t="s">
        <v>16</v>
      </c>
      <c r="E23" s="103" t="s">
        <v>17</v>
      </c>
      <c r="F23" s="103" t="s">
        <v>14</v>
      </c>
      <c r="G23" s="104">
        <v>1</v>
      </c>
      <c r="H23" s="105"/>
      <c r="I23" s="200">
        <v>17</v>
      </c>
      <c r="J23" s="59"/>
      <c r="K23" s="200">
        <v>17</v>
      </c>
      <c r="M23" s="194">
        <f t="shared" si="0"/>
        <v>14</v>
      </c>
      <c r="O23" s="194">
        <f t="shared" si="1"/>
        <v>14</v>
      </c>
    </row>
    <row r="24" spans="2:15" ht="13">
      <c r="B24" s="83" t="s">
        <v>31</v>
      </c>
      <c r="C24" s="84"/>
      <c r="D24" s="103" t="s">
        <v>16</v>
      </c>
      <c r="E24" s="103" t="s">
        <v>17</v>
      </c>
      <c r="F24" s="103" t="s">
        <v>14</v>
      </c>
      <c r="G24" s="104">
        <v>1</v>
      </c>
      <c r="H24" s="105"/>
      <c r="I24" s="200">
        <v>14</v>
      </c>
      <c r="J24" s="59"/>
      <c r="K24" s="200">
        <v>14</v>
      </c>
      <c r="M24" s="194">
        <f t="shared" si="0"/>
        <v>15</v>
      </c>
      <c r="O24" s="194">
        <f t="shared" si="1"/>
        <v>15</v>
      </c>
    </row>
    <row r="25" spans="2:15" ht="13">
      <c r="B25" s="223" t="s">
        <v>32</v>
      </c>
      <c r="C25" s="90"/>
      <c r="D25" s="76"/>
      <c r="E25" s="76"/>
      <c r="F25" s="77"/>
      <c r="G25" s="224"/>
      <c r="H25" s="76"/>
      <c r="I25" s="199"/>
      <c r="J25" s="76"/>
      <c r="K25" s="199"/>
    </row>
    <row r="26" spans="2:15" ht="13">
      <c r="B26" s="83" t="s">
        <v>33</v>
      </c>
      <c r="C26" s="84"/>
      <c r="D26" s="103" t="s">
        <v>16</v>
      </c>
      <c r="E26" s="103" t="s">
        <v>17</v>
      </c>
      <c r="F26" s="103" t="s">
        <v>34</v>
      </c>
      <c r="G26" s="104">
        <v>1</v>
      </c>
      <c r="H26" s="105"/>
      <c r="I26" s="193">
        <v>835</v>
      </c>
      <c r="J26" s="59"/>
      <c r="K26" s="193">
        <v>857</v>
      </c>
      <c r="M26" s="194">
        <f>+M24+1</f>
        <v>16</v>
      </c>
      <c r="O26" s="194">
        <f>+O24+1</f>
        <v>16</v>
      </c>
    </row>
    <row r="27" spans="2:15" ht="13">
      <c r="B27" s="83" t="s">
        <v>35</v>
      </c>
      <c r="C27" s="84"/>
      <c r="D27" s="103" t="s">
        <v>16</v>
      </c>
      <c r="E27" s="103" t="s">
        <v>17</v>
      </c>
      <c r="F27" s="103" t="s">
        <v>36</v>
      </c>
      <c r="G27" s="104">
        <v>1</v>
      </c>
      <c r="H27" s="105"/>
      <c r="I27" s="193">
        <v>750</v>
      </c>
      <c r="J27" s="59"/>
      <c r="K27" s="193">
        <v>729</v>
      </c>
      <c r="M27" s="194">
        <f>+M26+1</f>
        <v>17</v>
      </c>
      <c r="O27" s="194">
        <f t="shared" ref="O27:O33" si="2">O26+1</f>
        <v>17</v>
      </c>
    </row>
    <row r="28" spans="2:15" ht="13">
      <c r="B28" s="83" t="s">
        <v>39</v>
      </c>
      <c r="C28" s="84"/>
      <c r="D28" s="103" t="s">
        <v>16</v>
      </c>
      <c r="E28" s="103" t="s">
        <v>40</v>
      </c>
      <c r="F28" s="103" t="s">
        <v>36</v>
      </c>
      <c r="G28" s="104">
        <v>1</v>
      </c>
      <c r="H28" s="105"/>
      <c r="I28" s="193">
        <v>566</v>
      </c>
      <c r="J28" s="59"/>
      <c r="K28" s="193">
        <v>635</v>
      </c>
      <c r="M28" s="194" t="e">
        <f>+#REF!+1</f>
        <v>#REF!</v>
      </c>
      <c r="O28" s="194">
        <f t="shared" si="2"/>
        <v>18</v>
      </c>
    </row>
    <row r="29" spans="2:15" ht="13">
      <c r="B29" s="83" t="s">
        <v>287</v>
      </c>
      <c r="C29" s="84"/>
      <c r="D29" s="103" t="s">
        <v>16</v>
      </c>
      <c r="E29" s="103" t="s">
        <v>17</v>
      </c>
      <c r="F29" s="103" t="s">
        <v>36</v>
      </c>
      <c r="G29" s="104">
        <v>1</v>
      </c>
      <c r="H29" s="105"/>
      <c r="I29" s="193">
        <v>513</v>
      </c>
      <c r="J29" s="59"/>
      <c r="K29" s="193">
        <v>608</v>
      </c>
      <c r="M29" s="194" t="e">
        <f>+M48+1</f>
        <v>#REF!</v>
      </c>
      <c r="O29" s="194">
        <f t="shared" si="2"/>
        <v>19</v>
      </c>
    </row>
    <row r="30" spans="2:15" ht="13">
      <c r="B30" s="83" t="s">
        <v>41</v>
      </c>
      <c r="C30" s="84"/>
      <c r="D30" s="103" t="s">
        <v>16</v>
      </c>
      <c r="E30" s="103" t="s">
        <v>17</v>
      </c>
      <c r="F30" s="103" t="s">
        <v>36</v>
      </c>
      <c r="G30" s="104">
        <v>1</v>
      </c>
      <c r="H30" s="105"/>
      <c r="I30" s="193">
        <v>564</v>
      </c>
      <c r="J30" s="59"/>
      <c r="K30" s="193">
        <v>605</v>
      </c>
      <c r="M30" s="194" t="e">
        <f>+M28+1</f>
        <v>#REF!</v>
      </c>
      <c r="O30" s="194">
        <f t="shared" si="2"/>
        <v>20</v>
      </c>
    </row>
    <row r="31" spans="2:15" ht="13">
      <c r="B31" s="83" t="s">
        <v>42</v>
      </c>
      <c r="C31" s="84"/>
      <c r="D31" s="103" t="s">
        <v>16</v>
      </c>
      <c r="E31" s="103" t="s">
        <v>17</v>
      </c>
      <c r="F31" s="103" t="s">
        <v>36</v>
      </c>
      <c r="G31" s="104">
        <v>1</v>
      </c>
      <c r="H31" s="105"/>
      <c r="I31" s="193">
        <v>542</v>
      </c>
      <c r="J31" s="59"/>
      <c r="K31" s="193">
        <v>578</v>
      </c>
      <c r="M31" s="194" t="e">
        <f t="shared" ref="M31:M47" si="3">+M30+1</f>
        <v>#REF!</v>
      </c>
      <c r="O31" s="194">
        <f t="shared" si="2"/>
        <v>21</v>
      </c>
    </row>
    <row r="32" spans="2:15" ht="13">
      <c r="B32" s="83" t="s">
        <v>43</v>
      </c>
      <c r="C32" s="84"/>
      <c r="D32" s="103" t="s">
        <v>16</v>
      </c>
      <c r="E32" s="103" t="s">
        <v>17</v>
      </c>
      <c r="F32" s="103" t="s">
        <v>36</v>
      </c>
      <c r="G32" s="104">
        <v>1</v>
      </c>
      <c r="H32" s="105"/>
      <c r="I32" s="193">
        <v>518</v>
      </c>
      <c r="J32" s="59"/>
      <c r="K32" s="193">
        <v>572</v>
      </c>
      <c r="M32" s="194" t="e">
        <f t="shared" si="3"/>
        <v>#REF!</v>
      </c>
      <c r="O32" s="194">
        <f t="shared" si="2"/>
        <v>22</v>
      </c>
    </row>
    <row r="33" spans="2:15" ht="13">
      <c r="B33" s="83" t="s">
        <v>44</v>
      </c>
      <c r="C33" s="84"/>
      <c r="D33" s="103" t="s">
        <v>16</v>
      </c>
      <c r="E33" s="103" t="s">
        <v>45</v>
      </c>
      <c r="F33" s="103" t="s">
        <v>36</v>
      </c>
      <c r="G33" s="104">
        <v>1</v>
      </c>
      <c r="H33" s="105"/>
      <c r="I33" s="193">
        <v>520</v>
      </c>
      <c r="J33" s="59"/>
      <c r="K33" s="193">
        <v>530</v>
      </c>
      <c r="M33" s="194" t="e">
        <f t="shared" si="3"/>
        <v>#REF!</v>
      </c>
      <c r="O33" s="194">
        <f t="shared" si="2"/>
        <v>23</v>
      </c>
    </row>
    <row r="34" spans="2:15" ht="13">
      <c r="B34" s="83" t="s">
        <v>48</v>
      </c>
      <c r="C34" s="84"/>
      <c r="D34" s="103" t="s">
        <v>16</v>
      </c>
      <c r="E34" s="103" t="s">
        <v>17</v>
      </c>
      <c r="F34" s="103" t="s">
        <v>36</v>
      </c>
      <c r="G34" s="104">
        <v>1</v>
      </c>
      <c r="H34" s="105"/>
      <c r="I34" s="200">
        <v>0</v>
      </c>
      <c r="J34" s="59"/>
      <c r="K34" s="200">
        <v>141</v>
      </c>
      <c r="M34" s="194" t="e">
        <f>+#REF!+1</f>
        <v>#REF!</v>
      </c>
      <c r="O34" s="194">
        <f>O33+1</f>
        <v>24</v>
      </c>
    </row>
    <row r="35" spans="2:15" ht="13">
      <c r="B35" s="83" t="s">
        <v>49</v>
      </c>
      <c r="C35" s="84"/>
      <c r="D35" s="103" t="s">
        <v>16</v>
      </c>
      <c r="E35" s="103" t="s">
        <v>17</v>
      </c>
      <c r="F35" s="103" t="s">
        <v>36</v>
      </c>
      <c r="G35" s="104">
        <v>1</v>
      </c>
      <c r="H35" s="105"/>
      <c r="I35" s="200">
        <v>109</v>
      </c>
      <c r="J35" s="59"/>
      <c r="K35" s="200">
        <v>130</v>
      </c>
      <c r="M35" s="194" t="e">
        <f>+M34+1</f>
        <v>#REF!</v>
      </c>
      <c r="O35" s="194">
        <f>+O34+1</f>
        <v>25</v>
      </c>
    </row>
    <row r="36" spans="2:15" ht="13">
      <c r="B36" s="83" t="s">
        <v>50</v>
      </c>
      <c r="C36" s="84"/>
      <c r="D36" s="103" t="s">
        <v>16</v>
      </c>
      <c r="E36" s="103" t="s">
        <v>17</v>
      </c>
      <c r="F36" s="103" t="s">
        <v>36</v>
      </c>
      <c r="G36" s="104">
        <v>1</v>
      </c>
      <c r="H36" s="105"/>
      <c r="I36" s="200">
        <v>120</v>
      </c>
      <c r="J36" s="59"/>
      <c r="K36" s="200">
        <v>120</v>
      </c>
      <c r="M36" s="194" t="e">
        <f t="shared" si="3"/>
        <v>#REF!</v>
      </c>
      <c r="O36" s="194">
        <f t="shared" ref="O36:O47" si="4">+O35+1</f>
        <v>26</v>
      </c>
    </row>
    <row r="37" spans="2:15" ht="13">
      <c r="B37" s="83" t="s">
        <v>51</v>
      </c>
      <c r="C37" s="84"/>
      <c r="D37" s="103" t="s">
        <v>16</v>
      </c>
      <c r="E37" s="103" t="s">
        <v>17</v>
      </c>
      <c r="F37" s="103" t="s">
        <v>36</v>
      </c>
      <c r="G37" s="104">
        <v>1</v>
      </c>
      <c r="H37" s="105"/>
      <c r="I37" s="200">
        <v>50</v>
      </c>
      <c r="J37" s="59"/>
      <c r="K37" s="200">
        <v>50</v>
      </c>
      <c r="M37" s="194" t="e">
        <f t="shared" si="3"/>
        <v>#REF!</v>
      </c>
      <c r="O37" s="194">
        <f t="shared" si="4"/>
        <v>27</v>
      </c>
    </row>
    <row r="38" spans="2:15" ht="13">
      <c r="B38" s="83" t="s">
        <v>52</v>
      </c>
      <c r="C38" s="84"/>
      <c r="D38" s="103" t="s">
        <v>16</v>
      </c>
      <c r="E38" s="103" t="s">
        <v>17</v>
      </c>
      <c r="F38" s="103" t="s">
        <v>36</v>
      </c>
      <c r="G38" s="104">
        <v>1</v>
      </c>
      <c r="H38" s="105"/>
      <c r="I38" s="200">
        <v>49</v>
      </c>
      <c r="J38" s="59"/>
      <c r="K38" s="200">
        <v>49</v>
      </c>
      <c r="M38" s="194" t="e">
        <f t="shared" si="3"/>
        <v>#REF!</v>
      </c>
      <c r="O38" s="194">
        <f t="shared" si="4"/>
        <v>28</v>
      </c>
    </row>
    <row r="39" spans="2:15" ht="13">
      <c r="B39" s="83" t="s">
        <v>53</v>
      </c>
      <c r="C39" s="84"/>
      <c r="D39" s="103" t="s">
        <v>16</v>
      </c>
      <c r="E39" s="103" t="s">
        <v>17</v>
      </c>
      <c r="F39" s="103" t="s">
        <v>36</v>
      </c>
      <c r="G39" s="104">
        <v>1</v>
      </c>
      <c r="H39" s="105"/>
      <c r="I39" s="200">
        <v>0</v>
      </c>
      <c r="J39" s="59"/>
      <c r="K39" s="200">
        <v>48</v>
      </c>
      <c r="M39" s="194" t="e">
        <f t="shared" si="3"/>
        <v>#REF!</v>
      </c>
      <c r="O39" s="194">
        <f t="shared" si="4"/>
        <v>29</v>
      </c>
    </row>
    <row r="40" spans="2:15" ht="13">
      <c r="B40" s="83" t="s">
        <v>54</v>
      </c>
      <c r="C40" s="84"/>
      <c r="D40" s="103" t="s">
        <v>16</v>
      </c>
      <c r="E40" s="103" t="s">
        <v>17</v>
      </c>
      <c r="F40" s="103" t="s">
        <v>36</v>
      </c>
      <c r="G40" s="104">
        <v>1</v>
      </c>
      <c r="H40" s="105"/>
      <c r="I40" s="200">
        <v>0</v>
      </c>
      <c r="J40" s="59"/>
      <c r="K40" s="200">
        <v>47</v>
      </c>
      <c r="M40" s="194" t="e">
        <f t="shared" si="3"/>
        <v>#REF!</v>
      </c>
      <c r="O40" s="194">
        <f t="shared" si="4"/>
        <v>30</v>
      </c>
    </row>
    <row r="41" spans="2:15" ht="13">
      <c r="B41" s="83" t="s">
        <v>55</v>
      </c>
      <c r="C41" s="84"/>
      <c r="D41" s="103" t="s">
        <v>16</v>
      </c>
      <c r="E41" s="103" t="s">
        <v>17</v>
      </c>
      <c r="F41" s="103" t="s">
        <v>36</v>
      </c>
      <c r="G41" s="104">
        <v>1</v>
      </c>
      <c r="H41" s="105"/>
      <c r="I41" s="200">
        <v>0</v>
      </c>
      <c r="J41" s="59"/>
      <c r="K41" s="200">
        <v>47</v>
      </c>
      <c r="M41" s="194" t="e">
        <f t="shared" si="3"/>
        <v>#REF!</v>
      </c>
      <c r="O41" s="194">
        <f t="shared" si="4"/>
        <v>31</v>
      </c>
    </row>
    <row r="42" spans="2:15" ht="13">
      <c r="B42" s="83" t="s">
        <v>56</v>
      </c>
      <c r="C42" s="84"/>
      <c r="D42" s="103" t="s">
        <v>16</v>
      </c>
      <c r="E42" s="103" t="s">
        <v>17</v>
      </c>
      <c r="F42" s="103" t="s">
        <v>36</v>
      </c>
      <c r="G42" s="104">
        <v>1</v>
      </c>
      <c r="H42" s="105"/>
      <c r="I42" s="200">
        <v>0</v>
      </c>
      <c r="J42" s="59"/>
      <c r="K42" s="200">
        <v>47</v>
      </c>
      <c r="M42" s="194" t="e">
        <f t="shared" si="3"/>
        <v>#REF!</v>
      </c>
      <c r="O42" s="194">
        <f t="shared" si="4"/>
        <v>32</v>
      </c>
    </row>
    <row r="43" spans="2:15" ht="13">
      <c r="B43" s="83" t="s">
        <v>57</v>
      </c>
      <c r="C43" s="84"/>
      <c r="D43" s="103" t="s">
        <v>16</v>
      </c>
      <c r="E43" s="103" t="s">
        <v>17</v>
      </c>
      <c r="F43" s="103" t="s">
        <v>36</v>
      </c>
      <c r="G43" s="104">
        <v>1</v>
      </c>
      <c r="H43" s="105"/>
      <c r="I43" s="200">
        <v>0</v>
      </c>
      <c r="J43" s="59"/>
      <c r="K43" s="200">
        <v>47</v>
      </c>
      <c r="M43" s="194" t="e">
        <f t="shared" si="3"/>
        <v>#REF!</v>
      </c>
      <c r="O43" s="194">
        <f t="shared" si="4"/>
        <v>33</v>
      </c>
    </row>
    <row r="44" spans="2:15" ht="13">
      <c r="B44" s="83" t="s">
        <v>58</v>
      </c>
      <c r="C44" s="84"/>
      <c r="D44" s="103" t="s">
        <v>16</v>
      </c>
      <c r="E44" s="103" t="s">
        <v>17</v>
      </c>
      <c r="F44" s="103" t="s">
        <v>36</v>
      </c>
      <c r="G44" s="104">
        <v>1</v>
      </c>
      <c r="H44" s="105"/>
      <c r="I44" s="200">
        <v>0</v>
      </c>
      <c r="J44" s="59"/>
      <c r="K44" s="200">
        <v>47</v>
      </c>
      <c r="M44" s="194" t="e">
        <f t="shared" si="3"/>
        <v>#REF!</v>
      </c>
      <c r="O44" s="194">
        <f t="shared" si="4"/>
        <v>34</v>
      </c>
    </row>
    <row r="45" spans="2:15" ht="13">
      <c r="B45" s="83" t="s">
        <v>59</v>
      </c>
      <c r="C45" s="84"/>
      <c r="D45" s="103" t="s">
        <v>16</v>
      </c>
      <c r="E45" s="103" t="s">
        <v>17</v>
      </c>
      <c r="F45" s="103" t="s">
        <v>36</v>
      </c>
      <c r="G45" s="104">
        <v>1</v>
      </c>
      <c r="H45" s="105"/>
      <c r="I45" s="200">
        <v>0</v>
      </c>
      <c r="J45" s="59"/>
      <c r="K45" s="200">
        <v>47</v>
      </c>
      <c r="M45" s="194" t="e">
        <f t="shared" si="3"/>
        <v>#REF!</v>
      </c>
      <c r="O45" s="194">
        <f t="shared" si="4"/>
        <v>35</v>
      </c>
    </row>
    <row r="46" spans="2:15" ht="13">
      <c r="B46" s="83" t="s">
        <v>60</v>
      </c>
      <c r="C46" s="84"/>
      <c r="D46" s="103" t="s">
        <v>16</v>
      </c>
      <c r="E46" s="103" t="s">
        <v>17</v>
      </c>
      <c r="F46" s="103" t="s">
        <v>36</v>
      </c>
      <c r="G46" s="104">
        <v>1</v>
      </c>
      <c r="H46" s="105"/>
      <c r="I46" s="200">
        <v>0</v>
      </c>
      <c r="J46" s="59"/>
      <c r="K46" s="200">
        <v>44</v>
      </c>
      <c r="M46" s="194" t="e">
        <f t="shared" si="3"/>
        <v>#REF!</v>
      </c>
      <c r="O46" s="194">
        <f t="shared" si="4"/>
        <v>36</v>
      </c>
    </row>
    <row r="47" spans="2:15" ht="13">
      <c r="B47" s="83" t="s">
        <v>61</v>
      </c>
      <c r="C47" s="84"/>
      <c r="D47" s="103" t="s">
        <v>16</v>
      </c>
      <c r="E47" s="103" t="s">
        <v>17</v>
      </c>
      <c r="F47" s="103" t="s">
        <v>36</v>
      </c>
      <c r="G47" s="104">
        <v>1</v>
      </c>
      <c r="H47" s="105"/>
      <c r="I47" s="200">
        <v>28</v>
      </c>
      <c r="J47" s="59"/>
      <c r="K47" s="200">
        <v>28</v>
      </c>
      <c r="M47" s="194" t="e">
        <f t="shared" si="3"/>
        <v>#REF!</v>
      </c>
      <c r="O47" s="194">
        <f t="shared" si="4"/>
        <v>37</v>
      </c>
    </row>
    <row r="48" spans="2:15" ht="13">
      <c r="B48" s="201" t="s">
        <v>62</v>
      </c>
      <c r="C48" s="84"/>
      <c r="D48" s="103"/>
      <c r="E48" s="103"/>
      <c r="F48" s="103"/>
      <c r="G48" s="225"/>
      <c r="H48" s="226"/>
      <c r="I48" s="203">
        <f>SUM(I10:I47)</f>
        <v>5889</v>
      </c>
      <c r="J48" s="204"/>
      <c r="K48" s="203">
        <f>SUM(K10:K47)</f>
        <v>6731</v>
      </c>
      <c r="M48" s="194" t="e">
        <f>+M47+1</f>
        <v>#REF!</v>
      </c>
    </row>
    <row r="49" spans="2:15" ht="13">
      <c r="B49" s="90" t="s">
        <v>63</v>
      </c>
      <c r="C49" s="90"/>
      <c r="D49" s="76"/>
      <c r="E49" s="76"/>
      <c r="F49" s="77"/>
      <c r="G49" s="76"/>
      <c r="H49" s="76"/>
      <c r="I49" s="199"/>
      <c r="J49" s="76"/>
      <c r="K49" s="199"/>
    </row>
    <row r="50" spans="2:15" ht="13">
      <c r="B50" s="83" t="s">
        <v>66</v>
      </c>
      <c r="C50" s="84"/>
      <c r="D50" s="103" t="s">
        <v>122</v>
      </c>
      <c r="E50" s="103" t="s">
        <v>65</v>
      </c>
      <c r="F50" s="103" t="s">
        <v>36</v>
      </c>
      <c r="G50" s="104">
        <v>1</v>
      </c>
      <c r="H50" s="105"/>
      <c r="I50" s="200">
        <v>830</v>
      </c>
      <c r="J50" s="59"/>
      <c r="K50" s="200">
        <v>1001</v>
      </c>
      <c r="O50" s="194">
        <f>+O47+1</f>
        <v>38</v>
      </c>
    </row>
    <row r="51" spans="2:15" ht="13">
      <c r="B51" s="83" t="s">
        <v>67</v>
      </c>
      <c r="C51" s="84"/>
      <c r="D51" s="103" t="s">
        <v>122</v>
      </c>
      <c r="E51" s="103" t="s">
        <v>65</v>
      </c>
      <c r="F51" s="103" t="s">
        <v>36</v>
      </c>
      <c r="G51" s="104">
        <v>1</v>
      </c>
      <c r="H51" s="105"/>
      <c r="I51" s="200">
        <v>782</v>
      </c>
      <c r="J51" s="59"/>
      <c r="K51" s="200">
        <v>842</v>
      </c>
      <c r="M51" s="194" t="e">
        <f>+M29+1</f>
        <v>#REF!</v>
      </c>
      <c r="O51" s="194">
        <f>+O50+1</f>
        <v>39</v>
      </c>
    </row>
    <row r="52" spans="2:15" ht="13">
      <c r="B52" s="83" t="s">
        <v>68</v>
      </c>
      <c r="C52" s="84"/>
      <c r="D52" s="103" t="s">
        <v>122</v>
      </c>
      <c r="E52" s="103" t="s">
        <v>65</v>
      </c>
      <c r="F52" s="103" t="s">
        <v>36</v>
      </c>
      <c r="G52" s="104">
        <v>1</v>
      </c>
      <c r="H52" s="105"/>
      <c r="I52" s="200">
        <v>763</v>
      </c>
      <c r="J52" s="59"/>
      <c r="K52" s="200">
        <v>781</v>
      </c>
      <c r="M52" s="194" t="e">
        <f t="shared" ref="M52:M62" si="5">+M51+1</f>
        <v>#REF!</v>
      </c>
      <c r="O52" s="194">
        <f t="shared" ref="O52:O61" si="6">+O51+1</f>
        <v>40</v>
      </c>
    </row>
    <row r="53" spans="2:15" ht="13">
      <c r="B53" s="83" t="s">
        <v>64</v>
      </c>
      <c r="C53" s="84"/>
      <c r="D53" s="103" t="s">
        <v>122</v>
      </c>
      <c r="E53" s="103" t="s">
        <v>65</v>
      </c>
      <c r="F53" s="103" t="s">
        <v>36</v>
      </c>
      <c r="G53" s="104">
        <v>0.75</v>
      </c>
      <c r="H53" s="105"/>
      <c r="I53" s="200">
        <v>779</v>
      </c>
      <c r="J53" s="59"/>
      <c r="K53" s="200">
        <v>746</v>
      </c>
      <c r="M53" s="194" t="e">
        <f t="shared" si="5"/>
        <v>#REF!</v>
      </c>
      <c r="O53" s="194">
        <f t="shared" si="6"/>
        <v>41</v>
      </c>
    </row>
    <row r="54" spans="2:15" ht="13">
      <c r="B54" s="83" t="s">
        <v>69</v>
      </c>
      <c r="C54" s="84"/>
      <c r="D54" s="103" t="s">
        <v>122</v>
      </c>
      <c r="E54" s="103" t="s">
        <v>65</v>
      </c>
      <c r="F54" s="103" t="s">
        <v>36</v>
      </c>
      <c r="G54" s="104">
        <v>1</v>
      </c>
      <c r="H54" s="105"/>
      <c r="I54" s="200">
        <v>662</v>
      </c>
      <c r="J54" s="59"/>
      <c r="K54" s="200">
        <v>692</v>
      </c>
      <c r="M54" s="194" t="e">
        <f t="shared" si="5"/>
        <v>#REF!</v>
      </c>
      <c r="O54" s="194">
        <f t="shared" si="6"/>
        <v>42</v>
      </c>
    </row>
    <row r="55" spans="2:15" ht="13">
      <c r="B55" s="83" t="s">
        <v>71</v>
      </c>
      <c r="C55" s="84"/>
      <c r="D55" s="103" t="s">
        <v>122</v>
      </c>
      <c r="E55" s="103" t="s">
        <v>65</v>
      </c>
      <c r="F55" s="103" t="s">
        <v>36</v>
      </c>
      <c r="G55" s="104">
        <v>1</v>
      </c>
      <c r="H55" s="105"/>
      <c r="I55" s="200">
        <v>463</v>
      </c>
      <c r="J55" s="59"/>
      <c r="K55" s="200">
        <v>608</v>
      </c>
      <c r="M55" s="194" t="e">
        <f t="shared" si="5"/>
        <v>#REF!</v>
      </c>
      <c r="O55" s="194">
        <f t="shared" si="6"/>
        <v>43</v>
      </c>
    </row>
    <row r="56" spans="2:15" ht="13">
      <c r="B56" s="83" t="s">
        <v>70</v>
      </c>
      <c r="C56" s="84"/>
      <c r="D56" s="103" t="s">
        <v>122</v>
      </c>
      <c r="E56" s="103" t="s">
        <v>65</v>
      </c>
      <c r="F56" s="103" t="s">
        <v>36</v>
      </c>
      <c r="G56" s="104">
        <v>1</v>
      </c>
      <c r="H56" s="105"/>
      <c r="I56" s="200">
        <v>520</v>
      </c>
      <c r="J56" s="59"/>
      <c r="K56" s="200">
        <v>606</v>
      </c>
      <c r="M56" s="194" t="e">
        <f t="shared" si="5"/>
        <v>#REF!</v>
      </c>
      <c r="O56" s="194">
        <f t="shared" si="6"/>
        <v>44</v>
      </c>
    </row>
    <row r="57" spans="2:15" ht="13">
      <c r="B57" s="83" t="s">
        <v>72</v>
      </c>
      <c r="C57" s="84"/>
      <c r="D57" s="103" t="s">
        <v>122</v>
      </c>
      <c r="E57" s="103" t="s">
        <v>65</v>
      </c>
      <c r="F57" s="103" t="s">
        <v>36</v>
      </c>
      <c r="G57" s="104">
        <v>1</v>
      </c>
      <c r="H57" s="105"/>
      <c r="I57" s="200">
        <v>426</v>
      </c>
      <c r="J57" s="59"/>
      <c r="K57" s="200">
        <v>500</v>
      </c>
      <c r="M57" s="194" t="e">
        <f t="shared" si="5"/>
        <v>#REF!</v>
      </c>
      <c r="O57" s="194">
        <f t="shared" si="6"/>
        <v>45</v>
      </c>
    </row>
    <row r="58" spans="2:15" ht="13">
      <c r="B58" s="83" t="s">
        <v>73</v>
      </c>
      <c r="C58" s="84"/>
      <c r="D58" s="103" t="s">
        <v>122</v>
      </c>
      <c r="E58" s="103" t="s">
        <v>65</v>
      </c>
      <c r="F58" s="103" t="s">
        <v>36</v>
      </c>
      <c r="G58" s="104">
        <v>1</v>
      </c>
      <c r="H58" s="105"/>
      <c r="I58" s="200">
        <v>400</v>
      </c>
      <c r="J58" s="59"/>
      <c r="K58" s="200">
        <v>453</v>
      </c>
      <c r="M58" s="194" t="e">
        <f t="shared" si="5"/>
        <v>#REF!</v>
      </c>
      <c r="O58" s="194">
        <f t="shared" si="6"/>
        <v>46</v>
      </c>
    </row>
    <row r="59" spans="2:15" ht="13">
      <c r="B59" s="83" t="s">
        <v>74</v>
      </c>
      <c r="C59" s="84"/>
      <c r="D59" s="103" t="s">
        <v>122</v>
      </c>
      <c r="E59" s="103" t="s">
        <v>65</v>
      </c>
      <c r="F59" s="103" t="s">
        <v>36</v>
      </c>
      <c r="G59" s="104">
        <v>1</v>
      </c>
      <c r="H59" s="105"/>
      <c r="I59" s="200">
        <v>344</v>
      </c>
      <c r="J59" s="59"/>
      <c r="K59" s="200">
        <v>400</v>
      </c>
      <c r="M59" s="194" t="e">
        <f t="shared" si="5"/>
        <v>#REF!</v>
      </c>
      <c r="O59" s="194">
        <f t="shared" si="6"/>
        <v>47</v>
      </c>
    </row>
    <row r="60" spans="2:15" ht="13">
      <c r="B60" s="83" t="s">
        <v>75</v>
      </c>
      <c r="C60" s="84"/>
      <c r="D60" s="103" t="s">
        <v>122</v>
      </c>
      <c r="E60" s="103" t="s">
        <v>65</v>
      </c>
      <c r="F60" s="103" t="s">
        <v>36</v>
      </c>
      <c r="G60" s="227">
        <v>0.78500000000000003</v>
      </c>
      <c r="H60" s="105"/>
      <c r="I60" s="200">
        <v>392</v>
      </c>
      <c r="J60" s="59"/>
      <c r="K60" s="200">
        <v>374</v>
      </c>
      <c r="M60" s="194" t="e">
        <f t="shared" si="5"/>
        <v>#REF!</v>
      </c>
      <c r="O60" s="194">
        <f t="shared" si="6"/>
        <v>48</v>
      </c>
    </row>
    <row r="61" spans="2:15" ht="15.5">
      <c r="B61" s="83" t="s">
        <v>289</v>
      </c>
      <c r="C61" s="228"/>
      <c r="D61" s="103" t="s">
        <v>122</v>
      </c>
      <c r="E61" s="103" t="s">
        <v>65</v>
      </c>
      <c r="F61" s="103" t="s">
        <v>36</v>
      </c>
      <c r="G61" s="104">
        <v>1</v>
      </c>
      <c r="H61" s="105"/>
      <c r="I61" s="198">
        <v>210</v>
      </c>
      <c r="J61" s="59"/>
      <c r="K61" s="198">
        <v>236</v>
      </c>
      <c r="M61" s="194" t="e">
        <f t="shared" si="5"/>
        <v>#REF!</v>
      </c>
      <c r="O61" s="194">
        <f t="shared" si="6"/>
        <v>49</v>
      </c>
    </row>
    <row r="62" spans="2:15" ht="13">
      <c r="B62" s="201" t="s">
        <v>62</v>
      </c>
      <c r="C62" s="84"/>
      <c r="D62" s="76"/>
      <c r="E62" s="76"/>
      <c r="F62" s="77"/>
      <c r="G62" s="202"/>
      <c r="H62" s="202"/>
      <c r="I62" s="203">
        <f>SUM(I50:I61)</f>
        <v>6571</v>
      </c>
      <c r="J62" s="204"/>
      <c r="K62" s="203">
        <f>SUM(K50:K61)</f>
        <v>7239</v>
      </c>
      <c r="M62" s="194" t="e">
        <f t="shared" si="5"/>
        <v>#REF!</v>
      </c>
    </row>
    <row r="63" spans="2:15" ht="13">
      <c r="B63" s="90" t="s">
        <v>97</v>
      </c>
      <c r="C63" s="90"/>
      <c r="D63" s="76"/>
      <c r="E63" s="76"/>
      <c r="F63" s="77"/>
      <c r="G63" s="76"/>
      <c r="H63" s="76"/>
      <c r="I63" s="199"/>
      <c r="J63" s="76"/>
      <c r="K63" s="199"/>
    </row>
    <row r="64" spans="2:15" ht="13">
      <c r="B64" s="83" t="s">
        <v>176</v>
      </c>
      <c r="C64" s="84"/>
      <c r="D64" s="103" t="s">
        <v>114</v>
      </c>
      <c r="E64" s="103" t="s">
        <v>254</v>
      </c>
      <c r="F64" s="103" t="s">
        <v>36</v>
      </c>
      <c r="G64" s="104">
        <v>1</v>
      </c>
      <c r="H64" s="105"/>
      <c r="I64" s="200">
        <v>1037</v>
      </c>
      <c r="J64" s="59"/>
      <c r="K64" s="200">
        <v>1130</v>
      </c>
      <c r="O64" s="194">
        <f>+O61+1</f>
        <v>50</v>
      </c>
    </row>
    <row r="65" spans="2:15" ht="13">
      <c r="B65" s="83" t="s">
        <v>183</v>
      </c>
      <c r="C65" s="84"/>
      <c r="D65" s="103" t="s">
        <v>114</v>
      </c>
      <c r="E65" s="103" t="s">
        <v>255</v>
      </c>
      <c r="F65" s="103" t="s">
        <v>36</v>
      </c>
      <c r="G65" s="104">
        <v>1</v>
      </c>
      <c r="H65" s="105"/>
      <c r="I65" s="193">
        <v>1030</v>
      </c>
      <c r="J65" s="59"/>
      <c r="K65" s="193">
        <v>1130</v>
      </c>
      <c r="M65" s="194" t="e">
        <f>+M108+1</f>
        <v>#REF!</v>
      </c>
      <c r="O65" s="194">
        <f>+O64+1</f>
        <v>51</v>
      </c>
    </row>
    <row r="66" spans="2:15" ht="13">
      <c r="B66" s="83" t="s">
        <v>187</v>
      </c>
      <c r="C66" s="84"/>
      <c r="D66" s="103" t="s">
        <v>114</v>
      </c>
      <c r="E66" s="103" t="s">
        <v>255</v>
      </c>
      <c r="F66" s="103" t="s">
        <v>36</v>
      </c>
      <c r="G66" s="104">
        <v>1</v>
      </c>
      <c r="H66" s="105"/>
      <c r="I66" s="200">
        <v>0</v>
      </c>
      <c r="J66" s="59"/>
      <c r="K66" s="200">
        <v>725</v>
      </c>
      <c r="M66" s="194" t="e">
        <f t="shared" ref="M66:M95" si="7">+M65+1</f>
        <v>#REF!</v>
      </c>
      <c r="O66" s="194">
        <f t="shared" ref="O66:O94" si="8">+O65+1</f>
        <v>52</v>
      </c>
    </row>
    <row r="67" spans="2:15" ht="13">
      <c r="B67" s="83" t="s">
        <v>98</v>
      </c>
      <c r="C67" s="84"/>
      <c r="D67" s="103" t="s">
        <v>99</v>
      </c>
      <c r="E67" s="103" t="s">
        <v>100</v>
      </c>
      <c r="F67" s="103" t="s">
        <v>36</v>
      </c>
      <c r="G67" s="104">
        <v>1</v>
      </c>
      <c r="H67" s="105"/>
      <c r="I67" s="193">
        <v>518</v>
      </c>
      <c r="J67" s="59"/>
      <c r="K67" s="193">
        <v>603</v>
      </c>
      <c r="M67" s="194" t="e">
        <f t="shared" si="7"/>
        <v>#REF!</v>
      </c>
      <c r="O67" s="194">
        <f t="shared" si="8"/>
        <v>53</v>
      </c>
    </row>
    <row r="68" spans="2:15" ht="13">
      <c r="B68" s="83" t="s">
        <v>277</v>
      </c>
      <c r="C68" s="84"/>
      <c r="D68" s="103" t="s">
        <v>114</v>
      </c>
      <c r="E68" s="103" t="s">
        <v>254</v>
      </c>
      <c r="F68" s="103" t="s">
        <v>36</v>
      </c>
      <c r="G68" s="104">
        <v>1</v>
      </c>
      <c r="H68" s="105"/>
      <c r="I68" s="193">
        <v>518.5</v>
      </c>
      <c r="J68" s="59"/>
      <c r="K68" s="193">
        <v>565</v>
      </c>
      <c r="M68" s="194" t="e">
        <f t="shared" si="7"/>
        <v>#REF!</v>
      </c>
      <c r="O68" s="194">
        <f t="shared" si="8"/>
        <v>54</v>
      </c>
    </row>
    <row r="69" spans="2:15" ht="13">
      <c r="B69" s="83" t="s">
        <v>104</v>
      </c>
      <c r="C69" s="84"/>
      <c r="D69" s="103" t="s">
        <v>120</v>
      </c>
      <c r="E69" s="103" t="s">
        <v>105</v>
      </c>
      <c r="F69" s="103" t="s">
        <v>36</v>
      </c>
      <c r="G69" s="104">
        <v>1</v>
      </c>
      <c r="H69" s="105"/>
      <c r="I69" s="193">
        <v>543</v>
      </c>
      <c r="J69" s="59"/>
      <c r="K69" s="193">
        <v>543</v>
      </c>
      <c r="O69" s="194">
        <f t="shared" si="8"/>
        <v>55</v>
      </c>
    </row>
    <row r="70" spans="2:15" ht="15.5">
      <c r="B70" s="83" t="s">
        <v>288</v>
      </c>
      <c r="C70" s="84"/>
      <c r="D70" s="103" t="s">
        <v>120</v>
      </c>
      <c r="E70" s="103" t="s">
        <v>112</v>
      </c>
      <c r="F70" s="103" t="s">
        <v>36</v>
      </c>
      <c r="G70" s="104">
        <v>0.5</v>
      </c>
      <c r="H70" s="105"/>
      <c r="I70" s="200">
        <v>422</v>
      </c>
      <c r="J70" s="59"/>
      <c r="K70" s="200">
        <v>519</v>
      </c>
      <c r="M70" s="194" t="e">
        <f>+M68+1</f>
        <v>#REF!</v>
      </c>
      <c r="O70" s="194">
        <f t="shared" si="8"/>
        <v>56</v>
      </c>
    </row>
    <row r="71" spans="2:15" ht="13">
      <c r="B71" s="83" t="s">
        <v>101</v>
      </c>
      <c r="C71" s="84"/>
      <c r="D71" s="103" t="s">
        <v>99</v>
      </c>
      <c r="E71" s="103" t="s">
        <v>100</v>
      </c>
      <c r="F71" s="103" t="s">
        <v>36</v>
      </c>
      <c r="G71" s="104">
        <v>1</v>
      </c>
      <c r="H71" s="105"/>
      <c r="I71" s="193">
        <v>0</v>
      </c>
      <c r="J71" s="59"/>
      <c r="K71" s="193">
        <v>503</v>
      </c>
      <c r="M71" s="194" t="e">
        <f t="shared" si="7"/>
        <v>#REF!</v>
      </c>
      <c r="O71" s="194">
        <f t="shared" si="8"/>
        <v>57</v>
      </c>
    </row>
    <row r="72" spans="2:15" ht="13">
      <c r="B72" s="83" t="s">
        <v>113</v>
      </c>
      <c r="C72" s="84"/>
      <c r="D72" s="103" t="s">
        <v>114</v>
      </c>
      <c r="E72" s="103" t="s">
        <v>115</v>
      </c>
      <c r="F72" s="103" t="s">
        <v>36</v>
      </c>
      <c r="G72" s="104">
        <v>1</v>
      </c>
      <c r="H72" s="105"/>
      <c r="I72" s="200">
        <v>0</v>
      </c>
      <c r="J72" s="59"/>
      <c r="K72" s="200">
        <v>503</v>
      </c>
      <c r="M72" s="194" t="e">
        <f t="shared" si="7"/>
        <v>#REF!</v>
      </c>
      <c r="O72" s="194">
        <f t="shared" si="8"/>
        <v>58</v>
      </c>
    </row>
    <row r="73" spans="2:15" ht="13">
      <c r="B73" s="83" t="s">
        <v>102</v>
      </c>
      <c r="C73" s="84"/>
      <c r="D73" s="103" t="s">
        <v>99</v>
      </c>
      <c r="E73" s="103" t="s">
        <v>103</v>
      </c>
      <c r="F73" s="103" t="s">
        <v>36</v>
      </c>
      <c r="G73" s="104">
        <v>1</v>
      </c>
      <c r="H73" s="105"/>
      <c r="I73" s="193">
        <v>280</v>
      </c>
      <c r="J73" s="59"/>
      <c r="K73" s="193">
        <v>375</v>
      </c>
      <c r="M73" s="194" t="e">
        <f t="shared" si="7"/>
        <v>#REF!</v>
      </c>
      <c r="O73" s="194">
        <f t="shared" si="8"/>
        <v>59</v>
      </c>
    </row>
    <row r="74" spans="2:15" ht="13">
      <c r="B74" s="83" t="s">
        <v>192</v>
      </c>
      <c r="C74" s="84"/>
      <c r="D74" s="103" t="s">
        <v>114</v>
      </c>
      <c r="E74" s="103" t="s">
        <v>256</v>
      </c>
      <c r="F74" s="103" t="s">
        <v>36</v>
      </c>
      <c r="G74" s="104">
        <v>1</v>
      </c>
      <c r="H74" s="105"/>
      <c r="I74" s="200">
        <v>0</v>
      </c>
      <c r="J74" s="59"/>
      <c r="K74" s="200">
        <v>191</v>
      </c>
      <c r="M74" s="194" t="e">
        <f t="shared" si="7"/>
        <v>#REF!</v>
      </c>
      <c r="O74" s="194">
        <f t="shared" si="8"/>
        <v>60</v>
      </c>
    </row>
    <row r="75" spans="2:15" ht="13">
      <c r="B75" s="83" t="s">
        <v>199</v>
      </c>
      <c r="C75" s="84"/>
      <c r="D75" s="103" t="s">
        <v>114</v>
      </c>
      <c r="E75" s="103" t="s">
        <v>256</v>
      </c>
      <c r="F75" s="103" t="s">
        <v>36</v>
      </c>
      <c r="G75" s="104">
        <v>1</v>
      </c>
      <c r="H75" s="105"/>
      <c r="I75" s="193">
        <v>0</v>
      </c>
      <c r="J75" s="59"/>
      <c r="K75" s="193">
        <v>158</v>
      </c>
      <c r="M75" s="194" t="e">
        <f t="shared" si="7"/>
        <v>#REF!</v>
      </c>
      <c r="O75" s="194">
        <f t="shared" si="8"/>
        <v>61</v>
      </c>
    </row>
    <row r="76" spans="2:15" ht="13">
      <c r="B76" s="83" t="s">
        <v>106</v>
      </c>
      <c r="C76" s="84"/>
      <c r="D76" s="103" t="s">
        <v>120</v>
      </c>
      <c r="E76" s="103" t="s">
        <v>107</v>
      </c>
      <c r="F76" s="103" t="s">
        <v>36</v>
      </c>
      <c r="G76" s="104">
        <v>1</v>
      </c>
      <c r="H76" s="105"/>
      <c r="I76" s="200">
        <v>110</v>
      </c>
      <c r="J76" s="59"/>
      <c r="K76" s="200">
        <v>121</v>
      </c>
      <c r="M76" s="194" t="e">
        <f t="shared" si="7"/>
        <v>#REF!</v>
      </c>
      <c r="O76" s="194">
        <f t="shared" si="8"/>
        <v>62</v>
      </c>
    </row>
    <row r="77" spans="2:15" ht="13">
      <c r="B77" s="83" t="s">
        <v>203</v>
      </c>
      <c r="C77" s="84"/>
      <c r="D77" s="103" t="s">
        <v>114</v>
      </c>
      <c r="E77" s="103" t="s">
        <v>256</v>
      </c>
      <c r="F77" s="103" t="s">
        <v>36</v>
      </c>
      <c r="G77" s="104">
        <v>1</v>
      </c>
      <c r="H77" s="105"/>
      <c r="I77" s="193">
        <v>0</v>
      </c>
      <c r="J77" s="59"/>
      <c r="K77" s="193">
        <v>92</v>
      </c>
      <c r="M77" s="194" t="e">
        <f t="shared" si="7"/>
        <v>#REF!</v>
      </c>
      <c r="O77" s="194">
        <f t="shared" si="8"/>
        <v>63</v>
      </c>
    </row>
    <row r="78" spans="2:15" ht="13">
      <c r="B78" s="83" t="s">
        <v>108</v>
      </c>
      <c r="C78" s="84"/>
      <c r="D78" s="103" t="s">
        <v>120</v>
      </c>
      <c r="E78" s="103" t="s">
        <v>107</v>
      </c>
      <c r="F78" s="103" t="s">
        <v>36</v>
      </c>
      <c r="G78" s="104">
        <v>1</v>
      </c>
      <c r="H78" s="105"/>
      <c r="I78" s="200">
        <v>60</v>
      </c>
      <c r="J78" s="59"/>
      <c r="K78" s="200">
        <v>80</v>
      </c>
      <c r="M78" s="194" t="e">
        <f t="shared" si="7"/>
        <v>#REF!</v>
      </c>
      <c r="O78" s="194">
        <f t="shared" si="8"/>
        <v>64</v>
      </c>
    </row>
    <row r="79" spans="2:15" ht="13">
      <c r="B79" s="83" t="s">
        <v>206</v>
      </c>
      <c r="C79" s="84"/>
      <c r="D79" s="103" t="s">
        <v>114</v>
      </c>
      <c r="E79" s="103" t="s">
        <v>256</v>
      </c>
      <c r="F79" s="103" t="s">
        <v>259</v>
      </c>
      <c r="G79" s="104">
        <v>1</v>
      </c>
      <c r="H79" s="105"/>
      <c r="I79" s="193">
        <v>0</v>
      </c>
      <c r="J79" s="59"/>
      <c r="K79" s="193">
        <v>77</v>
      </c>
      <c r="M79" s="194" t="e">
        <f t="shared" si="7"/>
        <v>#REF!</v>
      </c>
      <c r="O79" s="194">
        <f t="shared" si="8"/>
        <v>65</v>
      </c>
    </row>
    <row r="80" spans="2:15" ht="13">
      <c r="B80" s="83" t="s">
        <v>211</v>
      </c>
      <c r="C80" s="84"/>
      <c r="D80" s="103" t="s">
        <v>114</v>
      </c>
      <c r="E80" s="103" t="s">
        <v>256</v>
      </c>
      <c r="F80" s="103" t="s">
        <v>36</v>
      </c>
      <c r="G80" s="104">
        <v>1</v>
      </c>
      <c r="H80" s="105"/>
      <c r="I80" s="200">
        <v>0</v>
      </c>
      <c r="J80" s="59"/>
      <c r="K80" s="200">
        <v>73</v>
      </c>
      <c r="M80" s="194" t="e">
        <f t="shared" si="7"/>
        <v>#REF!</v>
      </c>
      <c r="O80" s="194">
        <f t="shared" si="8"/>
        <v>66</v>
      </c>
    </row>
    <row r="81" spans="2:15" ht="13">
      <c r="B81" s="83" t="s">
        <v>214</v>
      </c>
      <c r="C81" s="84"/>
      <c r="D81" s="103" t="s">
        <v>114</v>
      </c>
      <c r="E81" s="103" t="s">
        <v>256</v>
      </c>
      <c r="F81" s="103" t="s">
        <v>259</v>
      </c>
      <c r="G81" s="104">
        <v>1</v>
      </c>
      <c r="H81" s="105"/>
      <c r="I81" s="193">
        <v>0</v>
      </c>
      <c r="J81" s="59"/>
      <c r="K81" s="193">
        <v>68</v>
      </c>
      <c r="M81" s="194" t="e">
        <f t="shared" si="7"/>
        <v>#REF!</v>
      </c>
      <c r="O81" s="194">
        <f t="shared" si="8"/>
        <v>67</v>
      </c>
    </row>
    <row r="82" spans="2:15" ht="13">
      <c r="B82" s="83" t="s">
        <v>220</v>
      </c>
      <c r="C82" s="84"/>
      <c r="D82" s="103" t="s">
        <v>114</v>
      </c>
      <c r="E82" s="103" t="s">
        <v>256</v>
      </c>
      <c r="F82" s="103" t="s">
        <v>36</v>
      </c>
      <c r="G82" s="104">
        <v>1</v>
      </c>
      <c r="H82" s="105"/>
      <c r="I82" s="200">
        <v>0</v>
      </c>
      <c r="J82" s="59"/>
      <c r="K82" s="200">
        <v>67</v>
      </c>
      <c r="M82" s="194" t="e">
        <f t="shared" si="7"/>
        <v>#REF!</v>
      </c>
      <c r="O82" s="194">
        <f t="shared" si="8"/>
        <v>68</v>
      </c>
    </row>
    <row r="83" spans="2:15" ht="13">
      <c r="B83" s="83" t="s">
        <v>217</v>
      </c>
      <c r="C83" s="84"/>
      <c r="D83" s="103" t="s">
        <v>114</v>
      </c>
      <c r="E83" s="103" t="s">
        <v>256</v>
      </c>
      <c r="F83" s="103" t="s">
        <v>259</v>
      </c>
      <c r="G83" s="104">
        <v>1</v>
      </c>
      <c r="H83" s="105"/>
      <c r="I83" s="193">
        <v>0</v>
      </c>
      <c r="J83" s="59"/>
      <c r="K83" s="193">
        <v>60</v>
      </c>
      <c r="M83" s="194" t="e">
        <f t="shared" si="7"/>
        <v>#REF!</v>
      </c>
      <c r="O83" s="194">
        <f t="shared" si="8"/>
        <v>69</v>
      </c>
    </row>
    <row r="84" spans="2:15" ht="13">
      <c r="B84" s="83" t="s">
        <v>109</v>
      </c>
      <c r="C84" s="84"/>
      <c r="D84" s="103" t="s">
        <v>120</v>
      </c>
      <c r="E84" s="103" t="s">
        <v>107</v>
      </c>
      <c r="F84" s="103" t="s">
        <v>36</v>
      </c>
      <c r="G84" s="104">
        <v>1</v>
      </c>
      <c r="H84" s="105"/>
      <c r="I84" s="200">
        <v>55</v>
      </c>
      <c r="J84" s="59"/>
      <c r="K84" s="200">
        <v>56</v>
      </c>
      <c r="M84" s="194" t="e">
        <f t="shared" si="7"/>
        <v>#REF!</v>
      </c>
      <c r="O84" s="194">
        <f t="shared" si="8"/>
        <v>70</v>
      </c>
    </row>
    <row r="85" spans="2:15" ht="13">
      <c r="B85" s="83" t="s">
        <v>224</v>
      </c>
      <c r="C85" s="84"/>
      <c r="D85" s="103" t="s">
        <v>114</v>
      </c>
      <c r="E85" s="103" t="s">
        <v>255</v>
      </c>
      <c r="F85" s="103" t="s">
        <v>259</v>
      </c>
      <c r="G85" s="104">
        <v>1</v>
      </c>
      <c r="H85" s="105"/>
      <c r="I85" s="193">
        <v>0</v>
      </c>
      <c r="J85" s="59"/>
      <c r="K85" s="193">
        <v>53</v>
      </c>
      <c r="M85" s="194" t="e">
        <f t="shared" si="7"/>
        <v>#REF!</v>
      </c>
      <c r="O85" s="194">
        <f t="shared" si="8"/>
        <v>71</v>
      </c>
    </row>
    <row r="86" spans="2:15" ht="13">
      <c r="B86" s="83" t="s">
        <v>110</v>
      </c>
      <c r="C86" s="84"/>
      <c r="D86" s="103" t="s">
        <v>120</v>
      </c>
      <c r="E86" s="103" t="s">
        <v>107</v>
      </c>
      <c r="F86" s="103" t="s">
        <v>36</v>
      </c>
      <c r="G86" s="104">
        <v>1</v>
      </c>
      <c r="H86" s="105"/>
      <c r="I86" s="200">
        <v>0</v>
      </c>
      <c r="J86" s="59"/>
      <c r="K86" s="200">
        <v>48</v>
      </c>
      <c r="M86" s="194" t="e">
        <f t="shared" si="7"/>
        <v>#REF!</v>
      </c>
      <c r="O86" s="194">
        <f t="shared" si="8"/>
        <v>72</v>
      </c>
    </row>
    <row r="87" spans="2:15" ht="13">
      <c r="B87" s="83" t="s">
        <v>111</v>
      </c>
      <c r="C87" s="84"/>
      <c r="D87" s="103" t="s">
        <v>120</v>
      </c>
      <c r="E87" s="103" t="s">
        <v>107</v>
      </c>
      <c r="F87" s="103" t="s">
        <v>36</v>
      </c>
      <c r="G87" s="104">
        <v>1</v>
      </c>
      <c r="H87" s="105"/>
      <c r="I87" s="193">
        <v>45</v>
      </c>
      <c r="J87" s="59"/>
      <c r="K87" s="193">
        <v>47</v>
      </c>
      <c r="M87" s="194" t="e">
        <f t="shared" si="7"/>
        <v>#REF!</v>
      </c>
      <c r="O87" s="194">
        <f t="shared" si="8"/>
        <v>73</v>
      </c>
    </row>
    <row r="88" spans="2:15" ht="13">
      <c r="B88" s="83" t="s">
        <v>226</v>
      </c>
      <c r="C88" s="84"/>
      <c r="D88" s="103" t="s">
        <v>114</v>
      </c>
      <c r="E88" s="103" t="s">
        <v>257</v>
      </c>
      <c r="F88" s="103" t="s">
        <v>259</v>
      </c>
      <c r="G88" s="104">
        <v>1</v>
      </c>
      <c r="H88" s="105"/>
      <c r="I88" s="200">
        <v>0</v>
      </c>
      <c r="J88" s="59"/>
      <c r="K88" s="200">
        <v>33</v>
      </c>
      <c r="M88" s="194" t="e">
        <f t="shared" si="7"/>
        <v>#REF!</v>
      </c>
      <c r="O88" s="194">
        <f t="shared" si="8"/>
        <v>74</v>
      </c>
    </row>
    <row r="89" spans="2:15" ht="15.5">
      <c r="B89" s="83" t="s">
        <v>130</v>
      </c>
      <c r="C89" s="84"/>
      <c r="D89" s="103" t="s">
        <v>120</v>
      </c>
      <c r="E89" s="103" t="s">
        <v>112</v>
      </c>
      <c r="F89" s="103" t="s">
        <v>36</v>
      </c>
      <c r="G89" s="104">
        <v>0.5</v>
      </c>
      <c r="H89" s="105"/>
      <c r="I89" s="193">
        <v>25</v>
      </c>
      <c r="J89" s="59"/>
      <c r="K89" s="193">
        <v>25</v>
      </c>
      <c r="M89" s="194" t="e">
        <f t="shared" si="7"/>
        <v>#REF!</v>
      </c>
      <c r="O89" s="194">
        <f t="shared" si="8"/>
        <v>75</v>
      </c>
    </row>
    <row r="90" spans="2:15" ht="13">
      <c r="B90" s="83" t="s">
        <v>229</v>
      </c>
      <c r="C90" s="84"/>
      <c r="D90" s="103" t="s">
        <v>114</v>
      </c>
      <c r="E90" s="103" t="s">
        <v>255</v>
      </c>
      <c r="F90" s="103" t="s">
        <v>259</v>
      </c>
      <c r="G90" s="104">
        <v>1</v>
      </c>
      <c r="H90" s="105"/>
      <c r="I90" s="200">
        <v>0</v>
      </c>
      <c r="J90" s="59"/>
      <c r="K90" s="200">
        <v>23</v>
      </c>
      <c r="M90" s="194" t="e">
        <f t="shared" si="7"/>
        <v>#REF!</v>
      </c>
      <c r="O90" s="194">
        <f t="shared" si="8"/>
        <v>76</v>
      </c>
    </row>
    <row r="91" spans="2:15" ht="13">
      <c r="B91" s="83" t="s">
        <v>232</v>
      </c>
      <c r="C91" s="84"/>
      <c r="D91" s="103" t="s">
        <v>114</v>
      </c>
      <c r="E91" s="103" t="s">
        <v>255</v>
      </c>
      <c r="F91" s="103" t="s">
        <v>259</v>
      </c>
      <c r="G91" s="104">
        <v>1</v>
      </c>
      <c r="H91" s="105"/>
      <c r="I91" s="193">
        <v>0</v>
      </c>
      <c r="J91" s="59"/>
      <c r="K91" s="193">
        <v>20</v>
      </c>
      <c r="M91" s="194" t="e">
        <f t="shared" si="7"/>
        <v>#REF!</v>
      </c>
      <c r="O91" s="194">
        <f t="shared" si="8"/>
        <v>77</v>
      </c>
    </row>
    <row r="92" spans="2:15" ht="13">
      <c r="B92" s="83" t="s">
        <v>234</v>
      </c>
      <c r="C92" s="84"/>
      <c r="D92" s="103" t="s">
        <v>114</v>
      </c>
      <c r="E92" s="103" t="s">
        <v>257</v>
      </c>
      <c r="F92" s="103" t="s">
        <v>259</v>
      </c>
      <c r="G92" s="104">
        <v>1</v>
      </c>
      <c r="H92" s="105"/>
      <c r="I92" s="200">
        <v>0</v>
      </c>
      <c r="J92" s="59"/>
      <c r="K92" s="200">
        <v>12</v>
      </c>
      <c r="M92" s="194" t="e">
        <f t="shared" si="7"/>
        <v>#REF!</v>
      </c>
      <c r="O92" s="194">
        <f t="shared" si="8"/>
        <v>78</v>
      </c>
    </row>
    <row r="93" spans="2:15" ht="13">
      <c r="B93" s="83" t="s">
        <v>237</v>
      </c>
      <c r="C93" s="84"/>
      <c r="D93" s="103" t="s">
        <v>114</v>
      </c>
      <c r="E93" s="103" t="s">
        <v>258</v>
      </c>
      <c r="F93" s="103" t="s">
        <v>259</v>
      </c>
      <c r="G93" s="104">
        <v>1</v>
      </c>
      <c r="H93" s="105"/>
      <c r="I93" s="193">
        <v>0</v>
      </c>
      <c r="J93" s="59"/>
      <c r="K93" s="193">
        <v>10</v>
      </c>
      <c r="M93" s="194" t="e">
        <f t="shared" si="7"/>
        <v>#REF!</v>
      </c>
      <c r="O93" s="194">
        <f t="shared" si="8"/>
        <v>79</v>
      </c>
    </row>
    <row r="94" spans="2:15" ht="13">
      <c r="B94" s="83" t="s">
        <v>240</v>
      </c>
      <c r="C94" s="84"/>
      <c r="D94" s="103" t="s">
        <v>114</v>
      </c>
      <c r="E94" s="103" t="s">
        <v>256</v>
      </c>
      <c r="F94" s="103" t="s">
        <v>241</v>
      </c>
      <c r="G94" s="104">
        <v>1</v>
      </c>
      <c r="H94" s="105"/>
      <c r="I94" s="198">
        <v>0</v>
      </c>
      <c r="J94" s="59"/>
      <c r="K94" s="198">
        <v>4</v>
      </c>
      <c r="M94" s="194" t="e">
        <f t="shared" si="7"/>
        <v>#REF!</v>
      </c>
      <c r="O94" s="194">
        <f t="shared" si="8"/>
        <v>80</v>
      </c>
    </row>
    <row r="95" spans="2:15" ht="13">
      <c r="B95" s="201" t="s">
        <v>62</v>
      </c>
      <c r="C95" s="84"/>
      <c r="D95" s="103"/>
      <c r="E95" s="103"/>
      <c r="F95" s="103"/>
      <c r="G95" s="104"/>
      <c r="H95" s="105"/>
      <c r="I95" s="200">
        <f>SUM(I64:I94)</f>
        <v>4643.5</v>
      </c>
      <c r="J95" s="59"/>
      <c r="K95" s="200">
        <f>SUM(K64:K94)</f>
        <v>7914</v>
      </c>
      <c r="M95" s="194" t="e">
        <f t="shared" si="7"/>
        <v>#REF!</v>
      </c>
      <c r="N95" s="194" t="s">
        <v>138</v>
      </c>
    </row>
    <row r="96" spans="2:15" ht="13">
      <c r="B96" s="90" t="s">
        <v>76</v>
      </c>
      <c r="C96" s="90"/>
      <c r="D96" s="76"/>
      <c r="E96" s="76"/>
      <c r="F96" s="77"/>
      <c r="G96" s="76"/>
      <c r="H96" s="76"/>
      <c r="I96" s="199"/>
      <c r="J96" s="76"/>
      <c r="K96" s="199"/>
    </row>
    <row r="97" spans="2:16" ht="13">
      <c r="B97" s="83" t="s">
        <v>91</v>
      </c>
      <c r="C97" s="84"/>
      <c r="D97" s="103" t="s">
        <v>92</v>
      </c>
      <c r="E97" s="103" t="s">
        <v>93</v>
      </c>
      <c r="F97" s="103" t="s">
        <v>36</v>
      </c>
      <c r="G97" s="104">
        <v>1</v>
      </c>
      <c r="H97" s="105"/>
      <c r="I97" s="200">
        <v>980</v>
      </c>
      <c r="J97" s="59"/>
      <c r="K97" s="200">
        <v>1134</v>
      </c>
      <c r="O97" s="194">
        <f>+O94+1</f>
        <v>81</v>
      </c>
    </row>
    <row r="98" spans="2:16" ht="13">
      <c r="B98" s="83" t="s">
        <v>77</v>
      </c>
      <c r="C98" s="84"/>
      <c r="D98" s="103" t="s">
        <v>78</v>
      </c>
      <c r="E98" s="103" t="s">
        <v>79</v>
      </c>
      <c r="F98" s="103" t="s">
        <v>34</v>
      </c>
      <c r="G98" s="104">
        <v>1</v>
      </c>
      <c r="H98" s="105"/>
      <c r="I98" s="200">
        <v>0</v>
      </c>
      <c r="J98" s="59"/>
      <c r="K98" s="200">
        <v>847</v>
      </c>
      <c r="M98" s="194" t="e">
        <f>+M107+1</f>
        <v>#REF!</v>
      </c>
      <c r="O98" s="194">
        <f>+O97+1</f>
        <v>82</v>
      </c>
    </row>
    <row r="99" spans="2:16" ht="13">
      <c r="B99" s="83" t="s">
        <v>80</v>
      </c>
      <c r="C99" s="84"/>
      <c r="D99" s="103" t="s">
        <v>78</v>
      </c>
      <c r="E99" s="103" t="s">
        <v>81</v>
      </c>
      <c r="F99" s="103" t="s">
        <v>36</v>
      </c>
      <c r="G99" s="104">
        <v>1</v>
      </c>
      <c r="H99" s="105"/>
      <c r="I99" s="200">
        <v>720</v>
      </c>
      <c r="J99" s="59"/>
      <c r="K99" s="200">
        <v>807</v>
      </c>
      <c r="M99" s="194" t="e">
        <f>+M62+1</f>
        <v>#REF!</v>
      </c>
      <c r="O99" s="194">
        <f t="shared" ref="O99:O107" si="9">+O98+1</f>
        <v>83</v>
      </c>
    </row>
    <row r="100" spans="2:16" ht="13">
      <c r="B100" s="83" t="s">
        <v>82</v>
      </c>
      <c r="C100" s="84"/>
      <c r="D100" s="103" t="s">
        <v>78</v>
      </c>
      <c r="E100" s="103" t="s">
        <v>81</v>
      </c>
      <c r="F100" s="103" t="s">
        <v>36</v>
      </c>
      <c r="G100" s="104">
        <v>1</v>
      </c>
      <c r="H100" s="105"/>
      <c r="I100" s="200">
        <v>782</v>
      </c>
      <c r="J100" s="59"/>
      <c r="K100" s="200">
        <v>795</v>
      </c>
      <c r="M100" s="194" t="e">
        <f>+M99+1</f>
        <v>#REF!</v>
      </c>
      <c r="O100" s="194">
        <f t="shared" si="9"/>
        <v>84</v>
      </c>
    </row>
    <row r="101" spans="2:16" ht="13">
      <c r="B101" s="83" t="s">
        <v>83</v>
      </c>
      <c r="C101" s="84"/>
      <c r="D101" s="103" t="s">
        <v>78</v>
      </c>
      <c r="E101" s="103" t="s">
        <v>79</v>
      </c>
      <c r="F101" s="103" t="s">
        <v>36</v>
      </c>
      <c r="G101" s="104">
        <v>1</v>
      </c>
      <c r="H101" s="105"/>
      <c r="I101" s="200">
        <v>455</v>
      </c>
      <c r="J101" s="59"/>
      <c r="K101" s="200">
        <v>606</v>
      </c>
      <c r="M101" s="194" t="e">
        <f>+M100+1</f>
        <v>#REF!</v>
      </c>
      <c r="O101" s="194">
        <f t="shared" si="9"/>
        <v>85</v>
      </c>
    </row>
    <row r="102" spans="2:16" ht="13">
      <c r="B102" s="83" t="s">
        <v>94</v>
      </c>
      <c r="C102" s="84"/>
      <c r="D102" s="103" t="s">
        <v>95</v>
      </c>
      <c r="E102" s="103" t="s">
        <v>87</v>
      </c>
      <c r="F102" s="103" t="s">
        <v>36</v>
      </c>
      <c r="G102" s="104">
        <v>1</v>
      </c>
      <c r="H102" s="105"/>
      <c r="I102" s="200">
        <v>537</v>
      </c>
      <c r="J102" s="59"/>
      <c r="K102" s="200">
        <v>599</v>
      </c>
      <c r="M102" s="194" t="e">
        <f>+M101+1</f>
        <v>#REF!</v>
      </c>
      <c r="O102" s="194">
        <f t="shared" si="9"/>
        <v>86</v>
      </c>
    </row>
    <row r="103" spans="2:16" ht="13">
      <c r="B103" s="83" t="s">
        <v>84</v>
      </c>
      <c r="C103" s="84"/>
      <c r="D103" s="103" t="s">
        <v>78</v>
      </c>
      <c r="E103" s="103" t="s">
        <v>85</v>
      </c>
      <c r="F103" s="103" t="s">
        <v>36</v>
      </c>
      <c r="G103" s="104">
        <v>1</v>
      </c>
      <c r="H103" s="105"/>
      <c r="I103" s="200">
        <v>449</v>
      </c>
      <c r="J103" s="59"/>
      <c r="K103" s="200">
        <v>501</v>
      </c>
      <c r="M103" s="194" t="e">
        <f>+M98+1</f>
        <v>#REF!</v>
      </c>
      <c r="O103" s="194">
        <f t="shared" si="9"/>
        <v>87</v>
      </c>
    </row>
    <row r="104" spans="2:16" ht="13">
      <c r="B104" s="83" t="s">
        <v>88</v>
      </c>
      <c r="C104" s="84"/>
      <c r="D104" s="103" t="s">
        <v>78</v>
      </c>
      <c r="E104" s="103" t="s">
        <v>81</v>
      </c>
      <c r="F104" s="103" t="s">
        <v>36</v>
      </c>
      <c r="G104" s="104">
        <v>1</v>
      </c>
      <c r="H104" s="105"/>
      <c r="I104" s="200">
        <v>235</v>
      </c>
      <c r="J104" s="59"/>
      <c r="K104" s="200">
        <v>237</v>
      </c>
      <c r="M104" s="194" t="e">
        <f>+M102+1</f>
        <v>#REF!</v>
      </c>
      <c r="O104" s="194">
        <f t="shared" si="9"/>
        <v>88</v>
      </c>
    </row>
    <row r="105" spans="2:16" ht="13">
      <c r="B105" s="83" t="s">
        <v>86</v>
      </c>
      <c r="C105" s="84"/>
      <c r="D105" s="103" t="s">
        <v>78</v>
      </c>
      <c r="E105" s="103" t="s">
        <v>87</v>
      </c>
      <c r="F105" s="103" t="s">
        <v>36</v>
      </c>
      <c r="G105" s="104">
        <v>1</v>
      </c>
      <c r="H105" s="105"/>
      <c r="I105" s="200">
        <v>235</v>
      </c>
      <c r="J105" s="59"/>
      <c r="K105" s="200">
        <v>225</v>
      </c>
      <c r="M105" s="194" t="e">
        <f>+M106+1</f>
        <v>#REF!</v>
      </c>
      <c r="O105" s="194">
        <f t="shared" si="9"/>
        <v>89</v>
      </c>
    </row>
    <row r="106" spans="2:16" ht="13">
      <c r="B106" s="83" t="s">
        <v>89</v>
      </c>
      <c r="C106" s="84"/>
      <c r="D106" s="103" t="s">
        <v>78</v>
      </c>
      <c r="E106" s="103" t="s">
        <v>90</v>
      </c>
      <c r="F106" s="103" t="s">
        <v>36</v>
      </c>
      <c r="G106" s="104">
        <v>1</v>
      </c>
      <c r="H106" s="105"/>
      <c r="I106" s="200">
        <v>184</v>
      </c>
      <c r="J106" s="59"/>
      <c r="K106" s="200">
        <v>215</v>
      </c>
      <c r="M106" s="194" t="e">
        <f>+M104+1</f>
        <v>#REF!</v>
      </c>
      <c r="O106" s="194">
        <f t="shared" si="9"/>
        <v>90</v>
      </c>
    </row>
    <row r="107" spans="2:16" ht="13">
      <c r="B107" s="83" t="s">
        <v>96</v>
      </c>
      <c r="C107" s="228"/>
      <c r="D107" s="103" t="s">
        <v>95</v>
      </c>
      <c r="E107" s="103" t="s">
        <v>87</v>
      </c>
      <c r="F107" s="103" t="s">
        <v>36</v>
      </c>
      <c r="G107" s="104">
        <v>1</v>
      </c>
      <c r="H107" s="105"/>
      <c r="I107" s="198">
        <v>0</v>
      </c>
      <c r="J107" s="59"/>
      <c r="K107" s="198">
        <v>117</v>
      </c>
      <c r="M107" s="194" t="e">
        <f>+M105+1</f>
        <v>#REF!</v>
      </c>
      <c r="O107" s="194">
        <f t="shared" si="9"/>
        <v>91</v>
      </c>
      <c r="P107" s="194" t="s">
        <v>275</v>
      </c>
    </row>
    <row r="108" spans="2:16" ht="13">
      <c r="B108" s="201" t="s">
        <v>62</v>
      </c>
      <c r="C108" s="84"/>
      <c r="D108" s="76"/>
      <c r="E108" s="76"/>
      <c r="F108" s="77"/>
      <c r="G108" s="202"/>
      <c r="H108" s="202"/>
      <c r="I108" s="203">
        <f>SUM(I97:I107)</f>
        <v>4577</v>
      </c>
      <c r="J108" s="204"/>
      <c r="K108" s="203">
        <f>SUM(K97:K107)</f>
        <v>6083</v>
      </c>
      <c r="M108" s="194" t="e">
        <f>+M103+1</f>
        <v>#REF!</v>
      </c>
    </row>
    <row r="109" spans="2:16" ht="13.5" thickBot="1">
      <c r="B109" s="229" t="s">
        <v>306</v>
      </c>
      <c r="I109" s="230">
        <f>+I48+I62+I108+I95</f>
        <v>21680.5</v>
      </c>
      <c r="J109" s="231"/>
      <c r="K109" s="230">
        <f>+K48+K62+K108+K95</f>
        <v>27967</v>
      </c>
    </row>
    <row r="110" spans="2:16" ht="13.5" thickTop="1">
      <c r="B110" s="90" t="s">
        <v>326</v>
      </c>
      <c r="C110" s="90"/>
      <c r="D110" s="76"/>
      <c r="E110" s="76"/>
      <c r="F110" s="77"/>
      <c r="G110" s="76"/>
      <c r="H110" s="76"/>
      <c r="I110" s="199"/>
      <c r="J110" s="76"/>
      <c r="K110" s="199"/>
    </row>
    <row r="111" spans="2:16" ht="15.5">
      <c r="B111" s="83" t="s">
        <v>301</v>
      </c>
      <c r="C111" s="208"/>
      <c r="D111" s="103" t="s">
        <v>16</v>
      </c>
      <c r="E111" s="103" t="s">
        <v>17</v>
      </c>
      <c r="F111" s="103" t="s">
        <v>36</v>
      </c>
      <c r="G111" s="104">
        <v>0.75</v>
      </c>
      <c r="H111" s="105"/>
      <c r="I111" s="200">
        <f>572*G111</f>
        <v>429</v>
      </c>
      <c r="J111" s="59"/>
      <c r="K111" s="200">
        <f>619*G111</f>
        <v>464.25</v>
      </c>
    </row>
    <row r="112" spans="2:16" ht="15.5">
      <c r="B112" s="83" t="s">
        <v>346</v>
      </c>
      <c r="C112" s="208"/>
      <c r="D112" s="103" t="s">
        <v>16</v>
      </c>
      <c r="E112" s="103" t="s">
        <v>17</v>
      </c>
      <c r="F112" s="103" t="s">
        <v>36</v>
      </c>
      <c r="G112" s="104">
        <v>1</v>
      </c>
      <c r="H112" s="105"/>
      <c r="I112" s="200">
        <v>243</v>
      </c>
      <c r="J112" s="59"/>
      <c r="K112" s="200">
        <v>309</v>
      </c>
      <c r="M112" s="194" t="e">
        <f>M95+1</f>
        <v>#REF!</v>
      </c>
    </row>
    <row r="113" spans="1:13" ht="13.5" thickBot="1">
      <c r="B113" s="229" t="s">
        <v>117</v>
      </c>
      <c r="I113" s="232">
        <f>SUM(I109:I112)</f>
        <v>22352.5</v>
      </c>
      <c r="J113" s="231"/>
      <c r="K113" s="232">
        <f>SUM(K109:K112)</f>
        <v>28740.25</v>
      </c>
      <c r="M113" s="194" t="e">
        <f>+M112+1</f>
        <v>#REF!</v>
      </c>
    </row>
    <row r="114" spans="1:13" ht="13.5" thickTop="1">
      <c r="B114" s="76"/>
      <c r="C114" s="76"/>
      <c r="D114" s="76"/>
      <c r="E114" s="76"/>
      <c r="F114" s="77"/>
      <c r="G114" s="76"/>
      <c r="H114" s="76"/>
      <c r="I114" s="233"/>
      <c r="J114" s="234"/>
      <c r="K114" s="233"/>
    </row>
    <row r="115" spans="1:13" ht="13">
      <c r="B115" s="76"/>
      <c r="C115" s="76"/>
      <c r="D115" s="76"/>
      <c r="E115" s="76"/>
      <c r="F115" s="77"/>
      <c r="G115" s="76"/>
      <c r="H115" s="76"/>
      <c r="I115" s="235"/>
      <c r="J115" s="105"/>
      <c r="K115" s="235"/>
    </row>
    <row r="116" spans="1:13" ht="45.75" customHeight="1">
      <c r="A116" s="236">
        <v>-1</v>
      </c>
      <c r="B116" s="364" t="s">
        <v>286</v>
      </c>
      <c r="C116" s="364"/>
      <c r="D116" s="364"/>
      <c r="E116" s="364"/>
      <c r="F116" s="364"/>
      <c r="G116" s="364"/>
      <c r="H116" s="364"/>
      <c r="I116" s="364"/>
      <c r="J116" s="364"/>
      <c r="K116" s="364"/>
    </row>
    <row r="117" spans="1:13" ht="55.5" customHeight="1">
      <c r="A117" s="236">
        <v>-2</v>
      </c>
      <c r="B117" s="364" t="s">
        <v>285</v>
      </c>
      <c r="C117" s="364"/>
      <c r="D117" s="364"/>
      <c r="E117" s="364"/>
      <c r="F117" s="364"/>
      <c r="G117" s="364"/>
      <c r="H117" s="364"/>
      <c r="I117" s="364"/>
      <c r="J117" s="364"/>
      <c r="K117" s="364"/>
    </row>
    <row r="118" spans="1:13" ht="33" customHeight="1">
      <c r="A118" s="236">
        <v>-3</v>
      </c>
      <c r="B118" s="364" t="s">
        <v>118</v>
      </c>
      <c r="C118" s="364"/>
      <c r="D118" s="364"/>
      <c r="E118" s="364"/>
      <c r="F118" s="364"/>
      <c r="G118" s="364"/>
      <c r="H118" s="364"/>
      <c r="I118" s="364"/>
      <c r="J118" s="364"/>
      <c r="K118" s="364"/>
    </row>
    <row r="119" spans="1:13" ht="24" customHeight="1">
      <c r="A119" s="236">
        <v>-4</v>
      </c>
      <c r="B119" s="364" t="s">
        <v>133</v>
      </c>
      <c r="C119" s="364"/>
      <c r="D119" s="364"/>
      <c r="E119" s="364"/>
      <c r="F119" s="364"/>
      <c r="G119" s="364"/>
      <c r="H119" s="364"/>
      <c r="I119" s="364"/>
      <c r="J119" s="364"/>
      <c r="K119" s="364"/>
    </row>
    <row r="120" spans="1:13" ht="20.25" customHeight="1">
      <c r="A120" s="236">
        <v>-5</v>
      </c>
      <c r="B120" s="364" t="s">
        <v>342</v>
      </c>
      <c r="C120" s="364"/>
      <c r="D120" s="364"/>
      <c r="E120" s="364"/>
      <c r="F120" s="364"/>
      <c r="G120" s="364"/>
      <c r="H120" s="364"/>
      <c r="I120" s="364"/>
      <c r="J120" s="364"/>
      <c r="K120" s="364"/>
    </row>
    <row r="121" spans="1:13" ht="19.5" customHeight="1">
      <c r="A121" s="236">
        <v>-6</v>
      </c>
      <c r="B121" s="367" t="s">
        <v>343</v>
      </c>
      <c r="C121" s="367"/>
      <c r="D121" s="367"/>
      <c r="E121" s="367"/>
      <c r="F121" s="367"/>
      <c r="G121" s="367"/>
      <c r="H121" s="367"/>
      <c r="I121" s="367"/>
      <c r="J121" s="367"/>
      <c r="K121" s="367"/>
    </row>
    <row r="122" spans="1:13" ht="21.75" customHeight="1">
      <c r="A122" s="236">
        <v>-7</v>
      </c>
      <c r="B122" s="364" t="s">
        <v>325</v>
      </c>
      <c r="C122" s="364"/>
      <c r="D122" s="364"/>
      <c r="E122" s="364"/>
      <c r="F122" s="364"/>
      <c r="G122" s="364"/>
      <c r="H122" s="364"/>
      <c r="I122" s="364"/>
      <c r="J122" s="364"/>
      <c r="K122" s="364"/>
    </row>
    <row r="123" spans="1:13" ht="26.25" customHeight="1">
      <c r="A123" s="236">
        <v>-8</v>
      </c>
      <c r="B123" s="364" t="s">
        <v>347</v>
      </c>
      <c r="C123" s="364"/>
      <c r="D123" s="364"/>
      <c r="E123" s="364"/>
      <c r="F123" s="364"/>
      <c r="G123" s="364"/>
      <c r="H123" s="364"/>
      <c r="I123" s="364"/>
      <c r="J123" s="364"/>
      <c r="K123" s="364"/>
    </row>
  </sheetData>
  <mergeCells count="8">
    <mergeCell ref="B116:K116"/>
    <mergeCell ref="B117:K117"/>
    <mergeCell ref="B118:K118"/>
    <mergeCell ref="B123:K123"/>
    <mergeCell ref="B119:K119"/>
    <mergeCell ref="B120:K120"/>
    <mergeCell ref="B121:K121"/>
    <mergeCell ref="B122:K122"/>
  </mergeCells>
  <conditionalFormatting sqref="B8:K113">
    <cfRule type="expression" dxfId="0" priority="1">
      <formula>MOD(ROW(),2)=0</formula>
    </cfRule>
  </conditionalFormatting>
  <pageMargins left="0.7" right="0.7" top="0.75" bottom="0.75" header="0.3" footer="0.3"/>
  <pageSetup paperSize="5" scale="53"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9"/>
  <dimension ref="A1:L19"/>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334</v>
      </c>
      <c r="C6" s="155"/>
      <c r="D6" s="156">
        <f>'CPN Portfolio Q4''11'!K49</f>
        <v>6919</v>
      </c>
      <c r="E6" s="156">
        <f>'CPN Portfolio Q4''11'!K63</f>
        <v>7239</v>
      </c>
      <c r="F6" s="156">
        <f>'CPN Portfolio Q4''11'!K96</f>
        <v>7914</v>
      </c>
      <c r="G6" s="157">
        <f>'CPN Portfolio Q4''11'!K109</f>
        <v>6083</v>
      </c>
      <c r="H6" s="158"/>
      <c r="I6" s="156">
        <f>SUM(D6:H6)</f>
        <v>28155</v>
      </c>
      <c r="K6" s="159">
        <f>I6-'CPN Portfolio Q4''11'!K110</f>
        <v>0</v>
      </c>
    </row>
    <row r="7" spans="1:12">
      <c r="A7" s="147"/>
      <c r="B7" s="160" t="s">
        <v>350</v>
      </c>
      <c r="C7" s="161"/>
      <c r="D7" s="213">
        <v>-188</v>
      </c>
      <c r="E7" s="180"/>
      <c r="F7" s="180"/>
      <c r="G7" s="180"/>
      <c r="H7" s="163"/>
      <c r="I7" s="163">
        <f>SUM(D7:H7)</f>
        <v>-188</v>
      </c>
    </row>
    <row r="8" spans="1:12">
      <c r="A8" s="147"/>
      <c r="B8" s="155" t="s">
        <v>349</v>
      </c>
      <c r="C8" s="161"/>
      <c r="D8" s="214">
        <f t="shared" ref="D8:I8" si="0">SUM(D6:D7)</f>
        <v>6731</v>
      </c>
      <c r="E8" s="214">
        <f t="shared" si="0"/>
        <v>7239</v>
      </c>
      <c r="F8" s="214">
        <f t="shared" si="0"/>
        <v>7914</v>
      </c>
      <c r="G8" s="214">
        <f t="shared" si="0"/>
        <v>6083</v>
      </c>
      <c r="H8" s="170">
        <f t="shared" si="0"/>
        <v>0</v>
      </c>
      <c r="I8" s="214">
        <f t="shared" si="0"/>
        <v>27967</v>
      </c>
      <c r="K8" s="159">
        <f>I8-'CPN Portfolio Q1''12'!K109</f>
        <v>0</v>
      </c>
    </row>
    <row r="9" spans="1:12">
      <c r="A9" s="147"/>
      <c r="B9" s="155"/>
      <c r="C9" s="161"/>
      <c r="D9" s="167"/>
      <c r="E9" s="167"/>
      <c r="F9" s="167"/>
      <c r="G9" s="167"/>
      <c r="H9" s="168"/>
      <c r="I9" s="169"/>
    </row>
    <row r="10" spans="1:12">
      <c r="A10" s="147"/>
      <c r="B10" s="155" t="s">
        <v>154</v>
      </c>
      <c r="C10" s="161"/>
      <c r="D10" s="167"/>
      <c r="E10" s="167"/>
      <c r="F10" s="167"/>
      <c r="G10" s="167"/>
      <c r="H10" s="168"/>
      <c r="I10" s="169"/>
    </row>
    <row r="11" spans="1:12">
      <c r="A11" s="147"/>
      <c r="B11" s="160" t="s">
        <v>156</v>
      </c>
      <c r="C11" s="161"/>
      <c r="D11" s="167">
        <f>'CPN Portfolio Q1''12'!K111</f>
        <v>464.25</v>
      </c>
      <c r="E11" s="167"/>
      <c r="F11" s="167"/>
      <c r="G11" s="167"/>
      <c r="H11" s="168"/>
      <c r="I11" s="169">
        <f>SUM(D11:F11)</f>
        <v>464.25</v>
      </c>
    </row>
    <row r="12" spans="1:12">
      <c r="A12" s="147"/>
      <c r="B12" s="160" t="s">
        <v>157</v>
      </c>
      <c r="C12" s="161"/>
      <c r="D12" s="170">
        <f>'CPN Portfolio Q1''12'!K112</f>
        <v>309</v>
      </c>
      <c r="E12" s="170"/>
      <c r="F12" s="170"/>
      <c r="G12" s="170"/>
      <c r="H12" s="168"/>
      <c r="I12" s="169">
        <f>SUM(D12:F12)</f>
        <v>309</v>
      </c>
    </row>
    <row r="13" spans="1:12" ht="14.5" thickBot="1">
      <c r="A13" s="147"/>
      <c r="B13" s="160" t="s">
        <v>269</v>
      </c>
      <c r="C13" s="161"/>
      <c r="D13" s="171">
        <f>SUM(D11:D12)</f>
        <v>773.25</v>
      </c>
      <c r="E13" s="171">
        <f>SUM(E11:E12)</f>
        <v>0</v>
      </c>
      <c r="F13" s="171">
        <f>SUM(F11:F12)</f>
        <v>0</v>
      </c>
      <c r="G13" s="171">
        <f>SUM(G11:G12)</f>
        <v>0</v>
      </c>
      <c r="H13" s="168"/>
      <c r="I13" s="172">
        <f>SUM(I11:I12)</f>
        <v>773.25</v>
      </c>
      <c r="K13" s="159"/>
    </row>
    <row r="14" spans="1:12" ht="14.5" thickTop="1">
      <c r="A14" s="147"/>
      <c r="B14" s="160"/>
      <c r="C14" s="161"/>
      <c r="D14" s="173"/>
      <c r="E14" s="173"/>
      <c r="F14" s="174"/>
      <c r="G14" s="173"/>
      <c r="H14" s="175"/>
      <c r="I14" s="176"/>
    </row>
    <row r="15" spans="1:12" ht="14.5" thickBot="1">
      <c r="A15" s="147"/>
      <c r="B15" s="148" t="s">
        <v>303</v>
      </c>
      <c r="C15" s="161"/>
      <c r="D15" s="179">
        <f>+D8+D13</f>
        <v>7504.25</v>
      </c>
      <c r="E15" s="179">
        <f>+E8+E13</f>
        <v>7239</v>
      </c>
      <c r="F15" s="179">
        <f>+F8+F13</f>
        <v>7914</v>
      </c>
      <c r="G15" s="179">
        <f>+G8+G13</f>
        <v>6083</v>
      </c>
      <c r="H15" s="175"/>
      <c r="I15" s="179">
        <f>+I8+I13</f>
        <v>28740.25</v>
      </c>
      <c r="K15" s="159">
        <f>I15-'CPN Portfolio Q4''11'!K114</f>
        <v>1</v>
      </c>
    </row>
    <row r="16" spans="1:12">
      <c r="A16" s="147"/>
    </row>
    <row r="17" spans="1:12">
      <c r="A17" s="147"/>
      <c r="K17" s="212">
        <f>'CPN Portfolio Q4''11'!K114-'CPN Portfolio Q1''12'!K113</f>
        <v>-1</v>
      </c>
      <c r="L17" s="147" t="s">
        <v>348</v>
      </c>
    </row>
    <row r="19" spans="1:12">
      <c r="K19" s="15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S105"/>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746</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5.5">
      <c r="B27" s="83" t="s">
        <v>684</v>
      </c>
      <c r="C27" s="84"/>
      <c r="D27" s="103" t="s">
        <v>16</v>
      </c>
      <c r="E27" s="103" t="s">
        <v>17</v>
      </c>
      <c r="F27" s="103" t="s">
        <v>273</v>
      </c>
      <c r="G27" s="104">
        <v>1</v>
      </c>
      <c r="H27" s="105"/>
      <c r="I27" s="193">
        <v>572</v>
      </c>
      <c r="J27" s="59"/>
      <c r="K27" s="193">
        <v>619</v>
      </c>
      <c r="O27" s="194">
        <f t="shared" si="2"/>
        <v>17</v>
      </c>
    </row>
    <row r="28" spans="2:17" ht="13">
      <c r="B28" s="83" t="s">
        <v>287</v>
      </c>
      <c r="C28" s="84"/>
      <c r="D28" s="103" t="s">
        <v>16</v>
      </c>
      <c r="E28" s="103" t="s">
        <v>17</v>
      </c>
      <c r="F28" s="103" t="s">
        <v>273</v>
      </c>
      <c r="G28" s="104">
        <v>1</v>
      </c>
      <c r="H28" s="105"/>
      <c r="I28" s="193">
        <v>513</v>
      </c>
      <c r="J28" s="59"/>
      <c r="K28" s="193">
        <v>608</v>
      </c>
      <c r="M28" s="194" t="e">
        <f>+M46+1</f>
        <v>#REF!</v>
      </c>
      <c r="O28" s="194">
        <f t="shared" si="2"/>
        <v>18</v>
      </c>
    </row>
    <row r="29" spans="2:17" ht="13">
      <c r="B29" s="83" t="s">
        <v>41</v>
      </c>
      <c r="C29" s="84"/>
      <c r="D29" s="103" t="s">
        <v>16</v>
      </c>
      <c r="E29" s="103" t="s">
        <v>17</v>
      </c>
      <c r="F29" s="103" t="s">
        <v>273</v>
      </c>
      <c r="G29" s="104">
        <v>1</v>
      </c>
      <c r="H29" s="105"/>
      <c r="I29" s="193">
        <v>564</v>
      </c>
      <c r="J29" s="59"/>
      <c r="K29" s="193">
        <v>605</v>
      </c>
      <c r="M29" s="194" t="e">
        <f>+M26+1</f>
        <v>#REF!</v>
      </c>
      <c r="O29" s="194">
        <f t="shared" si="2"/>
        <v>19</v>
      </c>
    </row>
    <row r="30" spans="2:17" ht="13">
      <c r="B30" s="83" t="s">
        <v>42</v>
      </c>
      <c r="C30" s="84"/>
      <c r="D30" s="103" t="s">
        <v>16</v>
      </c>
      <c r="E30" s="103" t="s">
        <v>17</v>
      </c>
      <c r="F30" s="103" t="s">
        <v>273</v>
      </c>
      <c r="G30" s="104">
        <v>1</v>
      </c>
      <c r="H30" s="105"/>
      <c r="I30" s="193">
        <v>542</v>
      </c>
      <c r="J30" s="59"/>
      <c r="K30" s="193">
        <v>578</v>
      </c>
      <c r="M30" s="194" t="e">
        <f>+#REF!+1</f>
        <v>#REF!</v>
      </c>
      <c r="O30" s="194">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3">
      <c r="B32" s="83" t="s">
        <v>44</v>
      </c>
      <c r="C32" s="84"/>
      <c r="D32" s="103" t="s">
        <v>16</v>
      </c>
      <c r="E32" s="103" t="s">
        <v>45</v>
      </c>
      <c r="F32" s="103" t="s">
        <v>273</v>
      </c>
      <c r="G32" s="104">
        <v>1</v>
      </c>
      <c r="H32" s="105"/>
      <c r="I32" s="193">
        <v>520</v>
      </c>
      <c r="J32" s="59"/>
      <c r="K32" s="193">
        <v>530</v>
      </c>
      <c r="M32" s="194" t="e">
        <f>+M30+1</f>
        <v>#REF!</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273</v>
      </c>
      <c r="G35" s="104">
        <v>1</v>
      </c>
      <c r="H35" s="105"/>
      <c r="I35" s="200">
        <v>109</v>
      </c>
      <c r="J35" s="59"/>
      <c r="K35" s="200">
        <v>130</v>
      </c>
      <c r="M35" s="194" t="e">
        <f>+M34+1</f>
        <v>#REF!</v>
      </c>
      <c r="O35" s="194">
        <f t="shared" si="2"/>
        <v>25</v>
      </c>
    </row>
    <row r="36" spans="2:15" ht="13">
      <c r="B36" s="83" t="s">
        <v>50</v>
      </c>
      <c r="C36" s="84"/>
      <c r="D36" s="103" t="s">
        <v>16</v>
      </c>
      <c r="E36" s="103" t="s">
        <v>17</v>
      </c>
      <c r="F36" s="103" t="s">
        <v>273</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6635</v>
      </c>
      <c r="J46" s="204"/>
      <c r="K46" s="203">
        <f>SUM(K10:K45)</f>
        <v>7590</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830+13+260+13</f>
        <v>1116</v>
      </c>
      <c r="J48" s="59"/>
      <c r="K48" s="200">
        <f>1001+13+190+13</f>
        <v>1217</v>
      </c>
      <c r="O48" s="194">
        <f>+O45+1</f>
        <v>36</v>
      </c>
    </row>
    <row r="49" spans="2:17" ht="13">
      <c r="B49" s="83" t="s">
        <v>457</v>
      </c>
      <c r="C49" s="84"/>
      <c r="D49" s="103" t="s">
        <v>122</v>
      </c>
      <c r="E49" s="103" t="s">
        <v>65</v>
      </c>
      <c r="F49" s="103" t="s">
        <v>273</v>
      </c>
      <c r="G49" s="104">
        <v>1</v>
      </c>
      <c r="H49" s="105"/>
      <c r="I49" s="200">
        <f>1009+20</f>
        <v>1029</v>
      </c>
      <c r="J49" s="59"/>
      <c r="K49" s="200">
        <f>1000+20</f>
        <v>1020</v>
      </c>
      <c r="O49" s="194">
        <f>O48+1</f>
        <v>37</v>
      </c>
    </row>
    <row r="50" spans="2:17" ht="13">
      <c r="B50" s="83" t="s">
        <v>67</v>
      </c>
      <c r="C50" s="84"/>
      <c r="D50" s="103" t="s">
        <v>122</v>
      </c>
      <c r="E50" s="103" t="s">
        <v>65</v>
      </c>
      <c r="F50" s="103" t="s">
        <v>298</v>
      </c>
      <c r="G50" s="104">
        <v>1</v>
      </c>
      <c r="H50" s="105"/>
      <c r="I50" s="200">
        <f>782+28</f>
        <v>810</v>
      </c>
      <c r="J50" s="59"/>
      <c r="K50" s="200">
        <f>842+54</f>
        <v>896</v>
      </c>
      <c r="M50" s="194" t="e">
        <f>+M28+1</f>
        <v>#REF!</v>
      </c>
      <c r="O50" s="194">
        <f>+O49+1</f>
        <v>38</v>
      </c>
    </row>
    <row r="51" spans="2:17" ht="13">
      <c r="B51" s="83" t="s">
        <v>71</v>
      </c>
      <c r="C51" s="84"/>
      <c r="D51" s="103" t="s">
        <v>122</v>
      </c>
      <c r="E51" s="103" t="s">
        <v>65</v>
      </c>
      <c r="F51" s="103" t="s">
        <v>298</v>
      </c>
      <c r="G51" s="104">
        <v>1</v>
      </c>
      <c r="H51" s="105"/>
      <c r="I51" s="200">
        <f>463+260+9+10</f>
        <v>742</v>
      </c>
      <c r="J51" s="59"/>
      <c r="K51" s="200">
        <f>608+200+9+10</f>
        <v>827</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f>740+20</f>
        <v>760</v>
      </c>
      <c r="J53" s="59"/>
      <c r="K53" s="200">
        <f>762+20</f>
        <v>782</v>
      </c>
      <c r="O53" s="194">
        <f t="shared" ref="O53:O59" si="4">+O52+1</f>
        <v>41</v>
      </c>
    </row>
    <row r="54" spans="2:17" ht="13">
      <c r="B54" s="83" t="s">
        <v>64</v>
      </c>
      <c r="C54" s="84"/>
      <c r="D54" s="103" t="s">
        <v>122</v>
      </c>
      <c r="E54" s="103" t="s">
        <v>65</v>
      </c>
      <c r="F54" s="103" t="s">
        <v>273</v>
      </c>
      <c r="G54" s="104">
        <v>0.75</v>
      </c>
      <c r="H54" s="105"/>
      <c r="I54" s="200">
        <f>779+15</f>
        <v>794</v>
      </c>
      <c r="J54" s="59"/>
      <c r="K54" s="200">
        <f>746+15</f>
        <v>761</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58"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f>426+10</f>
        <v>436</v>
      </c>
      <c r="J57" s="59"/>
      <c r="K57" s="200">
        <f>500+10</f>
        <v>510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3">
      <c r="B60" s="201" t="s">
        <v>62</v>
      </c>
      <c r="C60" s="84"/>
      <c r="D60" s="76"/>
      <c r="E60" s="76"/>
      <c r="F60" s="77"/>
      <c r="G60" s="202"/>
      <c r="H60" s="202"/>
      <c r="I60" s="203">
        <f>SUM(I48:I59)</f>
        <v>8452</v>
      </c>
      <c r="J60" s="204"/>
      <c r="K60" s="203">
        <f>SUM(K48:K59)</f>
        <v>8947</v>
      </c>
      <c r="M60" s="194" t="e">
        <f>+#REF!+1</f>
        <v>#REF!</v>
      </c>
    </row>
    <row r="61" spans="2:17" ht="13">
      <c r="B61" s="90" t="s">
        <v>471</v>
      </c>
      <c r="C61" s="90"/>
      <c r="D61" s="76"/>
      <c r="E61" s="76"/>
      <c r="F61" s="77"/>
      <c r="G61" s="76"/>
      <c r="H61" s="76"/>
      <c r="I61" s="199"/>
      <c r="J61" s="76"/>
      <c r="K61" s="199"/>
    </row>
    <row r="62" spans="2:17" ht="15.5">
      <c r="B62" s="83" t="s">
        <v>727</v>
      </c>
      <c r="C62" s="84"/>
      <c r="D62" s="103" t="s">
        <v>114</v>
      </c>
      <c r="E62" s="103" t="s">
        <v>254</v>
      </c>
      <c r="F62" s="103" t="s">
        <v>273</v>
      </c>
      <c r="G62" s="104">
        <v>1</v>
      </c>
      <c r="H62" s="105"/>
      <c r="I62" s="200">
        <f>1037+10+15-102</f>
        <v>960</v>
      </c>
      <c r="J62" s="59"/>
      <c r="K62" s="200">
        <v>1130</v>
      </c>
      <c r="O62" s="194">
        <f>O59+1</f>
        <v>48</v>
      </c>
    </row>
    <row r="63" spans="2:17" ht="15.5">
      <c r="B63" s="83" t="s">
        <v>728</v>
      </c>
      <c r="C63" s="84"/>
      <c r="D63" s="103" t="s">
        <v>114</v>
      </c>
      <c r="E63" s="103" t="s">
        <v>255</v>
      </c>
      <c r="F63" s="103" t="s">
        <v>273</v>
      </c>
      <c r="G63" s="104">
        <v>1</v>
      </c>
      <c r="H63" s="105"/>
      <c r="I63" s="193">
        <f>1030+6+3-108</f>
        <v>931</v>
      </c>
      <c r="J63" s="59"/>
      <c r="K63" s="193">
        <v>1130</v>
      </c>
      <c r="M63" s="194" t="e">
        <f>+#REF!+1</f>
        <v>#REF!</v>
      </c>
      <c r="O63" s="194">
        <f t="shared" ref="O63:O83" si="6">+O62+1</f>
        <v>49</v>
      </c>
    </row>
    <row r="64" spans="2:17" ht="15.5">
      <c r="B64" s="83" t="s">
        <v>729</v>
      </c>
      <c r="D64" s="103" t="s">
        <v>114</v>
      </c>
      <c r="E64" s="103" t="s">
        <v>254</v>
      </c>
      <c r="F64" s="103" t="s">
        <v>273</v>
      </c>
      <c r="G64" s="104">
        <v>1</v>
      </c>
      <c r="I64" s="193">
        <f>668</f>
        <v>668</v>
      </c>
      <c r="J64" s="204"/>
      <c r="K64" s="193">
        <f>760+68</f>
        <v>828</v>
      </c>
      <c r="O64" s="194">
        <f t="shared" si="6"/>
        <v>50</v>
      </c>
    </row>
    <row r="65" spans="2:15" ht="13">
      <c r="B65" s="83" t="s">
        <v>80</v>
      </c>
      <c r="C65" s="84"/>
      <c r="D65" s="103" t="s">
        <v>78</v>
      </c>
      <c r="E65" s="103" t="s">
        <v>81</v>
      </c>
      <c r="F65" s="103" t="s">
        <v>298</v>
      </c>
      <c r="G65" s="104">
        <v>1</v>
      </c>
      <c r="H65" s="105"/>
      <c r="I65" s="200">
        <v>720</v>
      </c>
      <c r="J65" s="59"/>
      <c r="K65" s="200">
        <v>807</v>
      </c>
      <c r="M65" s="194" t="e">
        <f>+M60+1</f>
        <v>#REF!</v>
      </c>
      <c r="O65" s="194">
        <f t="shared" si="6"/>
        <v>51</v>
      </c>
    </row>
    <row r="66" spans="2:15" ht="15.5">
      <c r="B66" s="83" t="s">
        <v>730</v>
      </c>
      <c r="C66" s="84"/>
      <c r="D66" s="103" t="s">
        <v>120</v>
      </c>
      <c r="E66" s="103" t="s">
        <v>500</v>
      </c>
      <c r="F66" s="103" t="s">
        <v>273</v>
      </c>
      <c r="G66" s="104">
        <v>1</v>
      </c>
      <c r="H66" s="105"/>
      <c r="I66" s="200">
        <v>750</v>
      </c>
      <c r="J66" s="59"/>
      <c r="K66" s="200">
        <v>731</v>
      </c>
      <c r="O66" s="194">
        <f t="shared" si="6"/>
        <v>52</v>
      </c>
    </row>
    <row r="67" spans="2:15" ht="15.5">
      <c r="B67" s="83" t="s">
        <v>731</v>
      </c>
      <c r="C67" s="84"/>
      <c r="D67" s="103" t="s">
        <v>114</v>
      </c>
      <c r="E67" s="103" t="s">
        <v>255</v>
      </c>
      <c r="F67" s="103" t="s">
        <v>413</v>
      </c>
      <c r="G67" s="104">
        <v>1</v>
      </c>
      <c r="H67" s="105"/>
      <c r="I67" s="200">
        <v>0</v>
      </c>
      <c r="J67" s="59"/>
      <c r="K67" s="200">
        <v>725</v>
      </c>
      <c r="M67" s="194" t="e">
        <f>+M63+1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5.5">
      <c r="B69" s="83" t="s">
        <v>732</v>
      </c>
      <c r="C69" s="84"/>
      <c r="D69" s="103" t="s">
        <v>114</v>
      </c>
      <c r="E69" s="103" t="s">
        <v>254</v>
      </c>
      <c r="F69" s="103" t="s">
        <v>273</v>
      </c>
      <c r="G69" s="104">
        <v>1</v>
      </c>
      <c r="H69" s="105"/>
      <c r="I69" s="193">
        <f>518.5-55</f>
        <v>463.5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5.5">
      <c r="B72" s="83" t="s">
        <v>733</v>
      </c>
      <c r="C72" s="84"/>
      <c r="D72" s="103" t="s">
        <v>114</v>
      </c>
      <c r="E72" s="103" t="s">
        <v>115</v>
      </c>
      <c r="F72" s="103" t="s">
        <v>412</v>
      </c>
      <c r="G72" s="104">
        <v>1</v>
      </c>
      <c r="H72" s="105"/>
      <c r="I72" s="200">
        <v>0</v>
      </c>
      <c r="J72" s="59"/>
      <c r="K72" s="200">
        <v>503</v>
      </c>
      <c r="M72" s="194" t="e">
        <f>+#REF!+1</f>
        <v>#REF!</v>
      </c>
      <c r="O72" s="194">
        <f t="shared" si="6"/>
        <v>58</v>
      </c>
    </row>
    <row r="73" spans="2:15" ht="13">
      <c r="B73" s="83" t="s">
        <v>89</v>
      </c>
      <c r="C73" s="84"/>
      <c r="D73" s="103" t="s">
        <v>78</v>
      </c>
      <c r="E73" s="103" t="s">
        <v>90</v>
      </c>
      <c r="F73" s="103" t="s">
        <v>298</v>
      </c>
      <c r="G73" s="104">
        <v>1</v>
      </c>
      <c r="H73" s="105"/>
      <c r="I73" s="200">
        <v>184</v>
      </c>
      <c r="J73" s="59"/>
      <c r="K73" s="200">
        <v>215</v>
      </c>
      <c r="M73" s="194" t="e">
        <f>+#REF!+1</f>
        <v>#REF!</v>
      </c>
      <c r="O73" s="194">
        <f t="shared" si="6"/>
        <v>59</v>
      </c>
    </row>
    <row r="74" spans="2:15" ht="15.5">
      <c r="B74" s="83" t="s">
        <v>734</v>
      </c>
      <c r="C74" s="84"/>
      <c r="D74" s="103" t="s">
        <v>114</v>
      </c>
      <c r="E74" s="103" t="s">
        <v>256</v>
      </c>
      <c r="F74" s="103" t="s">
        <v>412</v>
      </c>
      <c r="G74" s="104">
        <v>1</v>
      </c>
      <c r="H74" s="105"/>
      <c r="I74" s="200">
        <v>0</v>
      </c>
      <c r="J74" s="59"/>
      <c r="K74" s="200">
        <v>191</v>
      </c>
      <c r="M74" s="194" t="e">
        <f>+#REF!+1</f>
        <v>#REF!</v>
      </c>
      <c r="O74" s="194">
        <f t="shared" si="6"/>
        <v>60</v>
      </c>
    </row>
    <row r="75" spans="2:15" ht="15.5">
      <c r="B75" s="83" t="s">
        <v>735</v>
      </c>
      <c r="C75" s="84"/>
      <c r="D75" s="103" t="s">
        <v>120</v>
      </c>
      <c r="E75" s="103" t="s">
        <v>107</v>
      </c>
      <c r="F75" s="103" t="s">
        <v>298</v>
      </c>
      <c r="G75" s="104" t="s">
        <v>748</v>
      </c>
      <c r="H75" s="105"/>
      <c r="I75" s="200">
        <v>110</v>
      </c>
      <c r="J75" s="59"/>
      <c r="K75" s="200">
        <v>121</v>
      </c>
      <c r="M75" s="194" t="e">
        <f>+#REF!+1</f>
        <v>#REF!</v>
      </c>
      <c r="O75" s="194">
        <f t="shared" si="6"/>
        <v>61</v>
      </c>
    </row>
    <row r="76" spans="2:15" ht="15.5">
      <c r="B76" s="83" t="s">
        <v>736</v>
      </c>
      <c r="C76" s="84"/>
      <c r="D76" s="103" t="s">
        <v>114</v>
      </c>
      <c r="E76" s="103" t="s">
        <v>256</v>
      </c>
      <c r="F76" s="103" t="s">
        <v>412</v>
      </c>
      <c r="G76" s="104">
        <v>1</v>
      </c>
      <c r="H76" s="105"/>
      <c r="I76" s="193">
        <v>0</v>
      </c>
      <c r="J76" s="59"/>
      <c r="K76" s="193">
        <v>92</v>
      </c>
      <c r="M76" s="194" t="e">
        <f>+M75+1</f>
        <v>#REF!</v>
      </c>
      <c r="O76" s="194">
        <f t="shared" si="6"/>
        <v>62</v>
      </c>
    </row>
    <row r="77" spans="2:15" ht="13">
      <c r="B77" s="83" t="s">
        <v>108</v>
      </c>
      <c r="C77" s="84"/>
      <c r="D77" s="103" t="s">
        <v>120</v>
      </c>
      <c r="E77" s="103" t="s">
        <v>107</v>
      </c>
      <c r="F77" s="103" t="s">
        <v>273</v>
      </c>
      <c r="G77" s="104">
        <v>1</v>
      </c>
      <c r="H77" s="105"/>
      <c r="I77" s="200">
        <v>60</v>
      </c>
      <c r="J77" s="59"/>
      <c r="K77" s="200">
        <v>80</v>
      </c>
      <c r="M77" s="194" t="e">
        <f t="shared" ref="M77:M90" si="7">+M76+1</f>
        <v>#REF!</v>
      </c>
      <c r="O77" s="194">
        <f t="shared" si="6"/>
        <v>63</v>
      </c>
    </row>
    <row r="78" spans="2:15" ht="15.5">
      <c r="B78" s="83" t="s">
        <v>737</v>
      </c>
      <c r="C78" s="84"/>
      <c r="D78" s="103" t="s">
        <v>114</v>
      </c>
      <c r="E78" s="103" t="s">
        <v>256</v>
      </c>
      <c r="F78" s="103" t="s">
        <v>412</v>
      </c>
      <c r="G78" s="104">
        <v>1</v>
      </c>
      <c r="H78" s="105"/>
      <c r="I78" s="200">
        <v>0</v>
      </c>
      <c r="J78" s="59"/>
      <c r="K78" s="200">
        <v>73</v>
      </c>
      <c r="M78" s="194" t="e">
        <f>+#REF!+1</f>
        <v>#REF!</v>
      </c>
      <c r="O78" s="194">
        <f t="shared" si="6"/>
        <v>64</v>
      </c>
    </row>
    <row r="79" spans="2:15" ht="13">
      <c r="B79" s="83" t="s">
        <v>220</v>
      </c>
      <c r="C79" s="84"/>
      <c r="D79" s="103" t="s">
        <v>114</v>
      </c>
      <c r="E79" s="103" t="s">
        <v>256</v>
      </c>
      <c r="F79" s="103" t="s">
        <v>412</v>
      </c>
      <c r="G79" s="104">
        <v>1</v>
      </c>
      <c r="H79" s="105"/>
      <c r="I79" s="200">
        <v>0</v>
      </c>
      <c r="J79" s="59"/>
      <c r="K79" s="200">
        <v>67</v>
      </c>
      <c r="M79" s="194" t="e">
        <f>+#REF!+1</f>
        <v>#REF!</v>
      </c>
      <c r="O79" s="194">
        <f t="shared" si="6"/>
        <v>65</v>
      </c>
    </row>
    <row r="80" spans="2:15" ht="13">
      <c r="B80" s="83" t="s">
        <v>109</v>
      </c>
      <c r="C80" s="84"/>
      <c r="D80" s="103" t="s">
        <v>120</v>
      </c>
      <c r="E80" s="103" t="s">
        <v>107</v>
      </c>
      <c r="F80" s="103" t="s">
        <v>273</v>
      </c>
      <c r="G80" s="104">
        <v>1</v>
      </c>
      <c r="H80" s="105"/>
      <c r="I80" s="200">
        <v>55</v>
      </c>
      <c r="J80" s="59"/>
      <c r="K80" s="200">
        <v>56</v>
      </c>
      <c r="M80" s="194" t="e">
        <f>+#REF!+1</f>
        <v>#REF!</v>
      </c>
      <c r="O80" s="194">
        <f t="shared" si="6"/>
        <v>66</v>
      </c>
    </row>
    <row r="81" spans="2:16" ht="13">
      <c r="B81" s="83" t="s">
        <v>224</v>
      </c>
      <c r="C81" s="84"/>
      <c r="D81" s="103" t="s">
        <v>114</v>
      </c>
      <c r="E81" s="103" t="s">
        <v>255</v>
      </c>
      <c r="F81" s="103" t="s">
        <v>412</v>
      </c>
      <c r="G81" s="104">
        <v>1</v>
      </c>
      <c r="H81" s="105"/>
      <c r="I81" s="193">
        <v>0</v>
      </c>
      <c r="J81" s="59"/>
      <c r="K81" s="193">
        <v>53</v>
      </c>
      <c r="M81" s="194" t="e">
        <f t="shared" si="7"/>
        <v>#REF!</v>
      </c>
      <c r="O81" s="194">
        <f t="shared" si="6"/>
        <v>67</v>
      </c>
    </row>
    <row r="82" spans="2:16" ht="13">
      <c r="B82" s="83" t="s">
        <v>110</v>
      </c>
      <c r="C82" s="84"/>
      <c r="D82" s="103" t="s">
        <v>120</v>
      </c>
      <c r="E82" s="103" t="s">
        <v>107</v>
      </c>
      <c r="F82" s="103" t="s">
        <v>412</v>
      </c>
      <c r="G82" s="104">
        <v>1</v>
      </c>
      <c r="H82" s="105"/>
      <c r="I82" s="200">
        <v>0</v>
      </c>
      <c r="J82" s="59"/>
      <c r="K82" s="200">
        <v>48</v>
      </c>
      <c r="M82" s="194" t="e">
        <f t="shared" si="7"/>
        <v>#REF!</v>
      </c>
      <c r="O82" s="194">
        <f t="shared" si="6"/>
        <v>68</v>
      </c>
    </row>
    <row r="83" spans="2:16" ht="15.5">
      <c r="B83" s="83" t="s">
        <v>738</v>
      </c>
      <c r="C83" s="84"/>
      <c r="D83" s="103" t="s">
        <v>120</v>
      </c>
      <c r="E83" s="103" t="s">
        <v>107</v>
      </c>
      <c r="F83" s="103" t="s">
        <v>298</v>
      </c>
      <c r="G83" s="104">
        <v>1</v>
      </c>
      <c r="H83" s="105"/>
      <c r="I83" s="193">
        <v>45</v>
      </c>
      <c r="J83" s="59"/>
      <c r="K83" s="193">
        <v>47</v>
      </c>
      <c r="M83" s="194" t="e">
        <f t="shared" si="7"/>
        <v>#REF!</v>
      </c>
      <c r="O83" s="194">
        <f t="shared" si="6"/>
        <v>69</v>
      </c>
    </row>
    <row r="84" spans="2:16" ht="13">
      <c r="B84" s="83" t="s">
        <v>226</v>
      </c>
      <c r="C84" s="84"/>
      <c r="D84" s="103" t="s">
        <v>114</v>
      </c>
      <c r="E84" s="103" t="s">
        <v>257</v>
      </c>
      <c r="F84" s="103" t="s">
        <v>412</v>
      </c>
      <c r="G84" s="104">
        <v>1</v>
      </c>
      <c r="H84" s="105"/>
      <c r="I84" s="200">
        <v>0</v>
      </c>
      <c r="J84" s="59"/>
      <c r="K84" s="200">
        <v>33</v>
      </c>
      <c r="M84" s="194" t="e">
        <f>+M83+1</f>
        <v>#REF!</v>
      </c>
      <c r="O84" s="194">
        <f>+O83+1</f>
        <v>70</v>
      </c>
    </row>
    <row r="85" spans="2:16" ht="13">
      <c r="B85" s="83" t="s">
        <v>229</v>
      </c>
      <c r="C85" s="84"/>
      <c r="D85" s="103" t="s">
        <v>114</v>
      </c>
      <c r="E85" s="103" t="s">
        <v>255</v>
      </c>
      <c r="F85" s="103" t="s">
        <v>412</v>
      </c>
      <c r="G85" s="104">
        <v>1</v>
      </c>
      <c r="H85" s="105"/>
      <c r="I85" s="200">
        <v>0</v>
      </c>
      <c r="J85" s="59"/>
      <c r="K85" s="200">
        <v>23</v>
      </c>
      <c r="M85" s="194" t="e">
        <f>+#REF!+1</f>
        <v>#REF!</v>
      </c>
      <c r="O85" s="194">
        <f>O84+1</f>
        <v>71</v>
      </c>
    </row>
    <row r="86" spans="2:16" ht="13">
      <c r="B86" s="83" t="s">
        <v>232</v>
      </c>
      <c r="C86" s="84"/>
      <c r="D86" s="103" t="s">
        <v>114</v>
      </c>
      <c r="E86" s="103" t="s">
        <v>255</v>
      </c>
      <c r="F86" s="103" t="s">
        <v>412</v>
      </c>
      <c r="G86" s="104">
        <v>1</v>
      </c>
      <c r="H86" s="105"/>
      <c r="I86" s="193">
        <v>0</v>
      </c>
      <c r="J86" s="59"/>
      <c r="K86" s="193">
        <v>20</v>
      </c>
      <c r="M86" s="194" t="e">
        <f t="shared" si="7"/>
        <v>#REF!</v>
      </c>
      <c r="O86" s="194">
        <f>+O85+1</f>
        <v>72</v>
      </c>
    </row>
    <row r="87" spans="2:16" ht="13">
      <c r="B87" s="83" t="s">
        <v>234</v>
      </c>
      <c r="C87" s="84"/>
      <c r="D87" s="103" t="s">
        <v>114</v>
      </c>
      <c r="E87" s="103" t="s">
        <v>257</v>
      </c>
      <c r="F87" s="103" t="s">
        <v>412</v>
      </c>
      <c r="G87" s="104">
        <v>1</v>
      </c>
      <c r="H87" s="105"/>
      <c r="I87" s="200">
        <v>0</v>
      </c>
      <c r="J87" s="59"/>
      <c r="K87" s="200">
        <v>12</v>
      </c>
      <c r="M87" s="194" t="e">
        <f t="shared" si="7"/>
        <v>#REF!</v>
      </c>
      <c r="O87" s="194">
        <f>+O86+1</f>
        <v>73</v>
      </c>
    </row>
    <row r="88" spans="2:16" ht="13">
      <c r="B88" s="83" t="s">
        <v>237</v>
      </c>
      <c r="C88" s="84"/>
      <c r="D88" s="103" t="s">
        <v>114</v>
      </c>
      <c r="E88" s="103" t="s">
        <v>258</v>
      </c>
      <c r="F88" s="103" t="s">
        <v>412</v>
      </c>
      <c r="G88" s="104">
        <v>1</v>
      </c>
      <c r="H88" s="105"/>
      <c r="I88" s="193">
        <v>0</v>
      </c>
      <c r="J88" s="59"/>
      <c r="K88" s="193">
        <v>10</v>
      </c>
      <c r="M88" s="194" t="e">
        <f t="shared" si="7"/>
        <v>#REF!</v>
      </c>
      <c r="O88" s="194">
        <f>+O87+1</f>
        <v>74</v>
      </c>
    </row>
    <row r="89" spans="2:16" ht="13">
      <c r="B89" s="83" t="s">
        <v>240</v>
      </c>
      <c r="C89" s="84"/>
      <c r="D89" s="103" t="s">
        <v>114</v>
      </c>
      <c r="E89" s="103" t="s">
        <v>256</v>
      </c>
      <c r="F89" s="103" t="s">
        <v>243</v>
      </c>
      <c r="G89" s="104">
        <v>1</v>
      </c>
      <c r="H89" s="105"/>
      <c r="I89" s="198">
        <v>0</v>
      </c>
      <c r="J89" s="59"/>
      <c r="K89" s="198">
        <v>4</v>
      </c>
      <c r="M89" s="194" t="e">
        <f t="shared" si="7"/>
        <v>#REF!</v>
      </c>
      <c r="O89" s="194">
        <f>+O88+1</f>
        <v>75</v>
      </c>
      <c r="P89" s="194" t="s">
        <v>275</v>
      </c>
    </row>
    <row r="90" spans="2:16" ht="13">
      <c r="B90" s="201" t="s">
        <v>62</v>
      </c>
      <c r="C90" s="84"/>
      <c r="D90" s="103"/>
      <c r="E90" s="103"/>
      <c r="F90" s="103"/>
      <c r="G90" s="104"/>
      <c r="H90" s="105"/>
      <c r="I90" s="200">
        <f>SUM(I62:I89)</f>
        <v>6665.5</v>
      </c>
      <c r="J90" s="59"/>
      <c r="K90" s="200">
        <f>SUM(K62:K89)</f>
        <v>9330</v>
      </c>
      <c r="M90" s="194" t="e">
        <f t="shared" si="7"/>
        <v>#REF!</v>
      </c>
      <c r="N90" s="194" t="s">
        <v>138</v>
      </c>
    </row>
    <row r="91" spans="2:16" ht="13.5" thickBot="1">
      <c r="B91" s="241" t="s">
        <v>377</v>
      </c>
      <c r="C91" s="240">
        <f>O89</f>
        <v>75</v>
      </c>
      <c r="I91" s="230">
        <f>+I46+I60+I90</f>
        <v>21752.5</v>
      </c>
      <c r="J91" s="231"/>
      <c r="K91" s="230">
        <f>+K46+K60+K90</f>
        <v>25867</v>
      </c>
    </row>
    <row r="92" spans="2:16" ht="13.5" thickTop="1">
      <c r="B92" s="229"/>
      <c r="I92" s="237"/>
      <c r="J92" s="231"/>
      <c r="K92" s="237"/>
    </row>
    <row r="93" spans="2:16" ht="13">
      <c r="B93" s="263" t="s">
        <v>718</v>
      </c>
      <c r="I93" s="237"/>
      <c r="J93" s="231"/>
      <c r="K93" s="237"/>
    </row>
    <row r="94" spans="2:16" ht="15.5">
      <c r="B94" s="83" t="s">
        <v>742</v>
      </c>
      <c r="C94" s="84"/>
      <c r="D94" s="103" t="s">
        <v>16</v>
      </c>
      <c r="E94" s="103" t="s">
        <v>17</v>
      </c>
      <c r="F94" s="103" t="s">
        <v>716</v>
      </c>
      <c r="G94" s="104">
        <v>1</v>
      </c>
      <c r="I94" s="193">
        <v>0</v>
      </c>
      <c r="J94" s="204"/>
      <c r="K94" s="193">
        <v>20</v>
      </c>
    </row>
    <row r="95" spans="2:16" ht="13">
      <c r="B95" s="229" t="s">
        <v>719</v>
      </c>
      <c r="I95" s="232">
        <f>SUM(I91:I94)</f>
        <v>21752.5</v>
      </c>
      <c r="J95" s="231"/>
      <c r="K95" s="232">
        <f>SUM(K91:K94)</f>
        <v>25887</v>
      </c>
    </row>
    <row r="96" spans="2:16" ht="13">
      <c r="B96" s="76"/>
      <c r="C96" s="76"/>
      <c r="D96" s="76"/>
      <c r="E96" s="76"/>
      <c r="F96" s="77"/>
      <c r="G96" s="76"/>
      <c r="H96" s="76"/>
      <c r="I96" s="235"/>
      <c r="J96" s="105"/>
      <c r="K96" s="235"/>
    </row>
    <row r="97" spans="1:11" ht="42.75" customHeight="1">
      <c r="A97" s="236">
        <v>-1</v>
      </c>
      <c r="B97" s="364" t="s">
        <v>696</v>
      </c>
      <c r="C97" s="364"/>
      <c r="D97" s="364"/>
      <c r="E97" s="364"/>
      <c r="F97" s="364"/>
      <c r="G97" s="364"/>
      <c r="H97" s="364"/>
      <c r="I97" s="364"/>
      <c r="J97" s="364"/>
      <c r="K97" s="364"/>
    </row>
    <row r="98" spans="1:11" ht="55.5" customHeight="1">
      <c r="A98" s="236">
        <v>-2</v>
      </c>
      <c r="B98" s="364" t="s">
        <v>721</v>
      </c>
      <c r="C98" s="364"/>
      <c r="D98" s="364"/>
      <c r="E98" s="364"/>
      <c r="F98" s="364"/>
      <c r="G98" s="364"/>
      <c r="H98" s="364"/>
      <c r="I98" s="364"/>
      <c r="J98" s="364"/>
      <c r="K98" s="364"/>
    </row>
    <row r="99" spans="1:11" ht="29.25" customHeight="1">
      <c r="A99" s="236">
        <v>-3</v>
      </c>
      <c r="B99" s="364" t="s">
        <v>118</v>
      </c>
      <c r="C99" s="364"/>
      <c r="D99" s="364"/>
      <c r="E99" s="364"/>
      <c r="F99" s="364"/>
      <c r="G99" s="364"/>
      <c r="H99" s="364"/>
      <c r="I99" s="364"/>
      <c r="J99" s="364"/>
      <c r="K99" s="364"/>
    </row>
    <row r="100" spans="1:11" ht="19.5" customHeight="1">
      <c r="A100" s="236">
        <v>-4</v>
      </c>
      <c r="B100" s="364" t="s">
        <v>697</v>
      </c>
      <c r="C100" s="364"/>
      <c r="D100" s="364"/>
      <c r="E100" s="364"/>
      <c r="F100" s="364"/>
      <c r="G100" s="364"/>
      <c r="H100" s="364"/>
      <c r="I100" s="364"/>
      <c r="J100" s="364"/>
      <c r="K100" s="364"/>
    </row>
    <row r="101" spans="1:11" ht="19.5" customHeight="1">
      <c r="A101" s="236">
        <v>-5</v>
      </c>
      <c r="B101" s="364" t="s">
        <v>455</v>
      </c>
      <c r="C101" s="364"/>
      <c r="D101" s="364"/>
      <c r="E101" s="364"/>
      <c r="F101" s="364"/>
      <c r="G101" s="364"/>
      <c r="H101" s="364"/>
      <c r="I101" s="364"/>
      <c r="J101" s="364"/>
      <c r="K101" s="364"/>
    </row>
    <row r="102" spans="1:11" ht="19.5" customHeight="1">
      <c r="A102" s="236">
        <v>-6</v>
      </c>
      <c r="B102" s="364" t="s">
        <v>644</v>
      </c>
      <c r="C102" s="364"/>
      <c r="D102" s="364"/>
      <c r="E102" s="364"/>
      <c r="F102" s="364"/>
      <c r="G102" s="364"/>
      <c r="H102" s="273"/>
      <c r="I102" s="273"/>
      <c r="J102" s="273"/>
      <c r="K102" s="273"/>
    </row>
    <row r="103" spans="1:11" ht="19.399999999999999" customHeight="1">
      <c r="A103" s="236">
        <v>-7</v>
      </c>
      <c r="B103" s="364" t="s">
        <v>713</v>
      </c>
      <c r="C103" s="364"/>
      <c r="D103" s="364"/>
      <c r="E103" s="364"/>
      <c r="F103" s="364"/>
      <c r="G103" s="364"/>
      <c r="H103" s="364"/>
      <c r="I103" s="364"/>
      <c r="J103" s="364"/>
      <c r="K103" s="364"/>
    </row>
    <row r="104" spans="1:11" ht="19.5" customHeight="1">
      <c r="A104" s="236">
        <v>-8</v>
      </c>
      <c r="B104" s="364" t="s">
        <v>410</v>
      </c>
      <c r="C104" s="364"/>
      <c r="D104" s="364"/>
      <c r="E104" s="364"/>
      <c r="F104" s="364"/>
      <c r="G104" s="364"/>
      <c r="H104" s="364"/>
      <c r="I104" s="364"/>
      <c r="J104" s="364"/>
      <c r="K104" s="364"/>
    </row>
    <row r="105" spans="1:11" ht="19.5" customHeight="1">
      <c r="A105" s="236">
        <v>-9</v>
      </c>
      <c r="B105" s="364" t="s">
        <v>723</v>
      </c>
      <c r="C105" s="364"/>
      <c r="D105" s="364"/>
      <c r="E105" s="364"/>
      <c r="F105" s="364"/>
      <c r="G105" s="364"/>
      <c r="H105" s="364"/>
      <c r="I105" s="364"/>
      <c r="J105" s="364"/>
      <c r="K105" s="364"/>
    </row>
  </sheetData>
  <autoFilter ref="A7:P91" xr:uid="{00000000-0009-0000-0000-000016000000}"/>
  <mergeCells count="9">
    <mergeCell ref="B103:K103"/>
    <mergeCell ref="B104:K104"/>
    <mergeCell ref="B105:K105"/>
    <mergeCell ref="B97:K97"/>
    <mergeCell ref="B98:K98"/>
    <mergeCell ref="B99:K99"/>
    <mergeCell ref="B100:K100"/>
    <mergeCell ref="B101:K101"/>
    <mergeCell ref="B102:G102"/>
  </mergeCells>
  <conditionalFormatting sqref="B8:K95">
    <cfRule type="expression" dxfId="205" priority="1">
      <formula>MOD(ROW(),2)=0</formula>
    </cfRule>
  </conditionalFormatting>
  <pageMargins left="0.45" right="0.45" top="0.25" bottom="0.25" header="0.3" footer="0.3"/>
  <pageSetup paperSize="3" scale="77"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0">
    <pageSetUpPr fitToPage="1"/>
  </sheetPr>
  <dimension ref="A1:P124"/>
  <sheetViews>
    <sheetView workbookViewId="0"/>
  </sheetViews>
  <sheetFormatPr defaultColWidth="8.81640625" defaultRowHeight="12.5" outlineLevelCol="1"/>
  <cols>
    <col min="1" max="1" width="3.81640625" style="182" customWidth="1"/>
    <col min="2" max="2" width="37.1796875" style="182" customWidth="1"/>
    <col min="3" max="3" width="3.81640625" style="182" customWidth="1"/>
    <col min="4" max="4" width="14" style="182" customWidth="1"/>
    <col min="5" max="5" width="10.54296875" style="182" bestFit="1" customWidth="1"/>
    <col min="6" max="6" width="13.1796875" style="183" customWidth="1"/>
    <col min="7" max="7" width="10" style="182" bestFit="1" customWidth="1"/>
    <col min="8" max="8" width="1.1796875" style="182" customWidth="1"/>
    <col min="9" max="9" width="12.81640625" style="184" customWidth="1"/>
    <col min="10" max="10" width="2" style="182" customWidth="1"/>
    <col min="11" max="11" width="12.81640625" style="184" customWidth="1"/>
    <col min="12" max="12" width="2.81640625" style="182" customWidth="1"/>
    <col min="13" max="13" width="8.81640625" style="182" hidden="1" customWidth="1" outlineLevel="1"/>
    <col min="14" max="14" width="21.54296875" style="182" hidden="1" customWidth="1" outlineLevel="1"/>
    <col min="15" max="15" width="8.81640625" style="182" customWidth="1" collapsed="1"/>
    <col min="16" max="16384" width="8.81640625" style="182"/>
  </cols>
  <sheetData>
    <row r="1" spans="1:15" ht="20">
      <c r="B1" s="1"/>
    </row>
    <row r="2" spans="1:15" ht="17.5">
      <c r="A2" s="185" t="s">
        <v>344</v>
      </c>
      <c r="C2" s="4"/>
    </row>
    <row r="3" spans="1:15" ht="13">
      <c r="B3" s="5"/>
      <c r="C3" s="5"/>
      <c r="D3" s="5"/>
      <c r="E3" s="5"/>
      <c r="F3" s="6"/>
      <c r="G3" s="5"/>
      <c r="H3" s="5"/>
      <c r="I3" s="186"/>
      <c r="J3" s="5"/>
      <c r="K3" s="186"/>
    </row>
    <row r="4" spans="1:15" ht="13">
      <c r="C4" s="7"/>
      <c r="H4" s="8"/>
      <c r="I4" s="187" t="s">
        <v>5</v>
      </c>
      <c r="J4" s="9"/>
      <c r="K4" s="187" t="s">
        <v>5</v>
      </c>
    </row>
    <row r="5" spans="1:15" ht="13">
      <c r="B5" s="9"/>
      <c r="C5" s="9"/>
      <c r="E5" s="9" t="s">
        <v>2</v>
      </c>
      <c r="F5" s="9"/>
      <c r="G5" s="9" t="s">
        <v>4</v>
      </c>
      <c r="H5" s="8"/>
      <c r="I5" s="187" t="s">
        <v>9</v>
      </c>
      <c r="J5" s="9"/>
      <c r="K5" s="187" t="s">
        <v>121</v>
      </c>
    </row>
    <row r="6" spans="1:15" ht="13">
      <c r="B6" s="9"/>
      <c r="C6" s="9"/>
      <c r="D6" s="9" t="s">
        <v>1</v>
      </c>
      <c r="E6" s="9" t="s">
        <v>7</v>
      </c>
      <c r="F6" s="9"/>
      <c r="G6" s="9" t="s">
        <v>9</v>
      </c>
      <c r="H6" s="8"/>
      <c r="I6" s="187" t="s">
        <v>12</v>
      </c>
      <c r="J6" s="9"/>
      <c r="K6" s="187" t="s">
        <v>8</v>
      </c>
    </row>
    <row r="7" spans="1:15" ht="15.5" thickBot="1">
      <c r="B7" s="10" t="s">
        <v>0</v>
      </c>
      <c r="C7" s="11"/>
      <c r="D7" s="11" t="s">
        <v>6</v>
      </c>
      <c r="E7" s="11" t="s">
        <v>10</v>
      </c>
      <c r="F7" s="11" t="s">
        <v>3</v>
      </c>
      <c r="G7" s="11" t="s">
        <v>11</v>
      </c>
      <c r="H7" s="12"/>
      <c r="I7" s="188" t="s">
        <v>126</v>
      </c>
      <c r="J7" s="9"/>
      <c r="K7" s="188" t="s">
        <v>127</v>
      </c>
      <c r="O7" s="129" t="s">
        <v>276</v>
      </c>
    </row>
    <row r="8" spans="1:15" ht="13">
      <c r="B8" s="26" t="s">
        <v>13</v>
      </c>
      <c r="C8" s="26"/>
      <c r="D8" s="27"/>
      <c r="E8" s="27"/>
      <c r="F8" s="28"/>
      <c r="G8" s="27"/>
      <c r="H8" s="27"/>
      <c r="I8" s="189"/>
      <c r="J8" s="27"/>
      <c r="K8" s="189"/>
      <c r="M8" s="182" t="s">
        <v>137</v>
      </c>
    </row>
    <row r="9" spans="1:15" ht="13">
      <c r="B9" s="14" t="s">
        <v>14</v>
      </c>
      <c r="C9" s="13"/>
      <c r="D9" s="5"/>
      <c r="E9" s="5"/>
      <c r="F9" s="6"/>
      <c r="G9" s="5"/>
      <c r="H9" s="5"/>
      <c r="I9" s="186"/>
      <c r="J9" s="5"/>
      <c r="K9" s="186"/>
    </row>
    <row r="10" spans="1:15" ht="13">
      <c r="B10" s="29" t="s">
        <v>15</v>
      </c>
      <c r="C10" s="30"/>
      <c r="D10" s="31" t="s">
        <v>16</v>
      </c>
      <c r="E10" s="31" t="s">
        <v>17</v>
      </c>
      <c r="F10" s="31" t="s">
        <v>14</v>
      </c>
      <c r="G10" s="32">
        <v>1</v>
      </c>
      <c r="H10" s="33"/>
      <c r="I10" s="190">
        <v>78</v>
      </c>
      <c r="J10" s="34"/>
      <c r="K10" s="190">
        <v>78</v>
      </c>
      <c r="M10" s="182">
        <v>1</v>
      </c>
      <c r="O10" s="182">
        <v>1</v>
      </c>
    </row>
    <row r="11" spans="1:15" ht="13">
      <c r="B11" s="15" t="s">
        <v>18</v>
      </c>
      <c r="C11" s="16"/>
      <c r="D11" s="17" t="s">
        <v>16</v>
      </c>
      <c r="E11" s="17" t="s">
        <v>17</v>
      </c>
      <c r="F11" s="17" t="s">
        <v>14</v>
      </c>
      <c r="G11" s="18">
        <v>1</v>
      </c>
      <c r="H11" s="8"/>
      <c r="I11" s="191">
        <v>69</v>
      </c>
      <c r="J11" s="19"/>
      <c r="K11" s="191">
        <v>69</v>
      </c>
      <c r="M11" s="182">
        <f t="shared" ref="M11:M24" si="0">+M10+1</f>
        <v>2</v>
      </c>
      <c r="O11" s="182">
        <f t="shared" ref="O11:O24" si="1">+O10+1</f>
        <v>2</v>
      </c>
    </row>
    <row r="12" spans="1:15" ht="13">
      <c r="B12" s="29" t="s">
        <v>19</v>
      </c>
      <c r="C12" s="30"/>
      <c r="D12" s="31" t="s">
        <v>16</v>
      </c>
      <c r="E12" s="31" t="s">
        <v>17</v>
      </c>
      <c r="F12" s="31" t="s">
        <v>14</v>
      </c>
      <c r="G12" s="32">
        <v>1</v>
      </c>
      <c r="H12" s="33"/>
      <c r="I12" s="190">
        <v>66</v>
      </c>
      <c r="J12" s="34"/>
      <c r="K12" s="190">
        <v>66</v>
      </c>
      <c r="M12" s="182">
        <f t="shared" si="0"/>
        <v>3</v>
      </c>
      <c r="O12" s="182">
        <f t="shared" si="1"/>
        <v>3</v>
      </c>
    </row>
    <row r="13" spans="1:15" ht="13">
      <c r="B13" s="15" t="s">
        <v>20</v>
      </c>
      <c r="C13" s="16"/>
      <c r="D13" s="17" t="s">
        <v>16</v>
      </c>
      <c r="E13" s="17" t="s">
        <v>17</v>
      </c>
      <c r="F13" s="17" t="s">
        <v>14</v>
      </c>
      <c r="G13" s="18">
        <v>1</v>
      </c>
      <c r="H13" s="8"/>
      <c r="I13" s="191">
        <v>66</v>
      </c>
      <c r="J13" s="19"/>
      <c r="K13" s="191">
        <v>66</v>
      </c>
      <c r="M13" s="182">
        <f t="shared" si="0"/>
        <v>4</v>
      </c>
      <c r="O13" s="182">
        <f t="shared" si="1"/>
        <v>4</v>
      </c>
    </row>
    <row r="14" spans="1:15" ht="13">
      <c r="B14" s="29" t="s">
        <v>21</v>
      </c>
      <c r="C14" s="30"/>
      <c r="D14" s="31" t="s">
        <v>16</v>
      </c>
      <c r="E14" s="31" t="s">
        <v>17</v>
      </c>
      <c r="F14" s="31" t="s">
        <v>14</v>
      </c>
      <c r="G14" s="32">
        <v>1</v>
      </c>
      <c r="H14" s="33"/>
      <c r="I14" s="190">
        <v>53</v>
      </c>
      <c r="J14" s="34"/>
      <c r="K14" s="190">
        <v>53</v>
      </c>
      <c r="M14" s="182">
        <f t="shared" si="0"/>
        <v>5</v>
      </c>
      <c r="O14" s="182">
        <f t="shared" si="1"/>
        <v>5</v>
      </c>
    </row>
    <row r="15" spans="1:15" ht="13">
      <c r="B15" s="15" t="s">
        <v>22</v>
      </c>
      <c r="C15" s="16"/>
      <c r="D15" s="17" t="s">
        <v>16</v>
      </c>
      <c r="E15" s="17" t="s">
        <v>17</v>
      </c>
      <c r="F15" s="17" t="s">
        <v>14</v>
      </c>
      <c r="G15" s="18">
        <v>1</v>
      </c>
      <c r="H15" s="8"/>
      <c r="I15" s="191">
        <v>52</v>
      </c>
      <c r="J15" s="19"/>
      <c r="K15" s="191">
        <v>52</v>
      </c>
      <c r="M15" s="182">
        <f t="shared" si="0"/>
        <v>6</v>
      </c>
      <c r="O15" s="182">
        <f t="shared" si="1"/>
        <v>6</v>
      </c>
    </row>
    <row r="16" spans="1:15" ht="13">
      <c r="B16" s="29" t="s">
        <v>23</v>
      </c>
      <c r="C16" s="30"/>
      <c r="D16" s="31" t="s">
        <v>16</v>
      </c>
      <c r="E16" s="31" t="s">
        <v>17</v>
      </c>
      <c r="F16" s="31" t="s">
        <v>14</v>
      </c>
      <c r="G16" s="32">
        <v>1</v>
      </c>
      <c r="H16" s="33"/>
      <c r="I16" s="190">
        <v>52</v>
      </c>
      <c r="J16" s="34"/>
      <c r="K16" s="190">
        <v>52</v>
      </c>
      <c r="M16" s="182">
        <f t="shared" si="0"/>
        <v>7</v>
      </c>
      <c r="O16" s="182">
        <f t="shared" si="1"/>
        <v>7</v>
      </c>
    </row>
    <row r="17" spans="2:15" ht="13">
      <c r="B17" s="15" t="s">
        <v>24</v>
      </c>
      <c r="C17" s="16"/>
      <c r="D17" s="17" t="s">
        <v>16</v>
      </c>
      <c r="E17" s="17" t="s">
        <v>17</v>
      </c>
      <c r="F17" s="17" t="s">
        <v>14</v>
      </c>
      <c r="G17" s="18">
        <v>1</v>
      </c>
      <c r="H17" s="8"/>
      <c r="I17" s="191">
        <v>51</v>
      </c>
      <c r="J17" s="19"/>
      <c r="K17" s="191">
        <v>51</v>
      </c>
      <c r="M17" s="182">
        <f t="shared" si="0"/>
        <v>8</v>
      </c>
      <c r="O17" s="182">
        <f t="shared" si="1"/>
        <v>8</v>
      </c>
    </row>
    <row r="18" spans="2:15" ht="13">
      <c r="B18" s="29" t="s">
        <v>25</v>
      </c>
      <c r="C18" s="30"/>
      <c r="D18" s="31" t="s">
        <v>16</v>
      </c>
      <c r="E18" s="31" t="s">
        <v>17</v>
      </c>
      <c r="F18" s="31" t="s">
        <v>14</v>
      </c>
      <c r="G18" s="32">
        <v>1</v>
      </c>
      <c r="H18" s="33"/>
      <c r="I18" s="190">
        <v>50</v>
      </c>
      <c r="J18" s="34"/>
      <c r="K18" s="190">
        <v>50</v>
      </c>
      <c r="M18" s="182">
        <f t="shared" si="0"/>
        <v>9</v>
      </c>
      <c r="O18" s="182">
        <f t="shared" si="1"/>
        <v>9</v>
      </c>
    </row>
    <row r="19" spans="2:15" ht="13">
      <c r="B19" s="15" t="s">
        <v>26</v>
      </c>
      <c r="C19" s="16"/>
      <c r="D19" s="17" t="s">
        <v>16</v>
      </c>
      <c r="E19" s="17" t="s">
        <v>17</v>
      </c>
      <c r="F19" s="17" t="s">
        <v>14</v>
      </c>
      <c r="G19" s="18">
        <v>1</v>
      </c>
      <c r="H19" s="8"/>
      <c r="I19" s="191">
        <v>48</v>
      </c>
      <c r="J19" s="19"/>
      <c r="K19" s="191">
        <v>48</v>
      </c>
      <c r="M19" s="182">
        <f t="shared" si="0"/>
        <v>10</v>
      </c>
      <c r="O19" s="182">
        <f t="shared" si="1"/>
        <v>10</v>
      </c>
    </row>
    <row r="20" spans="2:15" ht="13">
      <c r="B20" s="29" t="s">
        <v>27</v>
      </c>
      <c r="C20" s="30"/>
      <c r="D20" s="31" t="s">
        <v>16</v>
      </c>
      <c r="E20" s="31" t="s">
        <v>17</v>
      </c>
      <c r="F20" s="31" t="s">
        <v>14</v>
      </c>
      <c r="G20" s="32">
        <v>1</v>
      </c>
      <c r="H20" s="33"/>
      <c r="I20" s="190">
        <v>43</v>
      </c>
      <c r="J20" s="34"/>
      <c r="K20" s="190">
        <v>43</v>
      </c>
      <c r="M20" s="182">
        <f t="shared" si="0"/>
        <v>11</v>
      </c>
      <c r="O20" s="182">
        <f t="shared" si="1"/>
        <v>11</v>
      </c>
    </row>
    <row r="21" spans="2:15" ht="13">
      <c r="B21" s="15" t="s">
        <v>28</v>
      </c>
      <c r="C21" s="16"/>
      <c r="D21" s="17" t="s">
        <v>16</v>
      </c>
      <c r="E21" s="17" t="s">
        <v>17</v>
      </c>
      <c r="F21" s="17" t="s">
        <v>14</v>
      </c>
      <c r="G21" s="18">
        <v>1</v>
      </c>
      <c r="H21" s="8"/>
      <c r="I21" s="191">
        <v>42</v>
      </c>
      <c r="J21" s="19"/>
      <c r="K21" s="191">
        <v>42</v>
      </c>
      <c r="M21" s="182">
        <f t="shared" si="0"/>
        <v>12</v>
      </c>
      <c r="O21" s="182">
        <f t="shared" si="1"/>
        <v>12</v>
      </c>
    </row>
    <row r="22" spans="2:15" ht="13">
      <c r="B22" s="29" t="s">
        <v>29</v>
      </c>
      <c r="C22" s="30"/>
      <c r="D22" s="31" t="s">
        <v>16</v>
      </c>
      <c r="E22" s="31" t="s">
        <v>17</v>
      </c>
      <c r="F22" s="31" t="s">
        <v>14</v>
      </c>
      <c r="G22" s="32">
        <v>1</v>
      </c>
      <c r="H22" s="33"/>
      <c r="I22" s="190">
        <v>24</v>
      </c>
      <c r="J22" s="34"/>
      <c r="K22" s="190">
        <v>24</v>
      </c>
      <c r="M22" s="182">
        <f t="shared" si="0"/>
        <v>13</v>
      </c>
      <c r="O22" s="182">
        <f t="shared" si="1"/>
        <v>13</v>
      </c>
    </row>
    <row r="23" spans="2:15" ht="13">
      <c r="B23" s="15" t="s">
        <v>30</v>
      </c>
      <c r="C23" s="16"/>
      <c r="D23" s="17" t="s">
        <v>16</v>
      </c>
      <c r="E23" s="17" t="s">
        <v>17</v>
      </c>
      <c r="F23" s="17" t="s">
        <v>14</v>
      </c>
      <c r="G23" s="18">
        <v>1</v>
      </c>
      <c r="H23" s="8"/>
      <c r="I23" s="191">
        <v>17</v>
      </c>
      <c r="J23" s="19"/>
      <c r="K23" s="191">
        <v>17</v>
      </c>
      <c r="M23" s="182">
        <f t="shared" si="0"/>
        <v>14</v>
      </c>
      <c r="O23" s="182">
        <f t="shared" si="1"/>
        <v>14</v>
      </c>
    </row>
    <row r="24" spans="2:15" ht="13">
      <c r="B24" s="29" t="s">
        <v>31</v>
      </c>
      <c r="C24" s="30"/>
      <c r="D24" s="31" t="s">
        <v>16</v>
      </c>
      <c r="E24" s="31" t="s">
        <v>17</v>
      </c>
      <c r="F24" s="31" t="s">
        <v>14</v>
      </c>
      <c r="G24" s="32">
        <v>1</v>
      </c>
      <c r="H24" s="33"/>
      <c r="I24" s="190">
        <v>14</v>
      </c>
      <c r="J24" s="34"/>
      <c r="K24" s="190">
        <v>14</v>
      </c>
      <c r="M24" s="182">
        <f t="shared" si="0"/>
        <v>15</v>
      </c>
      <c r="O24" s="182">
        <f t="shared" si="1"/>
        <v>15</v>
      </c>
    </row>
    <row r="25" spans="2:15" ht="13">
      <c r="B25" s="14" t="s">
        <v>32</v>
      </c>
      <c r="C25" s="13"/>
      <c r="D25" s="5"/>
      <c r="E25" s="5"/>
      <c r="F25" s="6"/>
      <c r="G25" s="20"/>
      <c r="H25" s="5"/>
      <c r="I25" s="186"/>
      <c r="J25" s="5"/>
      <c r="K25" s="186"/>
    </row>
    <row r="26" spans="2:15" ht="13">
      <c r="B26" s="29" t="s">
        <v>33</v>
      </c>
      <c r="C26" s="30"/>
      <c r="D26" s="31" t="s">
        <v>16</v>
      </c>
      <c r="E26" s="31" t="s">
        <v>17</v>
      </c>
      <c r="F26" s="31" t="s">
        <v>34</v>
      </c>
      <c r="G26" s="32">
        <v>1</v>
      </c>
      <c r="H26" s="33"/>
      <c r="I26" s="192">
        <v>835</v>
      </c>
      <c r="J26" s="34"/>
      <c r="K26" s="192">
        <v>857</v>
      </c>
      <c r="M26" s="182">
        <f>+M24+1</f>
        <v>16</v>
      </c>
      <c r="O26" s="182">
        <f>+O24+1</f>
        <v>16</v>
      </c>
    </row>
    <row r="27" spans="2:15" s="194" customFormat="1" ht="13">
      <c r="B27" s="83" t="s">
        <v>35</v>
      </c>
      <c r="C27" s="84"/>
      <c r="D27" s="103" t="s">
        <v>16</v>
      </c>
      <c r="E27" s="103" t="s">
        <v>17</v>
      </c>
      <c r="F27" s="103" t="s">
        <v>36</v>
      </c>
      <c r="G27" s="104">
        <v>1</v>
      </c>
      <c r="H27" s="105"/>
      <c r="I27" s="193">
        <v>750</v>
      </c>
      <c r="J27" s="59"/>
      <c r="K27" s="193">
        <v>729</v>
      </c>
      <c r="M27" s="194">
        <f>+M26+1</f>
        <v>17</v>
      </c>
      <c r="O27" s="194">
        <f t="shared" ref="O27:O33" si="2">O26+1</f>
        <v>17</v>
      </c>
    </row>
    <row r="28" spans="2:15" s="194" customFormat="1" ht="13">
      <c r="B28" s="29" t="s">
        <v>39</v>
      </c>
      <c r="C28" s="30"/>
      <c r="D28" s="31" t="s">
        <v>16</v>
      </c>
      <c r="E28" s="31" t="s">
        <v>40</v>
      </c>
      <c r="F28" s="31" t="s">
        <v>36</v>
      </c>
      <c r="G28" s="32">
        <v>1</v>
      </c>
      <c r="H28" s="33"/>
      <c r="I28" s="192">
        <v>566</v>
      </c>
      <c r="J28" s="34"/>
      <c r="K28" s="192">
        <v>635</v>
      </c>
      <c r="M28" s="194" t="e">
        <f>+#REF!+1</f>
        <v>#REF!</v>
      </c>
      <c r="O28" s="194">
        <f t="shared" si="2"/>
        <v>18</v>
      </c>
    </row>
    <row r="29" spans="2:15" s="194" customFormat="1" ht="13">
      <c r="B29" s="83" t="s">
        <v>287</v>
      </c>
      <c r="C29" s="84"/>
      <c r="D29" s="103" t="s">
        <v>16</v>
      </c>
      <c r="E29" s="103" t="s">
        <v>17</v>
      </c>
      <c r="F29" s="103" t="s">
        <v>36</v>
      </c>
      <c r="G29" s="104">
        <v>1</v>
      </c>
      <c r="H29" s="105"/>
      <c r="I29" s="193">
        <v>513</v>
      </c>
      <c r="J29" s="59"/>
      <c r="K29" s="193">
        <v>608</v>
      </c>
      <c r="M29" s="194" t="e">
        <f>+M48+1</f>
        <v>#REF!</v>
      </c>
      <c r="O29" s="194">
        <f t="shared" si="2"/>
        <v>19</v>
      </c>
    </row>
    <row r="30" spans="2:15" s="194" customFormat="1" ht="13">
      <c r="B30" s="29" t="s">
        <v>41</v>
      </c>
      <c r="C30" s="30"/>
      <c r="D30" s="31" t="s">
        <v>16</v>
      </c>
      <c r="E30" s="31" t="s">
        <v>17</v>
      </c>
      <c r="F30" s="31" t="s">
        <v>36</v>
      </c>
      <c r="G30" s="32">
        <v>1</v>
      </c>
      <c r="H30" s="33"/>
      <c r="I30" s="192">
        <v>564</v>
      </c>
      <c r="J30" s="34"/>
      <c r="K30" s="192">
        <v>605</v>
      </c>
      <c r="M30" s="194" t="e">
        <f>+M28+1</f>
        <v>#REF!</v>
      </c>
      <c r="O30" s="194">
        <f t="shared" si="2"/>
        <v>20</v>
      </c>
    </row>
    <row r="31" spans="2:15" s="194" customFormat="1" ht="13">
      <c r="B31" s="83" t="s">
        <v>42</v>
      </c>
      <c r="C31" s="84"/>
      <c r="D31" s="103" t="s">
        <v>16</v>
      </c>
      <c r="E31" s="103" t="s">
        <v>17</v>
      </c>
      <c r="F31" s="103" t="s">
        <v>36</v>
      </c>
      <c r="G31" s="104">
        <v>1</v>
      </c>
      <c r="H31" s="105"/>
      <c r="I31" s="193">
        <v>542</v>
      </c>
      <c r="J31" s="59"/>
      <c r="K31" s="193">
        <v>578</v>
      </c>
      <c r="M31" s="194" t="e">
        <f t="shared" ref="M31:M48" si="3">+M30+1</f>
        <v>#REF!</v>
      </c>
      <c r="O31" s="194">
        <f t="shared" si="2"/>
        <v>21</v>
      </c>
    </row>
    <row r="32" spans="2:15" s="194" customFormat="1" ht="13">
      <c r="B32" s="29" t="s">
        <v>43</v>
      </c>
      <c r="C32" s="30"/>
      <c r="D32" s="31" t="s">
        <v>16</v>
      </c>
      <c r="E32" s="31" t="s">
        <v>17</v>
      </c>
      <c r="F32" s="31" t="s">
        <v>36</v>
      </c>
      <c r="G32" s="32">
        <v>1</v>
      </c>
      <c r="H32" s="33"/>
      <c r="I32" s="192">
        <v>518</v>
      </c>
      <c r="J32" s="34"/>
      <c r="K32" s="192">
        <v>572</v>
      </c>
      <c r="M32" s="194" t="e">
        <f t="shared" si="3"/>
        <v>#REF!</v>
      </c>
      <c r="O32" s="194">
        <f t="shared" si="2"/>
        <v>22</v>
      </c>
    </row>
    <row r="33" spans="2:15" s="194" customFormat="1" ht="13">
      <c r="B33" s="83" t="s">
        <v>44</v>
      </c>
      <c r="C33" s="84"/>
      <c r="D33" s="103" t="s">
        <v>16</v>
      </c>
      <c r="E33" s="103" t="s">
        <v>45</v>
      </c>
      <c r="F33" s="103" t="s">
        <v>36</v>
      </c>
      <c r="G33" s="104">
        <v>1</v>
      </c>
      <c r="H33" s="105"/>
      <c r="I33" s="193">
        <v>520</v>
      </c>
      <c r="J33" s="59"/>
      <c r="K33" s="193">
        <v>530</v>
      </c>
      <c r="M33" s="194" t="e">
        <f t="shared" si="3"/>
        <v>#REF!</v>
      </c>
      <c r="O33" s="194">
        <f t="shared" si="2"/>
        <v>23</v>
      </c>
    </row>
    <row r="34" spans="2:15" s="194" customFormat="1" ht="15.5">
      <c r="B34" s="29" t="s">
        <v>338</v>
      </c>
      <c r="C34" s="30"/>
      <c r="D34" s="31" t="s">
        <v>16</v>
      </c>
      <c r="E34" s="31" t="s">
        <v>17</v>
      </c>
      <c r="F34" s="31" t="s">
        <v>36</v>
      </c>
      <c r="G34" s="32">
        <v>1</v>
      </c>
      <c r="H34" s="33"/>
      <c r="I34" s="192">
        <v>0</v>
      </c>
      <c r="J34" s="34"/>
      <c r="K34" s="192">
        <v>188</v>
      </c>
      <c r="M34" s="194" t="e">
        <f>+#REF!+1</f>
        <v>#REF!</v>
      </c>
      <c r="O34" s="194">
        <f>O33+1</f>
        <v>24</v>
      </c>
    </row>
    <row r="35" spans="2:15" ht="13">
      <c r="B35" s="15" t="s">
        <v>48</v>
      </c>
      <c r="C35" s="16"/>
      <c r="D35" s="17" t="s">
        <v>16</v>
      </c>
      <c r="E35" s="17" t="s">
        <v>17</v>
      </c>
      <c r="F35" s="17" t="s">
        <v>36</v>
      </c>
      <c r="G35" s="18">
        <v>1</v>
      </c>
      <c r="H35" s="8"/>
      <c r="I35" s="191">
        <v>0</v>
      </c>
      <c r="J35" s="19"/>
      <c r="K35" s="191">
        <v>141</v>
      </c>
      <c r="M35" s="182" t="e">
        <f t="shared" si="3"/>
        <v>#REF!</v>
      </c>
      <c r="O35" s="182">
        <f t="shared" ref="O35:O48" si="4">+O34+1</f>
        <v>25</v>
      </c>
    </row>
    <row r="36" spans="2:15" ht="13">
      <c r="B36" s="29" t="s">
        <v>49</v>
      </c>
      <c r="C36" s="30"/>
      <c r="D36" s="31" t="s">
        <v>16</v>
      </c>
      <c r="E36" s="31" t="s">
        <v>17</v>
      </c>
      <c r="F36" s="31" t="s">
        <v>36</v>
      </c>
      <c r="G36" s="32">
        <v>1</v>
      </c>
      <c r="H36" s="33"/>
      <c r="I36" s="190">
        <v>109</v>
      </c>
      <c r="J36" s="34"/>
      <c r="K36" s="190">
        <v>130</v>
      </c>
      <c r="M36" s="182" t="e">
        <f t="shared" si="3"/>
        <v>#REF!</v>
      </c>
      <c r="O36" s="182">
        <f t="shared" si="4"/>
        <v>26</v>
      </c>
    </row>
    <row r="37" spans="2:15" ht="13">
      <c r="B37" s="15" t="s">
        <v>50</v>
      </c>
      <c r="C37" s="16"/>
      <c r="D37" s="17" t="s">
        <v>16</v>
      </c>
      <c r="E37" s="17" t="s">
        <v>17</v>
      </c>
      <c r="F37" s="17" t="s">
        <v>36</v>
      </c>
      <c r="G37" s="18">
        <v>1</v>
      </c>
      <c r="H37" s="8"/>
      <c r="I37" s="191">
        <v>120</v>
      </c>
      <c r="J37" s="19"/>
      <c r="K37" s="191">
        <v>120</v>
      </c>
      <c r="M37" s="182" t="e">
        <f t="shared" si="3"/>
        <v>#REF!</v>
      </c>
      <c r="O37" s="182">
        <f t="shared" si="4"/>
        <v>27</v>
      </c>
    </row>
    <row r="38" spans="2:15" ht="13">
      <c r="B38" s="29" t="s">
        <v>51</v>
      </c>
      <c r="C38" s="30"/>
      <c r="D38" s="31" t="s">
        <v>16</v>
      </c>
      <c r="E38" s="31" t="s">
        <v>17</v>
      </c>
      <c r="F38" s="31" t="s">
        <v>36</v>
      </c>
      <c r="G38" s="32">
        <v>1</v>
      </c>
      <c r="H38" s="33"/>
      <c r="I38" s="190">
        <v>50</v>
      </c>
      <c r="J38" s="34"/>
      <c r="K38" s="190">
        <v>50</v>
      </c>
      <c r="M38" s="182" t="e">
        <f t="shared" si="3"/>
        <v>#REF!</v>
      </c>
      <c r="O38" s="182">
        <f t="shared" si="4"/>
        <v>28</v>
      </c>
    </row>
    <row r="39" spans="2:15" ht="13">
      <c r="B39" s="15" t="s">
        <v>52</v>
      </c>
      <c r="C39" s="16"/>
      <c r="D39" s="17" t="s">
        <v>16</v>
      </c>
      <c r="E39" s="17" t="s">
        <v>17</v>
      </c>
      <c r="F39" s="17" t="s">
        <v>36</v>
      </c>
      <c r="G39" s="18">
        <v>1</v>
      </c>
      <c r="H39" s="8"/>
      <c r="I39" s="191">
        <v>49</v>
      </c>
      <c r="J39" s="19"/>
      <c r="K39" s="191">
        <v>49</v>
      </c>
      <c r="M39" s="182" t="e">
        <f t="shared" si="3"/>
        <v>#REF!</v>
      </c>
      <c r="O39" s="182">
        <f t="shared" si="4"/>
        <v>29</v>
      </c>
    </row>
    <row r="40" spans="2:15" ht="13">
      <c r="B40" s="29" t="s">
        <v>53</v>
      </c>
      <c r="C40" s="30"/>
      <c r="D40" s="31" t="s">
        <v>16</v>
      </c>
      <c r="E40" s="31" t="s">
        <v>17</v>
      </c>
      <c r="F40" s="31" t="s">
        <v>36</v>
      </c>
      <c r="G40" s="32">
        <v>1</v>
      </c>
      <c r="H40" s="33"/>
      <c r="I40" s="190">
        <v>0</v>
      </c>
      <c r="J40" s="34"/>
      <c r="K40" s="190">
        <v>48</v>
      </c>
      <c r="M40" s="182" t="e">
        <f t="shared" si="3"/>
        <v>#REF!</v>
      </c>
      <c r="O40" s="182">
        <f t="shared" si="4"/>
        <v>30</v>
      </c>
    </row>
    <row r="41" spans="2:15" ht="13">
      <c r="B41" s="15" t="s">
        <v>54</v>
      </c>
      <c r="C41" s="16"/>
      <c r="D41" s="17" t="s">
        <v>16</v>
      </c>
      <c r="E41" s="17" t="s">
        <v>17</v>
      </c>
      <c r="F41" s="17" t="s">
        <v>36</v>
      </c>
      <c r="G41" s="18">
        <v>1</v>
      </c>
      <c r="H41" s="8"/>
      <c r="I41" s="191">
        <v>0</v>
      </c>
      <c r="J41" s="19"/>
      <c r="K41" s="191">
        <v>47</v>
      </c>
      <c r="M41" s="182" t="e">
        <f t="shared" si="3"/>
        <v>#REF!</v>
      </c>
      <c r="O41" s="182">
        <f t="shared" si="4"/>
        <v>31</v>
      </c>
    </row>
    <row r="42" spans="2:15" ht="13">
      <c r="B42" s="29" t="s">
        <v>55</v>
      </c>
      <c r="C42" s="30"/>
      <c r="D42" s="31" t="s">
        <v>16</v>
      </c>
      <c r="E42" s="31" t="s">
        <v>17</v>
      </c>
      <c r="F42" s="31" t="s">
        <v>36</v>
      </c>
      <c r="G42" s="32">
        <v>1</v>
      </c>
      <c r="H42" s="33"/>
      <c r="I42" s="190">
        <v>0</v>
      </c>
      <c r="J42" s="34"/>
      <c r="K42" s="190">
        <v>47</v>
      </c>
      <c r="M42" s="182" t="e">
        <f t="shared" si="3"/>
        <v>#REF!</v>
      </c>
      <c r="O42" s="182">
        <f t="shared" si="4"/>
        <v>32</v>
      </c>
    </row>
    <row r="43" spans="2:15" ht="13">
      <c r="B43" s="15" t="s">
        <v>56</v>
      </c>
      <c r="C43" s="16"/>
      <c r="D43" s="17" t="s">
        <v>16</v>
      </c>
      <c r="E43" s="17" t="s">
        <v>17</v>
      </c>
      <c r="F43" s="17" t="s">
        <v>36</v>
      </c>
      <c r="G43" s="18">
        <v>1</v>
      </c>
      <c r="H43" s="8"/>
      <c r="I43" s="191">
        <v>0</v>
      </c>
      <c r="J43" s="19"/>
      <c r="K43" s="191">
        <v>47</v>
      </c>
      <c r="M43" s="182" t="e">
        <f t="shared" si="3"/>
        <v>#REF!</v>
      </c>
      <c r="O43" s="182">
        <f t="shared" si="4"/>
        <v>33</v>
      </c>
    </row>
    <row r="44" spans="2:15" ht="13">
      <c r="B44" s="29" t="s">
        <v>57</v>
      </c>
      <c r="C44" s="30"/>
      <c r="D44" s="31" t="s">
        <v>16</v>
      </c>
      <c r="E44" s="31" t="s">
        <v>17</v>
      </c>
      <c r="F44" s="31" t="s">
        <v>36</v>
      </c>
      <c r="G44" s="32">
        <v>1</v>
      </c>
      <c r="H44" s="33"/>
      <c r="I44" s="190">
        <v>0</v>
      </c>
      <c r="J44" s="34"/>
      <c r="K44" s="190">
        <v>47</v>
      </c>
      <c r="M44" s="182" t="e">
        <f t="shared" si="3"/>
        <v>#REF!</v>
      </c>
      <c r="O44" s="182">
        <f t="shared" si="4"/>
        <v>34</v>
      </c>
    </row>
    <row r="45" spans="2:15" ht="13">
      <c r="B45" s="15" t="s">
        <v>58</v>
      </c>
      <c r="C45" s="16"/>
      <c r="D45" s="17" t="s">
        <v>16</v>
      </c>
      <c r="E45" s="17" t="s">
        <v>17</v>
      </c>
      <c r="F45" s="17" t="s">
        <v>36</v>
      </c>
      <c r="G45" s="18">
        <v>1</v>
      </c>
      <c r="H45" s="8"/>
      <c r="I45" s="191">
        <v>0</v>
      </c>
      <c r="J45" s="19"/>
      <c r="K45" s="191">
        <v>47</v>
      </c>
      <c r="M45" s="182" t="e">
        <f t="shared" si="3"/>
        <v>#REF!</v>
      </c>
      <c r="O45" s="182">
        <f t="shared" si="4"/>
        <v>35</v>
      </c>
    </row>
    <row r="46" spans="2:15" ht="13">
      <c r="B46" s="29" t="s">
        <v>59</v>
      </c>
      <c r="C46" s="30"/>
      <c r="D46" s="31" t="s">
        <v>16</v>
      </c>
      <c r="E46" s="31" t="s">
        <v>17</v>
      </c>
      <c r="F46" s="31" t="s">
        <v>36</v>
      </c>
      <c r="G46" s="32">
        <v>1</v>
      </c>
      <c r="H46" s="33"/>
      <c r="I46" s="190">
        <v>0</v>
      </c>
      <c r="J46" s="34"/>
      <c r="K46" s="190">
        <v>47</v>
      </c>
      <c r="M46" s="182" t="e">
        <f t="shared" si="3"/>
        <v>#REF!</v>
      </c>
      <c r="O46" s="182">
        <f t="shared" si="4"/>
        <v>36</v>
      </c>
    </row>
    <row r="47" spans="2:15" ht="13">
      <c r="B47" s="15" t="s">
        <v>60</v>
      </c>
      <c r="C47" s="16"/>
      <c r="D47" s="17" t="s">
        <v>16</v>
      </c>
      <c r="E47" s="17" t="s">
        <v>17</v>
      </c>
      <c r="F47" s="17" t="s">
        <v>36</v>
      </c>
      <c r="G47" s="18">
        <v>1</v>
      </c>
      <c r="H47" s="8"/>
      <c r="I47" s="191">
        <v>0</v>
      </c>
      <c r="J47" s="19"/>
      <c r="K47" s="191">
        <v>44</v>
      </c>
      <c r="M47" s="182" t="e">
        <f t="shared" si="3"/>
        <v>#REF!</v>
      </c>
      <c r="O47" s="182">
        <f t="shared" si="4"/>
        <v>37</v>
      </c>
    </row>
    <row r="48" spans="2:15" ht="13">
      <c r="B48" s="29" t="s">
        <v>61</v>
      </c>
      <c r="C48" s="30"/>
      <c r="D48" s="31" t="s">
        <v>16</v>
      </c>
      <c r="E48" s="31" t="s">
        <v>17</v>
      </c>
      <c r="F48" s="31" t="s">
        <v>36</v>
      </c>
      <c r="G48" s="32">
        <v>1</v>
      </c>
      <c r="H48" s="33"/>
      <c r="I48" s="190">
        <v>28</v>
      </c>
      <c r="J48" s="34"/>
      <c r="K48" s="190">
        <v>28</v>
      </c>
      <c r="M48" s="182" t="e">
        <f t="shared" si="3"/>
        <v>#REF!</v>
      </c>
      <c r="O48" s="182">
        <f t="shared" si="4"/>
        <v>38</v>
      </c>
    </row>
    <row r="49" spans="2:15" ht="13">
      <c r="B49" s="22" t="s">
        <v>62</v>
      </c>
      <c r="C49" s="16"/>
      <c r="D49" s="17"/>
      <c r="E49" s="17"/>
      <c r="F49" s="17"/>
      <c r="G49" s="46"/>
      <c r="H49" s="47"/>
      <c r="I49" s="195">
        <f>SUM(I10:I48)</f>
        <v>5889</v>
      </c>
      <c r="J49" s="44"/>
      <c r="K49" s="195">
        <f>SUM(K10:K48)</f>
        <v>6919</v>
      </c>
    </row>
    <row r="50" spans="2:15" ht="13">
      <c r="B50" s="26" t="s">
        <v>63</v>
      </c>
      <c r="C50" s="26"/>
      <c r="D50" s="27"/>
      <c r="E50" s="27"/>
      <c r="F50" s="28"/>
      <c r="G50" s="27"/>
      <c r="H50" s="27"/>
      <c r="I50" s="189"/>
      <c r="J50" s="27"/>
      <c r="K50" s="189"/>
    </row>
    <row r="51" spans="2:15" ht="13">
      <c r="B51" s="15" t="s">
        <v>66</v>
      </c>
      <c r="C51" s="16"/>
      <c r="D51" s="17" t="s">
        <v>122</v>
      </c>
      <c r="E51" s="17" t="s">
        <v>65</v>
      </c>
      <c r="F51" s="17" t="s">
        <v>36</v>
      </c>
      <c r="G51" s="18">
        <v>1</v>
      </c>
      <c r="H51" s="8"/>
      <c r="I51" s="191">
        <v>830</v>
      </c>
      <c r="J51" s="19"/>
      <c r="K51" s="191">
        <v>1001</v>
      </c>
      <c r="M51" s="182" t="e">
        <f>+M29+1</f>
        <v>#REF!</v>
      </c>
      <c r="O51" s="182">
        <f>+O48+1</f>
        <v>39</v>
      </c>
    </row>
    <row r="52" spans="2:15" ht="13">
      <c r="B52" s="29" t="s">
        <v>67</v>
      </c>
      <c r="C52" s="30"/>
      <c r="D52" s="31" t="s">
        <v>122</v>
      </c>
      <c r="E52" s="31" t="s">
        <v>65</v>
      </c>
      <c r="F52" s="31" t="s">
        <v>36</v>
      </c>
      <c r="G52" s="32">
        <v>1</v>
      </c>
      <c r="H52" s="33"/>
      <c r="I52" s="190">
        <v>782</v>
      </c>
      <c r="J52" s="34"/>
      <c r="K52" s="190">
        <v>842</v>
      </c>
      <c r="M52" s="182" t="e">
        <f t="shared" ref="M52:M62" si="5">+M51+1</f>
        <v>#REF!</v>
      </c>
      <c r="O52" s="182">
        <f t="shared" ref="O52:O62" si="6">+O51+1</f>
        <v>40</v>
      </c>
    </row>
    <row r="53" spans="2:15" ht="13">
      <c r="B53" s="15" t="s">
        <v>68</v>
      </c>
      <c r="C53" s="16"/>
      <c r="D53" s="17" t="s">
        <v>122</v>
      </c>
      <c r="E53" s="17" t="s">
        <v>65</v>
      </c>
      <c r="F53" s="17" t="s">
        <v>36</v>
      </c>
      <c r="G53" s="18">
        <v>1</v>
      </c>
      <c r="H53" s="8"/>
      <c r="I53" s="191">
        <v>763</v>
      </c>
      <c r="J53" s="19"/>
      <c r="K53" s="191">
        <v>781</v>
      </c>
      <c r="M53" s="182" t="e">
        <f t="shared" si="5"/>
        <v>#REF!</v>
      </c>
      <c r="O53" s="182">
        <f t="shared" si="6"/>
        <v>41</v>
      </c>
    </row>
    <row r="54" spans="2:15" ht="13">
      <c r="B54" s="29" t="s">
        <v>64</v>
      </c>
      <c r="C54" s="30"/>
      <c r="D54" s="31" t="s">
        <v>122</v>
      </c>
      <c r="E54" s="31" t="s">
        <v>65</v>
      </c>
      <c r="F54" s="31" t="s">
        <v>36</v>
      </c>
      <c r="G54" s="32">
        <v>0.75</v>
      </c>
      <c r="H54" s="33"/>
      <c r="I54" s="190">
        <v>779</v>
      </c>
      <c r="J54" s="34"/>
      <c r="K54" s="190">
        <v>746</v>
      </c>
      <c r="M54" s="182" t="e">
        <f t="shared" si="5"/>
        <v>#REF!</v>
      </c>
      <c r="O54" s="182">
        <f t="shared" si="6"/>
        <v>42</v>
      </c>
    </row>
    <row r="55" spans="2:15" ht="13">
      <c r="B55" s="15" t="s">
        <v>69</v>
      </c>
      <c r="C55" s="16"/>
      <c r="D55" s="17" t="s">
        <v>122</v>
      </c>
      <c r="E55" s="17" t="s">
        <v>65</v>
      </c>
      <c r="F55" s="17" t="s">
        <v>36</v>
      </c>
      <c r="G55" s="18">
        <v>1</v>
      </c>
      <c r="H55" s="8"/>
      <c r="I55" s="191">
        <v>662</v>
      </c>
      <c r="J55" s="19"/>
      <c r="K55" s="191">
        <v>692</v>
      </c>
      <c r="M55" s="182" t="e">
        <f t="shared" si="5"/>
        <v>#REF!</v>
      </c>
      <c r="O55" s="182">
        <f t="shared" si="6"/>
        <v>43</v>
      </c>
    </row>
    <row r="56" spans="2:15" ht="13">
      <c r="B56" s="29" t="s">
        <v>71</v>
      </c>
      <c r="C56" s="30"/>
      <c r="D56" s="31" t="s">
        <v>122</v>
      </c>
      <c r="E56" s="31" t="s">
        <v>65</v>
      </c>
      <c r="F56" s="31" t="s">
        <v>36</v>
      </c>
      <c r="G56" s="32">
        <v>1</v>
      </c>
      <c r="H56" s="33"/>
      <c r="I56" s="190">
        <v>463</v>
      </c>
      <c r="J56" s="34"/>
      <c r="K56" s="190">
        <v>608</v>
      </c>
      <c r="M56" s="182" t="e">
        <f t="shared" si="5"/>
        <v>#REF!</v>
      </c>
      <c r="O56" s="182">
        <f t="shared" si="6"/>
        <v>44</v>
      </c>
    </row>
    <row r="57" spans="2:15" ht="13">
      <c r="B57" s="15" t="s">
        <v>70</v>
      </c>
      <c r="C57" s="16"/>
      <c r="D57" s="17" t="s">
        <v>122</v>
      </c>
      <c r="E57" s="17" t="s">
        <v>65</v>
      </c>
      <c r="F57" s="17" t="s">
        <v>36</v>
      </c>
      <c r="G57" s="18">
        <v>1</v>
      </c>
      <c r="H57" s="8"/>
      <c r="I57" s="191">
        <v>520</v>
      </c>
      <c r="J57" s="19"/>
      <c r="K57" s="191">
        <v>606</v>
      </c>
      <c r="M57" s="182" t="e">
        <f t="shared" si="5"/>
        <v>#REF!</v>
      </c>
      <c r="O57" s="182">
        <f t="shared" si="6"/>
        <v>45</v>
      </c>
    </row>
    <row r="58" spans="2:15" ht="13">
      <c r="B58" s="29" t="s">
        <v>72</v>
      </c>
      <c r="C58" s="30"/>
      <c r="D58" s="31" t="s">
        <v>122</v>
      </c>
      <c r="E58" s="31" t="s">
        <v>65</v>
      </c>
      <c r="F58" s="31" t="s">
        <v>36</v>
      </c>
      <c r="G58" s="32">
        <v>1</v>
      </c>
      <c r="H58" s="33"/>
      <c r="I58" s="190">
        <v>426</v>
      </c>
      <c r="J58" s="34"/>
      <c r="K58" s="190">
        <v>500</v>
      </c>
      <c r="M58" s="182" t="e">
        <f t="shared" si="5"/>
        <v>#REF!</v>
      </c>
      <c r="O58" s="182">
        <f t="shared" si="6"/>
        <v>46</v>
      </c>
    </row>
    <row r="59" spans="2:15" ht="13">
      <c r="B59" s="15" t="s">
        <v>73</v>
      </c>
      <c r="C59" s="16"/>
      <c r="D59" s="17" t="s">
        <v>122</v>
      </c>
      <c r="E59" s="17" t="s">
        <v>65</v>
      </c>
      <c r="F59" s="17" t="s">
        <v>36</v>
      </c>
      <c r="G59" s="18">
        <v>1</v>
      </c>
      <c r="H59" s="8"/>
      <c r="I59" s="191">
        <v>400</v>
      </c>
      <c r="J59" s="19"/>
      <c r="K59" s="191">
        <v>453</v>
      </c>
      <c r="M59" s="182" t="e">
        <f t="shared" si="5"/>
        <v>#REF!</v>
      </c>
      <c r="O59" s="182">
        <f t="shared" si="6"/>
        <v>47</v>
      </c>
    </row>
    <row r="60" spans="2:15" ht="13">
      <c r="B60" s="29" t="s">
        <v>74</v>
      </c>
      <c r="C60" s="30"/>
      <c r="D60" s="31" t="s">
        <v>122</v>
      </c>
      <c r="E60" s="31" t="s">
        <v>65</v>
      </c>
      <c r="F60" s="31" t="s">
        <v>36</v>
      </c>
      <c r="G60" s="32">
        <v>1</v>
      </c>
      <c r="H60" s="33"/>
      <c r="I60" s="190">
        <v>344</v>
      </c>
      <c r="J60" s="34"/>
      <c r="K60" s="190">
        <v>400</v>
      </c>
      <c r="M60" s="182" t="e">
        <f t="shared" si="5"/>
        <v>#REF!</v>
      </c>
      <c r="O60" s="182">
        <f t="shared" si="6"/>
        <v>48</v>
      </c>
    </row>
    <row r="61" spans="2:15" ht="13">
      <c r="B61" s="15" t="s">
        <v>75</v>
      </c>
      <c r="C61" s="16"/>
      <c r="D61" s="17" t="s">
        <v>122</v>
      </c>
      <c r="E61" s="17" t="s">
        <v>65</v>
      </c>
      <c r="F61" s="17" t="s">
        <v>36</v>
      </c>
      <c r="G61" s="48">
        <v>0.78500000000000003</v>
      </c>
      <c r="H61" s="8"/>
      <c r="I61" s="191">
        <v>392</v>
      </c>
      <c r="J61" s="19"/>
      <c r="K61" s="191">
        <v>374</v>
      </c>
      <c r="M61" s="182" t="e">
        <f t="shared" si="5"/>
        <v>#REF!</v>
      </c>
      <c r="O61" s="182">
        <f t="shared" si="6"/>
        <v>49</v>
      </c>
    </row>
    <row r="62" spans="2:15" ht="15.5">
      <c r="B62" s="29" t="s">
        <v>129</v>
      </c>
      <c r="C62" s="54"/>
      <c r="D62" s="31" t="s">
        <v>122</v>
      </c>
      <c r="E62" s="31" t="s">
        <v>65</v>
      </c>
      <c r="F62" s="31" t="s">
        <v>36</v>
      </c>
      <c r="G62" s="32">
        <v>1</v>
      </c>
      <c r="H62" s="33"/>
      <c r="I62" s="196">
        <v>210</v>
      </c>
      <c r="J62" s="34"/>
      <c r="K62" s="196">
        <v>236</v>
      </c>
      <c r="M62" s="182" t="e">
        <f t="shared" si="5"/>
        <v>#REF!</v>
      </c>
      <c r="O62" s="182">
        <f t="shared" si="6"/>
        <v>50</v>
      </c>
    </row>
    <row r="63" spans="2:15" ht="13">
      <c r="B63" s="22" t="s">
        <v>62</v>
      </c>
      <c r="C63" s="16"/>
      <c r="D63" s="5"/>
      <c r="E63" s="5"/>
      <c r="F63" s="6"/>
      <c r="G63" s="23"/>
      <c r="H63" s="23"/>
      <c r="I63" s="195">
        <f>SUM(I51:I62)</f>
        <v>6571</v>
      </c>
      <c r="J63" s="44"/>
      <c r="K63" s="195">
        <f>SUM(K51:K62)</f>
        <v>7239</v>
      </c>
    </row>
    <row r="64" spans="2:15" ht="13">
      <c r="B64" s="26" t="s">
        <v>97</v>
      </c>
      <c r="C64" s="26"/>
      <c r="D64" s="27"/>
      <c r="E64" s="27"/>
      <c r="F64" s="28"/>
      <c r="G64" s="27"/>
      <c r="H64" s="27"/>
      <c r="I64" s="189"/>
      <c r="J64" s="27"/>
      <c r="K64" s="189"/>
    </row>
    <row r="65" spans="2:15" ht="13">
      <c r="B65" s="15" t="s">
        <v>176</v>
      </c>
      <c r="C65" s="16"/>
      <c r="D65" s="17" t="s">
        <v>114</v>
      </c>
      <c r="E65" s="17" t="s">
        <v>254</v>
      </c>
      <c r="F65" s="17" t="s">
        <v>36</v>
      </c>
      <c r="G65" s="18">
        <v>1</v>
      </c>
      <c r="H65" s="8"/>
      <c r="I65" s="191">
        <v>1037</v>
      </c>
      <c r="J65" s="19"/>
      <c r="K65" s="191">
        <v>1130</v>
      </c>
      <c r="M65" s="182" t="e">
        <f>+M108+1</f>
        <v>#REF!</v>
      </c>
      <c r="O65" s="182">
        <f>+O62+1</f>
        <v>51</v>
      </c>
    </row>
    <row r="66" spans="2:15" ht="13">
      <c r="B66" s="29" t="s">
        <v>183</v>
      </c>
      <c r="C66" s="30"/>
      <c r="D66" s="31" t="s">
        <v>114</v>
      </c>
      <c r="E66" s="31" t="s">
        <v>255</v>
      </c>
      <c r="F66" s="31" t="s">
        <v>36</v>
      </c>
      <c r="G66" s="32">
        <v>1</v>
      </c>
      <c r="H66" s="33"/>
      <c r="I66" s="192">
        <v>1030</v>
      </c>
      <c r="J66" s="34"/>
      <c r="K66" s="192">
        <v>1130</v>
      </c>
      <c r="M66" s="182" t="e">
        <f t="shared" ref="M66:M95" si="7">+M65+1</f>
        <v>#REF!</v>
      </c>
      <c r="O66" s="182">
        <f t="shared" ref="O66:O95" si="8">+O65+1</f>
        <v>52</v>
      </c>
    </row>
    <row r="67" spans="2:15" ht="13">
      <c r="B67" s="15" t="s">
        <v>187</v>
      </c>
      <c r="C67" s="16"/>
      <c r="D67" s="17" t="s">
        <v>114</v>
      </c>
      <c r="E67" s="17" t="s">
        <v>255</v>
      </c>
      <c r="F67" s="17" t="s">
        <v>36</v>
      </c>
      <c r="G67" s="18">
        <v>1</v>
      </c>
      <c r="H67" s="8"/>
      <c r="I67" s="191">
        <v>0</v>
      </c>
      <c r="J67" s="19"/>
      <c r="K67" s="191">
        <v>725</v>
      </c>
      <c r="M67" s="182" t="e">
        <f t="shared" si="7"/>
        <v>#REF!</v>
      </c>
      <c r="O67" s="182">
        <f t="shared" si="8"/>
        <v>53</v>
      </c>
    </row>
    <row r="68" spans="2:15" ht="13">
      <c r="B68" s="29" t="s">
        <v>98</v>
      </c>
      <c r="C68" s="30"/>
      <c r="D68" s="31" t="s">
        <v>99</v>
      </c>
      <c r="E68" s="31" t="s">
        <v>100</v>
      </c>
      <c r="F68" s="31" t="s">
        <v>36</v>
      </c>
      <c r="G68" s="32">
        <v>1</v>
      </c>
      <c r="H68" s="33"/>
      <c r="I68" s="192">
        <v>518</v>
      </c>
      <c r="J68" s="34"/>
      <c r="K68" s="192">
        <v>603</v>
      </c>
      <c r="M68" s="182" t="e">
        <f t="shared" si="7"/>
        <v>#REF!</v>
      </c>
      <c r="O68" s="182">
        <f t="shared" si="8"/>
        <v>54</v>
      </c>
    </row>
    <row r="69" spans="2:15" ht="13">
      <c r="B69" s="15" t="s">
        <v>277</v>
      </c>
      <c r="C69" s="16"/>
      <c r="D69" s="17" t="s">
        <v>114</v>
      </c>
      <c r="E69" s="17" t="s">
        <v>254</v>
      </c>
      <c r="F69" s="17" t="s">
        <v>36</v>
      </c>
      <c r="G69" s="18">
        <v>1</v>
      </c>
      <c r="H69" s="8"/>
      <c r="I69" s="197">
        <v>518.5</v>
      </c>
      <c r="J69" s="19"/>
      <c r="K69" s="197">
        <v>565</v>
      </c>
      <c r="O69" s="182">
        <f t="shared" si="8"/>
        <v>55</v>
      </c>
    </row>
    <row r="70" spans="2:15" ht="13">
      <c r="B70" s="29" t="s">
        <v>104</v>
      </c>
      <c r="C70" s="30"/>
      <c r="D70" s="31" t="s">
        <v>120</v>
      </c>
      <c r="E70" s="31" t="s">
        <v>105</v>
      </c>
      <c r="F70" s="31" t="s">
        <v>36</v>
      </c>
      <c r="G70" s="32">
        <v>1</v>
      </c>
      <c r="H70" s="33"/>
      <c r="I70" s="192">
        <v>543</v>
      </c>
      <c r="J70" s="34"/>
      <c r="K70" s="192">
        <v>543</v>
      </c>
      <c r="M70" s="182" t="e">
        <f>+M68+1</f>
        <v>#REF!</v>
      </c>
      <c r="O70" s="182">
        <f t="shared" si="8"/>
        <v>56</v>
      </c>
    </row>
    <row r="71" spans="2:15" ht="15.5">
      <c r="B71" s="15" t="s">
        <v>282</v>
      </c>
      <c r="C71" s="16"/>
      <c r="D71" s="17" t="s">
        <v>120</v>
      </c>
      <c r="E71" s="17" t="s">
        <v>112</v>
      </c>
      <c r="F71" s="17" t="s">
        <v>36</v>
      </c>
      <c r="G71" s="18">
        <v>0.5</v>
      </c>
      <c r="H71" s="8"/>
      <c r="I71" s="191">
        <v>422</v>
      </c>
      <c r="J71" s="19"/>
      <c r="K71" s="191">
        <v>519</v>
      </c>
      <c r="M71" s="182" t="e">
        <f t="shared" si="7"/>
        <v>#REF!</v>
      </c>
      <c r="O71" s="182">
        <f t="shared" si="8"/>
        <v>57</v>
      </c>
    </row>
    <row r="72" spans="2:15" ht="13">
      <c r="B72" s="29" t="s">
        <v>101</v>
      </c>
      <c r="C72" s="30"/>
      <c r="D72" s="31" t="s">
        <v>99</v>
      </c>
      <c r="E72" s="31" t="s">
        <v>100</v>
      </c>
      <c r="F72" s="31" t="s">
        <v>36</v>
      </c>
      <c r="G72" s="32">
        <v>1</v>
      </c>
      <c r="H72" s="33"/>
      <c r="I72" s="192">
        <v>0</v>
      </c>
      <c r="J72" s="34"/>
      <c r="K72" s="192">
        <v>503</v>
      </c>
      <c r="M72" s="182" t="e">
        <f t="shared" si="7"/>
        <v>#REF!</v>
      </c>
      <c r="O72" s="182">
        <f t="shared" si="8"/>
        <v>58</v>
      </c>
    </row>
    <row r="73" spans="2:15" ht="13">
      <c r="B73" s="15" t="s">
        <v>113</v>
      </c>
      <c r="C73" s="16"/>
      <c r="D73" s="17" t="s">
        <v>114</v>
      </c>
      <c r="E73" s="17" t="s">
        <v>115</v>
      </c>
      <c r="F73" s="17" t="s">
        <v>36</v>
      </c>
      <c r="G73" s="18">
        <v>1</v>
      </c>
      <c r="H73" s="8"/>
      <c r="I73" s="191">
        <v>0</v>
      </c>
      <c r="J73" s="19"/>
      <c r="K73" s="191">
        <v>503</v>
      </c>
      <c r="M73" s="182" t="e">
        <f t="shared" si="7"/>
        <v>#REF!</v>
      </c>
      <c r="O73" s="182">
        <f t="shared" si="8"/>
        <v>59</v>
      </c>
    </row>
    <row r="74" spans="2:15" ht="13">
      <c r="B74" s="29" t="s">
        <v>102</v>
      </c>
      <c r="C74" s="30"/>
      <c r="D74" s="31" t="s">
        <v>99</v>
      </c>
      <c r="E74" s="31" t="s">
        <v>103</v>
      </c>
      <c r="F74" s="31" t="s">
        <v>36</v>
      </c>
      <c r="G74" s="32">
        <v>1</v>
      </c>
      <c r="H74" s="33"/>
      <c r="I74" s="192">
        <v>280</v>
      </c>
      <c r="J74" s="34"/>
      <c r="K74" s="192">
        <v>375</v>
      </c>
      <c r="M74" s="182" t="e">
        <f t="shared" si="7"/>
        <v>#REF!</v>
      </c>
      <c r="O74" s="182">
        <f t="shared" si="8"/>
        <v>60</v>
      </c>
    </row>
    <row r="75" spans="2:15" ht="13">
      <c r="B75" s="15" t="s">
        <v>192</v>
      </c>
      <c r="C75" s="16"/>
      <c r="D75" s="17" t="s">
        <v>114</v>
      </c>
      <c r="E75" s="17" t="s">
        <v>256</v>
      </c>
      <c r="F75" s="17" t="s">
        <v>36</v>
      </c>
      <c r="G75" s="18">
        <v>1</v>
      </c>
      <c r="H75" s="8"/>
      <c r="I75" s="191">
        <v>0</v>
      </c>
      <c r="J75" s="19"/>
      <c r="K75" s="191">
        <v>191</v>
      </c>
      <c r="M75" s="182" t="e">
        <f t="shared" si="7"/>
        <v>#REF!</v>
      </c>
      <c r="O75" s="182">
        <f t="shared" si="8"/>
        <v>61</v>
      </c>
    </row>
    <row r="76" spans="2:15" ht="13">
      <c r="B76" s="29" t="s">
        <v>199</v>
      </c>
      <c r="C76" s="30"/>
      <c r="D76" s="31" t="s">
        <v>114</v>
      </c>
      <c r="E76" s="31" t="s">
        <v>256</v>
      </c>
      <c r="F76" s="31" t="s">
        <v>36</v>
      </c>
      <c r="G76" s="32">
        <v>1</v>
      </c>
      <c r="H76" s="33"/>
      <c r="I76" s="192">
        <v>0</v>
      </c>
      <c r="J76" s="34"/>
      <c r="K76" s="192">
        <v>158</v>
      </c>
      <c r="M76" s="182" t="e">
        <f t="shared" si="7"/>
        <v>#REF!</v>
      </c>
      <c r="O76" s="182">
        <f t="shared" si="8"/>
        <v>62</v>
      </c>
    </row>
    <row r="77" spans="2:15" ht="13">
      <c r="B77" s="15" t="s">
        <v>106</v>
      </c>
      <c r="C77" s="16"/>
      <c r="D77" s="17" t="s">
        <v>120</v>
      </c>
      <c r="E77" s="17" t="s">
        <v>107</v>
      </c>
      <c r="F77" s="17" t="s">
        <v>36</v>
      </c>
      <c r="G77" s="18">
        <v>1</v>
      </c>
      <c r="H77" s="8"/>
      <c r="I77" s="191">
        <v>110</v>
      </c>
      <c r="J77" s="19"/>
      <c r="K77" s="191">
        <v>121</v>
      </c>
      <c r="M77" s="182" t="e">
        <f t="shared" si="7"/>
        <v>#REF!</v>
      </c>
      <c r="O77" s="182">
        <f t="shared" si="8"/>
        <v>63</v>
      </c>
    </row>
    <row r="78" spans="2:15" ht="13">
      <c r="B78" s="29" t="s">
        <v>203</v>
      </c>
      <c r="C78" s="30"/>
      <c r="D78" s="31" t="s">
        <v>114</v>
      </c>
      <c r="E78" s="31" t="s">
        <v>256</v>
      </c>
      <c r="F78" s="31" t="s">
        <v>36</v>
      </c>
      <c r="G78" s="32">
        <v>1</v>
      </c>
      <c r="H78" s="33"/>
      <c r="I78" s="192">
        <v>0</v>
      </c>
      <c r="J78" s="34"/>
      <c r="K78" s="192">
        <v>92</v>
      </c>
      <c r="M78" s="182" t="e">
        <f t="shared" si="7"/>
        <v>#REF!</v>
      </c>
      <c r="O78" s="182">
        <f t="shared" si="8"/>
        <v>64</v>
      </c>
    </row>
    <row r="79" spans="2:15" ht="13">
      <c r="B79" s="15" t="s">
        <v>108</v>
      </c>
      <c r="C79" s="16"/>
      <c r="D79" s="17" t="s">
        <v>120</v>
      </c>
      <c r="E79" s="17" t="s">
        <v>107</v>
      </c>
      <c r="F79" s="17" t="s">
        <v>36</v>
      </c>
      <c r="G79" s="18">
        <v>1</v>
      </c>
      <c r="H79" s="8"/>
      <c r="I79" s="191">
        <v>60</v>
      </c>
      <c r="J79" s="19"/>
      <c r="K79" s="191">
        <v>80</v>
      </c>
      <c r="M79" s="182" t="e">
        <f t="shared" si="7"/>
        <v>#REF!</v>
      </c>
      <c r="O79" s="182">
        <f t="shared" si="8"/>
        <v>65</v>
      </c>
    </row>
    <row r="80" spans="2:15" ht="13">
      <c r="B80" s="29" t="s">
        <v>206</v>
      </c>
      <c r="C80" s="30"/>
      <c r="D80" s="31" t="s">
        <v>114</v>
      </c>
      <c r="E80" s="31" t="s">
        <v>256</v>
      </c>
      <c r="F80" s="31" t="s">
        <v>259</v>
      </c>
      <c r="G80" s="32">
        <v>1</v>
      </c>
      <c r="H80" s="33"/>
      <c r="I80" s="192">
        <v>0</v>
      </c>
      <c r="J80" s="34"/>
      <c r="K80" s="192">
        <v>77</v>
      </c>
      <c r="M80" s="182" t="e">
        <f t="shared" si="7"/>
        <v>#REF!</v>
      </c>
      <c r="O80" s="182">
        <f t="shared" si="8"/>
        <v>66</v>
      </c>
    </row>
    <row r="81" spans="2:15" ht="13">
      <c r="B81" s="15" t="s">
        <v>211</v>
      </c>
      <c r="C81" s="16"/>
      <c r="D81" s="17" t="s">
        <v>114</v>
      </c>
      <c r="E81" s="17" t="s">
        <v>256</v>
      </c>
      <c r="F81" s="17" t="s">
        <v>36</v>
      </c>
      <c r="G81" s="18">
        <v>1</v>
      </c>
      <c r="H81" s="8"/>
      <c r="I81" s="191">
        <v>0</v>
      </c>
      <c r="J81" s="19"/>
      <c r="K81" s="191">
        <v>73</v>
      </c>
      <c r="M81" s="182" t="e">
        <f t="shared" si="7"/>
        <v>#REF!</v>
      </c>
      <c r="O81" s="182">
        <f t="shared" si="8"/>
        <v>67</v>
      </c>
    </row>
    <row r="82" spans="2:15" ht="13">
      <c r="B82" s="29" t="s">
        <v>214</v>
      </c>
      <c r="C82" s="30"/>
      <c r="D82" s="31" t="s">
        <v>114</v>
      </c>
      <c r="E82" s="31" t="s">
        <v>256</v>
      </c>
      <c r="F82" s="31" t="s">
        <v>259</v>
      </c>
      <c r="G82" s="32">
        <v>1</v>
      </c>
      <c r="H82" s="33"/>
      <c r="I82" s="192">
        <v>0</v>
      </c>
      <c r="J82" s="34"/>
      <c r="K82" s="192">
        <v>68</v>
      </c>
      <c r="M82" s="182" t="e">
        <f t="shared" si="7"/>
        <v>#REF!</v>
      </c>
      <c r="O82" s="182">
        <f t="shared" si="8"/>
        <v>68</v>
      </c>
    </row>
    <row r="83" spans="2:15" ht="13">
      <c r="B83" s="15" t="s">
        <v>220</v>
      </c>
      <c r="C83" s="16"/>
      <c r="D83" s="17" t="s">
        <v>114</v>
      </c>
      <c r="E83" s="17" t="s">
        <v>256</v>
      </c>
      <c r="F83" s="17" t="s">
        <v>36</v>
      </c>
      <c r="G83" s="18">
        <v>1</v>
      </c>
      <c r="H83" s="8"/>
      <c r="I83" s="191">
        <v>0</v>
      </c>
      <c r="J83" s="19"/>
      <c r="K83" s="191">
        <v>67</v>
      </c>
      <c r="M83" s="182" t="e">
        <f t="shared" si="7"/>
        <v>#REF!</v>
      </c>
      <c r="O83" s="182">
        <f t="shared" si="8"/>
        <v>69</v>
      </c>
    </row>
    <row r="84" spans="2:15" ht="13">
      <c r="B84" s="29" t="s">
        <v>217</v>
      </c>
      <c r="C84" s="30"/>
      <c r="D84" s="31" t="s">
        <v>114</v>
      </c>
      <c r="E84" s="31" t="s">
        <v>256</v>
      </c>
      <c r="F84" s="31" t="s">
        <v>259</v>
      </c>
      <c r="G84" s="32">
        <v>1</v>
      </c>
      <c r="H84" s="33"/>
      <c r="I84" s="192">
        <v>0</v>
      </c>
      <c r="J84" s="34"/>
      <c r="K84" s="192">
        <v>60</v>
      </c>
      <c r="M84" s="182" t="e">
        <f t="shared" si="7"/>
        <v>#REF!</v>
      </c>
      <c r="O84" s="182">
        <f t="shared" si="8"/>
        <v>70</v>
      </c>
    </row>
    <row r="85" spans="2:15" ht="13">
      <c r="B85" s="15" t="s">
        <v>109</v>
      </c>
      <c r="C85" s="16"/>
      <c r="D85" s="17" t="s">
        <v>120</v>
      </c>
      <c r="E85" s="17" t="s">
        <v>107</v>
      </c>
      <c r="F85" s="17" t="s">
        <v>36</v>
      </c>
      <c r="G85" s="18">
        <v>1</v>
      </c>
      <c r="H85" s="8"/>
      <c r="I85" s="191">
        <v>55</v>
      </c>
      <c r="J85" s="19"/>
      <c r="K85" s="191">
        <v>56</v>
      </c>
      <c r="M85" s="182" t="e">
        <f t="shared" si="7"/>
        <v>#REF!</v>
      </c>
      <c r="O85" s="182">
        <f t="shared" si="8"/>
        <v>71</v>
      </c>
    </row>
    <row r="86" spans="2:15" ht="13">
      <c r="B86" s="29" t="s">
        <v>224</v>
      </c>
      <c r="C86" s="30"/>
      <c r="D86" s="31" t="s">
        <v>114</v>
      </c>
      <c r="E86" s="31" t="s">
        <v>255</v>
      </c>
      <c r="F86" s="31" t="s">
        <v>259</v>
      </c>
      <c r="G86" s="32">
        <v>1</v>
      </c>
      <c r="H86" s="33"/>
      <c r="I86" s="192">
        <v>0</v>
      </c>
      <c r="J86" s="34"/>
      <c r="K86" s="192">
        <v>53</v>
      </c>
      <c r="M86" s="182" t="e">
        <f t="shared" si="7"/>
        <v>#REF!</v>
      </c>
      <c r="O86" s="182">
        <f t="shared" si="8"/>
        <v>72</v>
      </c>
    </row>
    <row r="87" spans="2:15" ht="13">
      <c r="B87" s="15" t="s">
        <v>110</v>
      </c>
      <c r="C87" s="16"/>
      <c r="D87" s="17" t="s">
        <v>120</v>
      </c>
      <c r="E87" s="17" t="s">
        <v>107</v>
      </c>
      <c r="F87" s="17" t="s">
        <v>36</v>
      </c>
      <c r="G87" s="18">
        <v>1</v>
      </c>
      <c r="H87" s="8"/>
      <c r="I87" s="191">
        <v>0</v>
      </c>
      <c r="J87" s="19"/>
      <c r="K87" s="191">
        <v>48</v>
      </c>
      <c r="M87" s="182" t="e">
        <f t="shared" si="7"/>
        <v>#REF!</v>
      </c>
      <c r="O87" s="182">
        <f t="shared" si="8"/>
        <v>73</v>
      </c>
    </row>
    <row r="88" spans="2:15" ht="13">
      <c r="B88" s="29" t="s">
        <v>111</v>
      </c>
      <c r="C88" s="30"/>
      <c r="D88" s="31" t="s">
        <v>120</v>
      </c>
      <c r="E88" s="31" t="s">
        <v>107</v>
      </c>
      <c r="F88" s="31" t="s">
        <v>36</v>
      </c>
      <c r="G88" s="32">
        <v>1</v>
      </c>
      <c r="H88" s="33"/>
      <c r="I88" s="192">
        <v>45</v>
      </c>
      <c r="J88" s="34"/>
      <c r="K88" s="192">
        <v>47</v>
      </c>
      <c r="M88" s="182" t="e">
        <f t="shared" si="7"/>
        <v>#REF!</v>
      </c>
      <c r="O88" s="182">
        <f t="shared" si="8"/>
        <v>74</v>
      </c>
    </row>
    <row r="89" spans="2:15" ht="13">
      <c r="B89" s="15" t="s">
        <v>226</v>
      </c>
      <c r="C89" s="16"/>
      <c r="D89" s="17" t="s">
        <v>114</v>
      </c>
      <c r="E89" s="17" t="s">
        <v>257</v>
      </c>
      <c r="F89" s="17" t="s">
        <v>259</v>
      </c>
      <c r="G89" s="18">
        <v>1</v>
      </c>
      <c r="H89" s="8"/>
      <c r="I89" s="191">
        <v>0</v>
      </c>
      <c r="J89" s="19"/>
      <c r="K89" s="191">
        <v>33</v>
      </c>
      <c r="M89" s="182" t="e">
        <f t="shared" si="7"/>
        <v>#REF!</v>
      </c>
      <c r="O89" s="182">
        <f t="shared" si="8"/>
        <v>75</v>
      </c>
    </row>
    <row r="90" spans="2:15" ht="15.5">
      <c r="B90" s="29" t="s">
        <v>281</v>
      </c>
      <c r="C90" s="30"/>
      <c r="D90" s="31" t="s">
        <v>120</v>
      </c>
      <c r="E90" s="31" t="s">
        <v>112</v>
      </c>
      <c r="F90" s="31" t="s">
        <v>36</v>
      </c>
      <c r="G90" s="32">
        <v>0.5</v>
      </c>
      <c r="H90" s="33"/>
      <c r="I90" s="192">
        <v>25</v>
      </c>
      <c r="J90" s="34"/>
      <c r="K90" s="192">
        <v>25</v>
      </c>
      <c r="M90" s="182" t="e">
        <f t="shared" si="7"/>
        <v>#REF!</v>
      </c>
      <c r="O90" s="182">
        <f t="shared" si="8"/>
        <v>76</v>
      </c>
    </row>
    <row r="91" spans="2:15" ht="13">
      <c r="B91" s="15" t="s">
        <v>229</v>
      </c>
      <c r="C91" s="16"/>
      <c r="D91" s="17" t="s">
        <v>114</v>
      </c>
      <c r="E91" s="17" t="s">
        <v>255</v>
      </c>
      <c r="F91" s="17" t="s">
        <v>259</v>
      </c>
      <c r="G91" s="18">
        <v>1</v>
      </c>
      <c r="H91" s="8"/>
      <c r="I91" s="191">
        <v>0</v>
      </c>
      <c r="J91" s="19"/>
      <c r="K91" s="191">
        <v>23</v>
      </c>
      <c r="M91" s="182" t="e">
        <f t="shared" si="7"/>
        <v>#REF!</v>
      </c>
      <c r="O91" s="182">
        <f t="shared" si="8"/>
        <v>77</v>
      </c>
    </row>
    <row r="92" spans="2:15" ht="13">
      <c r="B92" s="29" t="s">
        <v>232</v>
      </c>
      <c r="C92" s="30"/>
      <c r="D92" s="31" t="s">
        <v>114</v>
      </c>
      <c r="E92" s="31" t="s">
        <v>255</v>
      </c>
      <c r="F92" s="31" t="s">
        <v>259</v>
      </c>
      <c r="G92" s="32">
        <v>1</v>
      </c>
      <c r="H92" s="33"/>
      <c r="I92" s="192">
        <v>0</v>
      </c>
      <c r="J92" s="34"/>
      <c r="K92" s="192">
        <v>20</v>
      </c>
      <c r="M92" s="182" t="e">
        <f t="shared" si="7"/>
        <v>#REF!</v>
      </c>
      <c r="O92" s="182">
        <f t="shared" si="8"/>
        <v>78</v>
      </c>
    </row>
    <row r="93" spans="2:15" ht="13">
      <c r="B93" s="15" t="s">
        <v>234</v>
      </c>
      <c r="C93" s="16"/>
      <c r="D93" s="17" t="s">
        <v>114</v>
      </c>
      <c r="E93" s="17" t="s">
        <v>257</v>
      </c>
      <c r="F93" s="17" t="s">
        <v>259</v>
      </c>
      <c r="G93" s="18">
        <v>1</v>
      </c>
      <c r="H93" s="8"/>
      <c r="I93" s="191">
        <v>0</v>
      </c>
      <c r="J93" s="19"/>
      <c r="K93" s="191">
        <v>12</v>
      </c>
      <c r="M93" s="182" t="e">
        <f t="shared" si="7"/>
        <v>#REF!</v>
      </c>
      <c r="O93" s="182">
        <f t="shared" si="8"/>
        <v>79</v>
      </c>
    </row>
    <row r="94" spans="2:15" ht="13">
      <c r="B94" s="29" t="s">
        <v>237</v>
      </c>
      <c r="C94" s="30"/>
      <c r="D94" s="31" t="s">
        <v>114</v>
      </c>
      <c r="E94" s="31" t="s">
        <v>258</v>
      </c>
      <c r="F94" s="31" t="s">
        <v>259</v>
      </c>
      <c r="G94" s="32">
        <v>1</v>
      </c>
      <c r="H94" s="33"/>
      <c r="I94" s="192">
        <v>0</v>
      </c>
      <c r="J94" s="34"/>
      <c r="K94" s="192">
        <v>10</v>
      </c>
      <c r="M94" s="182" t="e">
        <f t="shared" si="7"/>
        <v>#REF!</v>
      </c>
      <c r="O94" s="182">
        <f t="shared" si="8"/>
        <v>80</v>
      </c>
    </row>
    <row r="95" spans="2:15" ht="13">
      <c r="B95" s="83" t="s">
        <v>240</v>
      </c>
      <c r="C95" s="84"/>
      <c r="D95" s="103" t="s">
        <v>114</v>
      </c>
      <c r="E95" s="103" t="s">
        <v>256</v>
      </c>
      <c r="F95" s="103" t="s">
        <v>241</v>
      </c>
      <c r="G95" s="104">
        <v>1</v>
      </c>
      <c r="H95" s="105"/>
      <c r="I95" s="198">
        <v>0</v>
      </c>
      <c r="J95" s="59"/>
      <c r="K95" s="198">
        <v>4</v>
      </c>
      <c r="M95" s="182" t="e">
        <f t="shared" si="7"/>
        <v>#REF!</v>
      </c>
      <c r="N95" s="182" t="s">
        <v>138</v>
      </c>
      <c r="O95" s="182">
        <f t="shared" si="8"/>
        <v>81</v>
      </c>
    </row>
    <row r="96" spans="2:15" ht="13">
      <c r="B96" s="36" t="s">
        <v>62</v>
      </c>
      <c r="C96" s="30"/>
      <c r="D96" s="31"/>
      <c r="E96" s="31"/>
      <c r="F96" s="31"/>
      <c r="G96" s="32"/>
      <c r="H96" s="33"/>
      <c r="I96" s="190">
        <f>SUM(I65:I95)</f>
        <v>4643.5</v>
      </c>
      <c r="J96" s="34"/>
      <c r="K96" s="190">
        <f>SUM(K65:K95)</f>
        <v>7914</v>
      </c>
    </row>
    <row r="97" spans="2:16" ht="13">
      <c r="B97" s="90" t="s">
        <v>76</v>
      </c>
      <c r="C97" s="90"/>
      <c r="D97" s="76"/>
      <c r="E97" s="76"/>
      <c r="F97" s="77"/>
      <c r="G97" s="76"/>
      <c r="H97" s="76"/>
      <c r="I97" s="199"/>
      <c r="J97" s="76"/>
      <c r="K97" s="199"/>
    </row>
    <row r="98" spans="2:16" ht="13">
      <c r="B98" s="29" t="s">
        <v>91</v>
      </c>
      <c r="C98" s="30"/>
      <c r="D98" s="31" t="s">
        <v>92</v>
      </c>
      <c r="E98" s="31" t="s">
        <v>93</v>
      </c>
      <c r="F98" s="31" t="s">
        <v>36</v>
      </c>
      <c r="G98" s="32">
        <v>1</v>
      </c>
      <c r="H98" s="33"/>
      <c r="I98" s="190">
        <v>980</v>
      </c>
      <c r="J98" s="34"/>
      <c r="K98" s="190">
        <v>1134</v>
      </c>
      <c r="M98" s="182" t="e">
        <f>+M107+1</f>
        <v>#REF!</v>
      </c>
      <c r="O98" s="182">
        <f>O95+1</f>
        <v>82</v>
      </c>
    </row>
    <row r="99" spans="2:16" ht="13">
      <c r="B99" s="15" t="s">
        <v>77</v>
      </c>
      <c r="C99" s="16"/>
      <c r="D99" s="17" t="s">
        <v>78</v>
      </c>
      <c r="E99" s="17" t="s">
        <v>79</v>
      </c>
      <c r="F99" s="17" t="s">
        <v>34</v>
      </c>
      <c r="G99" s="18">
        <v>1</v>
      </c>
      <c r="H99" s="8"/>
      <c r="I99" s="191">
        <v>0</v>
      </c>
      <c r="J99" s="19"/>
      <c r="K99" s="191">
        <v>847</v>
      </c>
      <c r="M99" s="182" t="e">
        <f>+M62+1</f>
        <v>#REF!</v>
      </c>
      <c r="O99" s="182">
        <f>O98+1</f>
        <v>83</v>
      </c>
    </row>
    <row r="100" spans="2:16" ht="13">
      <c r="B100" s="29" t="s">
        <v>80</v>
      </c>
      <c r="C100" s="30"/>
      <c r="D100" s="31" t="s">
        <v>78</v>
      </c>
      <c r="E100" s="31" t="s">
        <v>81</v>
      </c>
      <c r="F100" s="31" t="s">
        <v>36</v>
      </c>
      <c r="G100" s="32">
        <v>1</v>
      </c>
      <c r="H100" s="33"/>
      <c r="I100" s="190">
        <v>720</v>
      </c>
      <c r="J100" s="34"/>
      <c r="K100" s="190">
        <v>807</v>
      </c>
      <c r="M100" s="182" t="e">
        <f>+M99+1</f>
        <v>#REF!</v>
      </c>
      <c r="O100" s="182">
        <f>+O99+1</f>
        <v>84</v>
      </c>
    </row>
    <row r="101" spans="2:16" ht="13">
      <c r="B101" s="15" t="s">
        <v>82</v>
      </c>
      <c r="C101" s="16"/>
      <c r="D101" s="17" t="s">
        <v>78</v>
      </c>
      <c r="E101" s="17" t="s">
        <v>81</v>
      </c>
      <c r="F101" s="17" t="s">
        <v>36</v>
      </c>
      <c r="G101" s="18">
        <v>1</v>
      </c>
      <c r="H101" s="8"/>
      <c r="I101" s="191">
        <v>782</v>
      </c>
      <c r="J101" s="19"/>
      <c r="K101" s="191">
        <v>795</v>
      </c>
      <c r="M101" s="182" t="e">
        <f>+M100+1</f>
        <v>#REF!</v>
      </c>
      <c r="O101" s="182">
        <f>+O100+1</f>
        <v>85</v>
      </c>
    </row>
    <row r="102" spans="2:16" ht="13">
      <c r="B102" s="29" t="s">
        <v>83</v>
      </c>
      <c r="C102" s="30"/>
      <c r="D102" s="31" t="s">
        <v>78</v>
      </c>
      <c r="E102" s="31" t="s">
        <v>79</v>
      </c>
      <c r="F102" s="31" t="s">
        <v>36</v>
      </c>
      <c r="G102" s="32">
        <v>1</v>
      </c>
      <c r="H102" s="33"/>
      <c r="I102" s="190">
        <v>455</v>
      </c>
      <c r="J102" s="34"/>
      <c r="K102" s="190">
        <v>606</v>
      </c>
      <c r="M102" s="182" t="e">
        <f>+M101+1</f>
        <v>#REF!</v>
      </c>
      <c r="O102" s="182">
        <f>+O101+1</f>
        <v>86</v>
      </c>
    </row>
    <row r="103" spans="2:16" ht="13">
      <c r="B103" s="83" t="s">
        <v>94</v>
      </c>
      <c r="C103" s="84"/>
      <c r="D103" s="103" t="s">
        <v>95</v>
      </c>
      <c r="E103" s="103" t="s">
        <v>87</v>
      </c>
      <c r="F103" s="17" t="s">
        <v>36</v>
      </c>
      <c r="G103" s="104">
        <v>1</v>
      </c>
      <c r="H103" s="105"/>
      <c r="I103" s="200">
        <v>537</v>
      </c>
      <c r="J103" s="59"/>
      <c r="K103" s="200">
        <v>599</v>
      </c>
      <c r="M103" s="182" t="e">
        <f>+M98+1</f>
        <v>#REF!</v>
      </c>
      <c r="O103" s="182">
        <f t="shared" ref="O103:O108" si="9">O102+1</f>
        <v>87</v>
      </c>
    </row>
    <row r="104" spans="2:16" ht="13">
      <c r="B104" s="29" t="s">
        <v>84</v>
      </c>
      <c r="C104" s="30"/>
      <c r="D104" s="31" t="s">
        <v>78</v>
      </c>
      <c r="E104" s="31" t="s">
        <v>85</v>
      </c>
      <c r="F104" s="31" t="s">
        <v>36</v>
      </c>
      <c r="G104" s="32">
        <v>1</v>
      </c>
      <c r="H104" s="33"/>
      <c r="I104" s="190">
        <v>449</v>
      </c>
      <c r="J104" s="34"/>
      <c r="K104" s="190">
        <v>501</v>
      </c>
      <c r="M104" s="182" t="e">
        <f>+M102+1</f>
        <v>#REF!</v>
      </c>
      <c r="O104" s="182">
        <f t="shared" si="9"/>
        <v>88</v>
      </c>
    </row>
    <row r="105" spans="2:16" ht="13">
      <c r="B105" s="83" t="s">
        <v>88</v>
      </c>
      <c r="C105" s="84"/>
      <c r="D105" s="103" t="s">
        <v>78</v>
      </c>
      <c r="E105" s="103" t="s">
        <v>81</v>
      </c>
      <c r="F105" s="17" t="s">
        <v>36</v>
      </c>
      <c r="G105" s="104">
        <v>1</v>
      </c>
      <c r="H105" s="105"/>
      <c r="I105" s="200">
        <v>235</v>
      </c>
      <c r="J105" s="59"/>
      <c r="K105" s="200">
        <v>237</v>
      </c>
      <c r="M105" s="182" t="e">
        <f>+M106+1</f>
        <v>#REF!</v>
      </c>
      <c r="O105" s="182">
        <f t="shared" si="9"/>
        <v>89</v>
      </c>
    </row>
    <row r="106" spans="2:16" ht="13">
      <c r="B106" s="29" t="s">
        <v>86</v>
      </c>
      <c r="C106" s="30"/>
      <c r="D106" s="31" t="s">
        <v>78</v>
      </c>
      <c r="E106" s="31" t="s">
        <v>87</v>
      </c>
      <c r="F106" s="31" t="s">
        <v>36</v>
      </c>
      <c r="G106" s="32">
        <v>1</v>
      </c>
      <c r="H106" s="33"/>
      <c r="I106" s="190">
        <v>235</v>
      </c>
      <c r="J106" s="34"/>
      <c r="K106" s="190">
        <v>225</v>
      </c>
      <c r="M106" s="182" t="e">
        <f>+M104+1</f>
        <v>#REF!</v>
      </c>
      <c r="O106" s="182">
        <f t="shared" si="9"/>
        <v>90</v>
      </c>
    </row>
    <row r="107" spans="2:16" ht="13">
      <c r="B107" s="83" t="s">
        <v>89</v>
      </c>
      <c r="C107" s="84"/>
      <c r="D107" s="103" t="s">
        <v>78</v>
      </c>
      <c r="E107" s="103" t="s">
        <v>90</v>
      </c>
      <c r="F107" s="17" t="s">
        <v>36</v>
      </c>
      <c r="G107" s="104">
        <v>1</v>
      </c>
      <c r="H107" s="105"/>
      <c r="I107" s="200">
        <v>184</v>
      </c>
      <c r="J107" s="59"/>
      <c r="K107" s="200">
        <v>215</v>
      </c>
      <c r="M107" s="182" t="e">
        <f>+M105+1</f>
        <v>#REF!</v>
      </c>
      <c r="O107" s="182">
        <f t="shared" si="9"/>
        <v>91</v>
      </c>
    </row>
    <row r="108" spans="2:16" ht="13">
      <c r="B108" s="29" t="s">
        <v>96</v>
      </c>
      <c r="C108" s="54"/>
      <c r="D108" s="31" t="s">
        <v>95</v>
      </c>
      <c r="E108" s="31" t="s">
        <v>87</v>
      </c>
      <c r="F108" s="31" t="s">
        <v>36</v>
      </c>
      <c r="G108" s="32">
        <v>1</v>
      </c>
      <c r="H108" s="33"/>
      <c r="I108" s="196">
        <v>0</v>
      </c>
      <c r="J108" s="34"/>
      <c r="K108" s="196">
        <v>117</v>
      </c>
      <c r="M108" s="182" t="e">
        <f>+M103+1</f>
        <v>#REF!</v>
      </c>
      <c r="O108" s="182">
        <f t="shared" si="9"/>
        <v>92</v>
      </c>
      <c r="P108" s="182" t="s">
        <v>275</v>
      </c>
    </row>
    <row r="109" spans="2:16" ht="13">
      <c r="B109" s="201" t="s">
        <v>62</v>
      </c>
      <c r="C109" s="84"/>
      <c r="D109" s="76"/>
      <c r="E109" s="76"/>
      <c r="F109" s="77"/>
      <c r="G109" s="202"/>
      <c r="H109" s="202"/>
      <c r="I109" s="203">
        <f>SUM(I98:I108)</f>
        <v>4577</v>
      </c>
      <c r="J109" s="204"/>
      <c r="K109" s="203">
        <f>SUM(K98:K108)</f>
        <v>6083</v>
      </c>
    </row>
    <row r="110" spans="2:16" ht="13.5" thickBot="1">
      <c r="B110" s="70" t="s">
        <v>306</v>
      </c>
      <c r="C110" s="205"/>
      <c r="D110" s="205"/>
      <c r="E110" s="205"/>
      <c r="F110" s="206"/>
      <c r="G110" s="205"/>
      <c r="H110" s="205"/>
      <c r="I110" s="207">
        <f>+I49+I63+I109+I96</f>
        <v>21680.5</v>
      </c>
      <c r="J110" s="68"/>
      <c r="K110" s="207">
        <f>+K49+K63+K109+K96</f>
        <v>28155</v>
      </c>
    </row>
    <row r="111" spans="2:16" ht="13.5" thickTop="1">
      <c r="B111" s="90" t="s">
        <v>326</v>
      </c>
      <c r="C111" s="90"/>
      <c r="D111" s="76"/>
      <c r="E111" s="76"/>
      <c r="F111" s="77"/>
      <c r="G111" s="76"/>
      <c r="H111" s="76"/>
      <c r="I111" s="199"/>
      <c r="J111" s="76"/>
      <c r="K111" s="199"/>
    </row>
    <row r="112" spans="2:16" ht="15.5">
      <c r="B112" s="29" t="s">
        <v>339</v>
      </c>
      <c r="C112" s="56"/>
      <c r="D112" s="31" t="s">
        <v>16</v>
      </c>
      <c r="E112" s="31" t="s">
        <v>17</v>
      </c>
      <c r="F112" s="31" t="s">
        <v>36</v>
      </c>
      <c r="G112" s="32">
        <v>0.75</v>
      </c>
      <c r="H112" s="33"/>
      <c r="I112" s="190">
        <f>572*G112</f>
        <v>429</v>
      </c>
      <c r="J112" s="34"/>
      <c r="K112" s="190">
        <f>619*G112</f>
        <v>464.25</v>
      </c>
      <c r="M112" s="182" t="e">
        <f>M95+1</f>
        <v>#REF!</v>
      </c>
    </row>
    <row r="113" spans="1:13" ht="15.5">
      <c r="B113" s="83" t="s">
        <v>340</v>
      </c>
      <c r="C113" s="208"/>
      <c r="D113" s="103" t="s">
        <v>16</v>
      </c>
      <c r="E113" s="103" t="s">
        <v>17</v>
      </c>
      <c r="F113" s="103" t="s">
        <v>36</v>
      </c>
      <c r="G113" s="104">
        <v>1</v>
      </c>
      <c r="H113" s="105"/>
      <c r="I113" s="200">
        <v>120</v>
      </c>
      <c r="J113" s="59"/>
      <c r="K113" s="200">
        <v>120</v>
      </c>
      <c r="M113" s="182" t="e">
        <f>+M112+1</f>
        <v>#REF!</v>
      </c>
    </row>
    <row r="114" spans="1:13" ht="13.5" thickBot="1">
      <c r="B114" s="70" t="s">
        <v>117</v>
      </c>
      <c r="C114" s="205"/>
      <c r="D114" s="205"/>
      <c r="E114" s="205"/>
      <c r="F114" s="206"/>
      <c r="G114" s="205"/>
      <c r="H114" s="205"/>
      <c r="I114" s="209">
        <f>SUM(I110:I113)</f>
        <v>22229.5</v>
      </c>
      <c r="J114" s="68"/>
      <c r="K114" s="209">
        <f>SUM(K110:K113)</f>
        <v>28739.25</v>
      </c>
    </row>
    <row r="115" spans="1:13" ht="13.5" thickTop="1">
      <c r="B115" s="5"/>
      <c r="C115" s="5"/>
      <c r="D115" s="5"/>
      <c r="E115" s="5"/>
      <c r="F115" s="6"/>
      <c r="G115" s="5"/>
      <c r="H115" s="5"/>
      <c r="I115" s="210"/>
      <c r="J115" s="41"/>
      <c r="K115" s="210"/>
    </row>
    <row r="116" spans="1:13" ht="13">
      <c r="B116" s="5"/>
      <c r="C116" s="5"/>
      <c r="D116" s="5"/>
      <c r="E116" s="5"/>
      <c r="F116" s="6"/>
      <c r="G116" s="5"/>
      <c r="H116" s="5"/>
      <c r="I116" s="211"/>
      <c r="J116" s="8"/>
      <c r="K116" s="211"/>
    </row>
    <row r="117" spans="1:13" ht="48" customHeight="1">
      <c r="A117" s="40">
        <v>-1</v>
      </c>
      <c r="B117" s="368" t="s">
        <v>286</v>
      </c>
      <c r="C117" s="368"/>
      <c r="D117" s="368"/>
      <c r="E117" s="368"/>
      <c r="F117" s="368"/>
      <c r="G117" s="368"/>
      <c r="H117" s="368"/>
      <c r="I117" s="368"/>
      <c r="J117" s="368"/>
      <c r="K117" s="368"/>
    </row>
    <row r="118" spans="1:13" ht="61.5" customHeight="1">
      <c r="A118" s="40">
        <v>-2</v>
      </c>
      <c r="B118" s="368" t="s">
        <v>285</v>
      </c>
      <c r="C118" s="368"/>
      <c r="D118" s="368"/>
      <c r="E118" s="368"/>
      <c r="F118" s="368"/>
      <c r="G118" s="368"/>
      <c r="H118" s="368"/>
      <c r="I118" s="368"/>
      <c r="J118" s="368"/>
      <c r="K118" s="368"/>
    </row>
    <row r="119" spans="1:13" ht="32.25" customHeight="1">
      <c r="A119" s="40">
        <v>-3</v>
      </c>
      <c r="B119" s="368" t="s">
        <v>118</v>
      </c>
      <c r="C119" s="368"/>
      <c r="D119" s="368"/>
      <c r="E119" s="368"/>
      <c r="F119" s="368"/>
      <c r="G119" s="368"/>
      <c r="H119" s="368"/>
      <c r="I119" s="368"/>
      <c r="J119" s="368"/>
      <c r="K119" s="368"/>
    </row>
    <row r="120" spans="1:13" ht="32.25" customHeight="1">
      <c r="A120" s="40">
        <v>-4</v>
      </c>
      <c r="B120" s="368" t="s">
        <v>341</v>
      </c>
      <c r="C120" s="368"/>
      <c r="D120" s="368"/>
      <c r="E120" s="368"/>
      <c r="F120" s="368"/>
      <c r="G120" s="368"/>
      <c r="H120" s="368"/>
      <c r="I120" s="368"/>
      <c r="J120" s="368"/>
      <c r="K120" s="368"/>
    </row>
    <row r="121" spans="1:13" ht="19.5" customHeight="1">
      <c r="A121" s="40">
        <v>-5</v>
      </c>
      <c r="B121" s="368" t="s">
        <v>133</v>
      </c>
      <c r="C121" s="368"/>
      <c r="D121" s="368"/>
      <c r="E121" s="368"/>
      <c r="F121" s="368"/>
      <c r="G121" s="368"/>
      <c r="H121" s="368"/>
      <c r="I121" s="368"/>
      <c r="J121" s="368"/>
      <c r="K121" s="368"/>
    </row>
    <row r="122" spans="1:13" ht="23.25" customHeight="1">
      <c r="A122" s="40">
        <v>-6</v>
      </c>
      <c r="B122" s="368" t="s">
        <v>342</v>
      </c>
      <c r="C122" s="368"/>
      <c r="D122" s="368"/>
      <c r="E122" s="368"/>
      <c r="F122" s="368"/>
      <c r="G122" s="368"/>
      <c r="H122" s="368"/>
      <c r="I122" s="368"/>
      <c r="J122" s="368"/>
      <c r="K122" s="368"/>
    </row>
    <row r="123" spans="1:13" ht="26.25" customHeight="1">
      <c r="A123" s="40">
        <v>-7</v>
      </c>
      <c r="B123" s="369" t="s">
        <v>343</v>
      </c>
      <c r="C123" s="369"/>
      <c r="D123" s="369"/>
      <c r="E123" s="369"/>
      <c r="F123" s="369"/>
      <c r="G123" s="369"/>
      <c r="H123" s="369"/>
      <c r="I123" s="369"/>
      <c r="J123" s="369"/>
      <c r="K123" s="369"/>
    </row>
    <row r="124" spans="1:13" ht="26.25" customHeight="1">
      <c r="A124" s="40">
        <v>-8</v>
      </c>
      <c r="B124" s="368" t="s">
        <v>325</v>
      </c>
      <c r="C124" s="368"/>
      <c r="D124" s="368"/>
      <c r="E124" s="368"/>
      <c r="F124" s="368"/>
      <c r="G124" s="368"/>
      <c r="H124" s="368"/>
      <c r="I124" s="368"/>
      <c r="J124" s="368"/>
      <c r="K124" s="368"/>
    </row>
  </sheetData>
  <mergeCells count="8">
    <mergeCell ref="B124:K124"/>
    <mergeCell ref="B117:K117"/>
    <mergeCell ref="B118:K118"/>
    <mergeCell ref="B119:K119"/>
    <mergeCell ref="B121:K121"/>
    <mergeCell ref="B122:K122"/>
    <mergeCell ref="B123:K123"/>
    <mergeCell ref="B120:K120"/>
  </mergeCells>
  <pageMargins left="0.7" right="0.7" top="0.75" bottom="0.75" header="0.3" footer="0.3"/>
  <pageSetup paperSize="5" scale="52"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1"/>
  <dimension ref="A1:L20"/>
  <sheetViews>
    <sheetView workbookViewId="0"/>
  </sheetViews>
  <sheetFormatPr defaultColWidth="8.81640625" defaultRowHeight="14"/>
  <cols>
    <col min="1" max="1" width="3.81640625" style="177" customWidth="1"/>
    <col min="2" max="2" width="46.542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330</v>
      </c>
      <c r="C6" s="155"/>
      <c r="D6" s="156">
        <f>'CPN Portfolio Q3''11'!K49</f>
        <v>6898</v>
      </c>
      <c r="E6" s="156">
        <f>'CPN Portfolio Q3''11'!K63</f>
        <v>7239</v>
      </c>
      <c r="F6" s="156">
        <f>'CPN Portfolio Q3''11'!K96</f>
        <v>7914</v>
      </c>
      <c r="G6" s="157">
        <f>'CPN Portfolio Q3''11'!K109</f>
        <v>6083</v>
      </c>
      <c r="H6" s="158"/>
      <c r="I6" s="156">
        <f>SUM(D6:H6)</f>
        <v>28134</v>
      </c>
      <c r="K6" s="159">
        <f>I6-'CPN Portfolio Q3''11'!K110</f>
        <v>0</v>
      </c>
    </row>
    <row r="7" spans="1:12">
      <c r="A7" s="147"/>
      <c r="B7" s="160" t="s">
        <v>336</v>
      </c>
      <c r="C7" s="161"/>
      <c r="D7" s="180">
        <v>19</v>
      </c>
      <c r="E7" s="180"/>
      <c r="F7" s="180"/>
      <c r="G7" s="180"/>
      <c r="H7" s="163"/>
      <c r="I7" s="163">
        <f>SUM(D7:H7)</f>
        <v>19</v>
      </c>
      <c r="L7" s="147" t="s">
        <v>332</v>
      </c>
    </row>
    <row r="8" spans="1:12">
      <c r="A8" s="147"/>
      <c r="B8" s="160" t="s">
        <v>337</v>
      </c>
      <c r="C8" s="161"/>
      <c r="D8" s="180">
        <v>2</v>
      </c>
      <c r="E8" s="180"/>
      <c r="F8" s="180"/>
      <c r="G8" s="180"/>
      <c r="H8" s="163"/>
      <c r="I8" s="163">
        <f t="shared" ref="I8" si="0">SUM(D8:H8)</f>
        <v>2</v>
      </c>
      <c r="L8" s="147" t="s">
        <v>333</v>
      </c>
    </row>
    <row r="9" spans="1:12">
      <c r="A9" s="147"/>
      <c r="B9" s="155" t="s">
        <v>334</v>
      </c>
      <c r="C9" s="161"/>
      <c r="D9" s="170">
        <f t="shared" ref="D9:I9" si="1">SUM(D6:D8)</f>
        <v>6919</v>
      </c>
      <c r="E9" s="170">
        <f t="shared" si="1"/>
        <v>7239</v>
      </c>
      <c r="F9" s="170">
        <f t="shared" si="1"/>
        <v>7914</v>
      </c>
      <c r="G9" s="170">
        <f t="shared" si="1"/>
        <v>6083</v>
      </c>
      <c r="H9" s="170">
        <f t="shared" si="1"/>
        <v>0</v>
      </c>
      <c r="I9" s="170">
        <f t="shared" si="1"/>
        <v>28155</v>
      </c>
      <c r="K9" s="159">
        <f>I9-'CPN Portfolio Q3''11'!K110</f>
        <v>21</v>
      </c>
    </row>
    <row r="10" spans="1:12">
      <c r="A10" s="147"/>
      <c r="B10" s="155"/>
      <c r="C10" s="161"/>
      <c r="D10" s="167"/>
      <c r="E10" s="167"/>
      <c r="F10" s="167"/>
      <c r="G10" s="167"/>
      <c r="H10" s="168"/>
      <c r="I10" s="169"/>
    </row>
    <row r="11" spans="1:12">
      <c r="A11" s="147"/>
      <c r="B11" s="155" t="s">
        <v>154</v>
      </c>
      <c r="C11" s="161"/>
      <c r="D11" s="167"/>
      <c r="E11" s="167"/>
      <c r="F11" s="167"/>
      <c r="G11" s="167"/>
      <c r="H11" s="168"/>
      <c r="I11" s="169"/>
    </row>
    <row r="12" spans="1:12">
      <c r="A12" s="147"/>
      <c r="B12" s="160" t="s">
        <v>156</v>
      </c>
      <c r="C12" s="161"/>
      <c r="D12" s="167">
        <f>'CPN Portfolio Q4''10'!K111</f>
        <v>464.25</v>
      </c>
      <c r="E12" s="167"/>
      <c r="F12" s="167"/>
      <c r="G12" s="167"/>
      <c r="H12" s="168"/>
      <c r="I12" s="169">
        <f>SUM(D12:F12)</f>
        <v>464.25</v>
      </c>
    </row>
    <row r="13" spans="1:12">
      <c r="A13" s="147"/>
      <c r="B13" s="160" t="s">
        <v>157</v>
      </c>
      <c r="C13" s="161"/>
      <c r="D13" s="170">
        <f>'CPN Portfolio Q4''10'!K112</f>
        <v>120</v>
      </c>
      <c r="E13" s="170"/>
      <c r="F13" s="170"/>
      <c r="G13" s="170"/>
      <c r="H13" s="168"/>
      <c r="I13" s="169">
        <f>SUM(D13:F13)</f>
        <v>120</v>
      </c>
    </row>
    <row r="14" spans="1:12" ht="14.5" thickBot="1">
      <c r="A14" s="147"/>
      <c r="B14" s="160" t="s">
        <v>269</v>
      </c>
      <c r="C14" s="161"/>
      <c r="D14" s="171">
        <f>SUM(D12:D13)</f>
        <v>584.25</v>
      </c>
      <c r="E14" s="171">
        <f>SUM(E12:E13)</f>
        <v>0</v>
      </c>
      <c r="F14" s="171">
        <f>SUM(F12:F13)</f>
        <v>0</v>
      </c>
      <c r="G14" s="171">
        <f>SUM(G12:G13)</f>
        <v>0</v>
      </c>
      <c r="H14" s="168"/>
      <c r="I14" s="172">
        <f>SUM(I12:I13)</f>
        <v>584.25</v>
      </c>
      <c r="K14" s="159"/>
    </row>
    <row r="15" spans="1:12" ht="14.5" thickTop="1">
      <c r="A15" s="147"/>
      <c r="B15" s="160"/>
      <c r="C15" s="161"/>
      <c r="D15" s="173"/>
      <c r="E15" s="173"/>
      <c r="F15" s="174"/>
      <c r="G15" s="173"/>
      <c r="H15" s="175"/>
      <c r="I15" s="176"/>
    </row>
    <row r="16" spans="1:12" ht="14.5" thickBot="1">
      <c r="A16" s="147"/>
      <c r="B16" s="148" t="s">
        <v>303</v>
      </c>
      <c r="C16" s="161"/>
      <c r="D16" s="179">
        <f>+D9+D14</f>
        <v>7503.25</v>
      </c>
      <c r="E16" s="179">
        <f>+E9+E14</f>
        <v>7239</v>
      </c>
      <c r="F16" s="179">
        <f>+F9+F14</f>
        <v>7914</v>
      </c>
      <c r="G16" s="179">
        <f>+G9+G14</f>
        <v>6083</v>
      </c>
      <c r="H16" s="175"/>
      <c r="I16" s="179">
        <f>+I9+I14</f>
        <v>28739.25</v>
      </c>
      <c r="K16" s="159">
        <f>I16-'CPN Portfolio Q3''11'!K114</f>
        <v>21</v>
      </c>
    </row>
    <row r="17" spans="1:12">
      <c r="A17" s="147"/>
    </row>
    <row r="18" spans="1:12">
      <c r="A18" s="147"/>
      <c r="K18" s="212">
        <f>'CPN Portfolio Q4''11'!K114-'CPN Portfolio Q3''11'!K114</f>
        <v>21</v>
      </c>
      <c r="L18" s="147" t="s">
        <v>335</v>
      </c>
    </row>
    <row r="20" spans="1:12">
      <c r="K20" s="159"/>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2">
    <pageSetUpPr fitToPage="1"/>
  </sheetPr>
  <dimension ref="A1:P123"/>
  <sheetViews>
    <sheetView workbookViewId="0"/>
  </sheetViews>
  <sheetFormatPr defaultColWidth="8.81640625" defaultRowHeight="12.5" outlineLevelCol="1"/>
  <cols>
    <col min="1" max="1" width="3.81640625" style="182" customWidth="1"/>
    <col min="2" max="2" width="37.1796875" style="182" customWidth="1"/>
    <col min="3" max="3" width="3.81640625" style="182" customWidth="1"/>
    <col min="4" max="4" width="14" style="182" customWidth="1"/>
    <col min="5" max="5" width="10.54296875" style="182" bestFit="1" customWidth="1"/>
    <col min="6" max="6" width="13.1796875" style="183" customWidth="1"/>
    <col min="7" max="7" width="10" style="182" bestFit="1" customWidth="1"/>
    <col min="8" max="8" width="1.1796875" style="182" customWidth="1"/>
    <col min="9" max="9" width="12.81640625" style="184" customWidth="1"/>
    <col min="10" max="10" width="2" style="182" customWidth="1"/>
    <col min="11" max="11" width="12.81640625" style="184" customWidth="1"/>
    <col min="12" max="12" width="2.81640625" style="182" customWidth="1"/>
    <col min="13" max="13" width="8.81640625" style="182" hidden="1" customWidth="1" outlineLevel="1"/>
    <col min="14" max="14" width="21.54296875" style="182" hidden="1" customWidth="1" outlineLevel="1"/>
    <col min="15" max="15" width="8.81640625" style="182" customWidth="1" collapsed="1"/>
    <col min="16" max="16384" width="8.81640625" style="182"/>
  </cols>
  <sheetData>
    <row r="1" spans="1:15" ht="20">
      <c r="B1" s="1"/>
    </row>
    <row r="2" spans="1:15" ht="17.5">
      <c r="A2" s="185" t="s">
        <v>328</v>
      </c>
      <c r="C2" s="4"/>
    </row>
    <row r="3" spans="1:15" ht="13">
      <c r="B3" s="5"/>
      <c r="C3" s="5"/>
      <c r="D3" s="5"/>
      <c r="E3" s="5"/>
      <c r="F3" s="6"/>
      <c r="G3" s="5"/>
      <c r="H3" s="5"/>
      <c r="I3" s="186"/>
      <c r="J3" s="5"/>
      <c r="K3" s="186"/>
    </row>
    <row r="4" spans="1:15" ht="13">
      <c r="C4" s="7"/>
      <c r="H4" s="8"/>
      <c r="I4" s="187" t="s">
        <v>5</v>
      </c>
      <c r="J4" s="9"/>
      <c r="K4" s="187" t="s">
        <v>5</v>
      </c>
    </row>
    <row r="5" spans="1:15" ht="13">
      <c r="B5" s="9"/>
      <c r="C5" s="9"/>
      <c r="E5" s="9" t="s">
        <v>2</v>
      </c>
      <c r="F5" s="9"/>
      <c r="G5" s="9" t="s">
        <v>4</v>
      </c>
      <c r="H5" s="8"/>
      <c r="I5" s="187" t="s">
        <v>9</v>
      </c>
      <c r="J5" s="9"/>
      <c r="K5" s="187" t="s">
        <v>121</v>
      </c>
    </row>
    <row r="6" spans="1:15" ht="13">
      <c r="B6" s="9"/>
      <c r="C6" s="9"/>
      <c r="D6" s="9" t="s">
        <v>1</v>
      </c>
      <c r="E6" s="9" t="s">
        <v>7</v>
      </c>
      <c r="F6" s="9"/>
      <c r="G6" s="9" t="s">
        <v>9</v>
      </c>
      <c r="H6" s="8"/>
      <c r="I6" s="187" t="s">
        <v>12</v>
      </c>
      <c r="J6" s="9"/>
      <c r="K6" s="187" t="s">
        <v>8</v>
      </c>
    </row>
    <row r="7" spans="1:15" ht="15.5" thickBot="1">
      <c r="B7" s="10" t="s">
        <v>0</v>
      </c>
      <c r="C7" s="11"/>
      <c r="D7" s="11" t="s">
        <v>6</v>
      </c>
      <c r="E7" s="11" t="s">
        <v>10</v>
      </c>
      <c r="F7" s="11" t="s">
        <v>3</v>
      </c>
      <c r="G7" s="11" t="s">
        <v>11</v>
      </c>
      <c r="H7" s="12"/>
      <c r="I7" s="188" t="s">
        <v>126</v>
      </c>
      <c r="J7" s="9"/>
      <c r="K7" s="188" t="s">
        <v>127</v>
      </c>
      <c r="O7" s="129" t="s">
        <v>276</v>
      </c>
    </row>
    <row r="8" spans="1:15" ht="13">
      <c r="B8" s="26" t="s">
        <v>13</v>
      </c>
      <c r="C8" s="26"/>
      <c r="D8" s="27"/>
      <c r="E8" s="27"/>
      <c r="F8" s="28"/>
      <c r="G8" s="27"/>
      <c r="H8" s="27"/>
      <c r="I8" s="189"/>
      <c r="J8" s="27"/>
      <c r="K8" s="189"/>
      <c r="M8" s="182" t="s">
        <v>137</v>
      </c>
    </row>
    <row r="9" spans="1:15" ht="13">
      <c r="B9" s="14" t="s">
        <v>14</v>
      </c>
      <c r="C9" s="13"/>
      <c r="D9" s="5"/>
      <c r="E9" s="5"/>
      <c r="F9" s="6"/>
      <c r="G9" s="5"/>
      <c r="H9" s="5"/>
      <c r="I9" s="186"/>
      <c r="J9" s="5"/>
      <c r="K9" s="186"/>
    </row>
    <row r="10" spans="1:15" ht="13">
      <c r="B10" s="29" t="s">
        <v>15</v>
      </c>
      <c r="C10" s="30"/>
      <c r="D10" s="31" t="s">
        <v>16</v>
      </c>
      <c r="E10" s="31" t="s">
        <v>17</v>
      </c>
      <c r="F10" s="31" t="s">
        <v>14</v>
      </c>
      <c r="G10" s="32">
        <v>1</v>
      </c>
      <c r="H10" s="33"/>
      <c r="I10" s="190">
        <v>78</v>
      </c>
      <c r="J10" s="34"/>
      <c r="K10" s="190">
        <v>78</v>
      </c>
      <c r="M10" s="182">
        <v>1</v>
      </c>
      <c r="O10" s="182">
        <v>1</v>
      </c>
    </row>
    <row r="11" spans="1:15" ht="13">
      <c r="B11" s="15" t="s">
        <v>18</v>
      </c>
      <c r="C11" s="16"/>
      <c r="D11" s="17" t="s">
        <v>16</v>
      </c>
      <c r="E11" s="17" t="s">
        <v>17</v>
      </c>
      <c r="F11" s="17" t="s">
        <v>14</v>
      </c>
      <c r="G11" s="18">
        <v>1</v>
      </c>
      <c r="H11" s="8"/>
      <c r="I11" s="191">
        <v>69</v>
      </c>
      <c r="J11" s="19"/>
      <c r="K11" s="191">
        <v>69</v>
      </c>
      <c r="M11" s="182">
        <f t="shared" ref="M11:M24" si="0">+M10+1</f>
        <v>2</v>
      </c>
      <c r="O11" s="182">
        <f t="shared" ref="O11:O24" si="1">+O10+1</f>
        <v>2</v>
      </c>
    </row>
    <row r="12" spans="1:15" ht="13">
      <c r="B12" s="29" t="s">
        <v>19</v>
      </c>
      <c r="C12" s="30"/>
      <c r="D12" s="31" t="s">
        <v>16</v>
      </c>
      <c r="E12" s="31" t="s">
        <v>17</v>
      </c>
      <c r="F12" s="31" t="s">
        <v>14</v>
      </c>
      <c r="G12" s="32">
        <v>1</v>
      </c>
      <c r="H12" s="33"/>
      <c r="I12" s="190">
        <v>66</v>
      </c>
      <c r="J12" s="34"/>
      <c r="K12" s="190">
        <v>66</v>
      </c>
      <c r="M12" s="182">
        <f t="shared" si="0"/>
        <v>3</v>
      </c>
      <c r="O12" s="182">
        <f t="shared" si="1"/>
        <v>3</v>
      </c>
    </row>
    <row r="13" spans="1:15" ht="13">
      <c r="B13" s="15" t="s">
        <v>20</v>
      </c>
      <c r="C13" s="16"/>
      <c r="D13" s="17" t="s">
        <v>16</v>
      </c>
      <c r="E13" s="17" t="s">
        <v>17</v>
      </c>
      <c r="F13" s="17" t="s">
        <v>14</v>
      </c>
      <c r="G13" s="18">
        <v>1</v>
      </c>
      <c r="H13" s="8"/>
      <c r="I13" s="191">
        <v>66</v>
      </c>
      <c r="J13" s="19"/>
      <c r="K13" s="191">
        <v>66</v>
      </c>
      <c r="M13" s="182">
        <f t="shared" si="0"/>
        <v>4</v>
      </c>
      <c r="O13" s="182">
        <f t="shared" si="1"/>
        <v>4</v>
      </c>
    </row>
    <row r="14" spans="1:15" ht="13">
      <c r="B14" s="29" t="s">
        <v>21</v>
      </c>
      <c r="C14" s="30"/>
      <c r="D14" s="31" t="s">
        <v>16</v>
      </c>
      <c r="E14" s="31" t="s">
        <v>17</v>
      </c>
      <c r="F14" s="31" t="s">
        <v>14</v>
      </c>
      <c r="G14" s="32">
        <v>1</v>
      </c>
      <c r="H14" s="33"/>
      <c r="I14" s="190">
        <v>53</v>
      </c>
      <c r="J14" s="34"/>
      <c r="K14" s="190">
        <v>53</v>
      </c>
      <c r="M14" s="182">
        <f t="shared" si="0"/>
        <v>5</v>
      </c>
      <c r="O14" s="182">
        <f t="shared" si="1"/>
        <v>5</v>
      </c>
    </row>
    <row r="15" spans="1:15" ht="13">
      <c r="B15" s="15" t="s">
        <v>22</v>
      </c>
      <c r="C15" s="16"/>
      <c r="D15" s="17" t="s">
        <v>16</v>
      </c>
      <c r="E15" s="17" t="s">
        <v>17</v>
      </c>
      <c r="F15" s="17" t="s">
        <v>14</v>
      </c>
      <c r="G15" s="18">
        <v>1</v>
      </c>
      <c r="H15" s="8"/>
      <c r="I15" s="191">
        <v>52</v>
      </c>
      <c r="J15" s="19"/>
      <c r="K15" s="191">
        <v>52</v>
      </c>
      <c r="M15" s="182">
        <f t="shared" si="0"/>
        <v>6</v>
      </c>
      <c r="O15" s="182">
        <f t="shared" si="1"/>
        <v>6</v>
      </c>
    </row>
    <row r="16" spans="1:15" ht="13">
      <c r="B16" s="29" t="s">
        <v>23</v>
      </c>
      <c r="C16" s="30"/>
      <c r="D16" s="31" t="s">
        <v>16</v>
      </c>
      <c r="E16" s="31" t="s">
        <v>17</v>
      </c>
      <c r="F16" s="31" t="s">
        <v>14</v>
      </c>
      <c r="G16" s="32">
        <v>1</v>
      </c>
      <c r="H16" s="33"/>
      <c r="I16" s="190">
        <v>52</v>
      </c>
      <c r="J16" s="34"/>
      <c r="K16" s="190">
        <v>52</v>
      </c>
      <c r="M16" s="182">
        <f t="shared" si="0"/>
        <v>7</v>
      </c>
      <c r="O16" s="182">
        <f t="shared" si="1"/>
        <v>7</v>
      </c>
    </row>
    <row r="17" spans="2:15" ht="13">
      <c r="B17" s="15" t="s">
        <v>24</v>
      </c>
      <c r="C17" s="16"/>
      <c r="D17" s="17" t="s">
        <v>16</v>
      </c>
      <c r="E17" s="17" t="s">
        <v>17</v>
      </c>
      <c r="F17" s="17" t="s">
        <v>14</v>
      </c>
      <c r="G17" s="18">
        <v>1</v>
      </c>
      <c r="H17" s="8"/>
      <c r="I17" s="191">
        <v>51</v>
      </c>
      <c r="J17" s="19"/>
      <c r="K17" s="191">
        <v>51</v>
      </c>
      <c r="M17" s="182">
        <f t="shared" si="0"/>
        <v>8</v>
      </c>
      <c r="O17" s="182">
        <f t="shared" si="1"/>
        <v>8</v>
      </c>
    </row>
    <row r="18" spans="2:15" ht="13">
      <c r="B18" s="29" t="s">
        <v>25</v>
      </c>
      <c r="C18" s="30"/>
      <c r="D18" s="31" t="s">
        <v>16</v>
      </c>
      <c r="E18" s="31" t="s">
        <v>17</v>
      </c>
      <c r="F18" s="31" t="s">
        <v>14</v>
      </c>
      <c r="G18" s="32">
        <v>1</v>
      </c>
      <c r="H18" s="33"/>
      <c r="I18" s="190">
        <v>50</v>
      </c>
      <c r="J18" s="34"/>
      <c r="K18" s="190">
        <v>50</v>
      </c>
      <c r="M18" s="182">
        <f t="shared" si="0"/>
        <v>9</v>
      </c>
      <c r="O18" s="182">
        <f t="shared" si="1"/>
        <v>9</v>
      </c>
    </row>
    <row r="19" spans="2:15" ht="13">
      <c r="B19" s="15" t="s">
        <v>26</v>
      </c>
      <c r="C19" s="16"/>
      <c r="D19" s="17" t="s">
        <v>16</v>
      </c>
      <c r="E19" s="17" t="s">
        <v>17</v>
      </c>
      <c r="F19" s="17" t="s">
        <v>14</v>
      </c>
      <c r="G19" s="18">
        <v>1</v>
      </c>
      <c r="H19" s="8"/>
      <c r="I19" s="191">
        <v>48</v>
      </c>
      <c r="J19" s="19"/>
      <c r="K19" s="191">
        <v>48</v>
      </c>
      <c r="M19" s="182">
        <f t="shared" si="0"/>
        <v>10</v>
      </c>
      <c r="O19" s="182">
        <f t="shared" si="1"/>
        <v>10</v>
      </c>
    </row>
    <row r="20" spans="2:15" ht="13">
      <c r="B20" s="29" t="s">
        <v>27</v>
      </c>
      <c r="C20" s="30"/>
      <c r="D20" s="31" t="s">
        <v>16</v>
      </c>
      <c r="E20" s="31" t="s">
        <v>17</v>
      </c>
      <c r="F20" s="31" t="s">
        <v>14</v>
      </c>
      <c r="G20" s="32">
        <v>1</v>
      </c>
      <c r="H20" s="33"/>
      <c r="I20" s="190">
        <v>43</v>
      </c>
      <c r="J20" s="34"/>
      <c r="K20" s="190">
        <v>43</v>
      </c>
      <c r="M20" s="182">
        <f t="shared" si="0"/>
        <v>11</v>
      </c>
      <c r="O20" s="182">
        <f t="shared" si="1"/>
        <v>11</v>
      </c>
    </row>
    <row r="21" spans="2:15" ht="13">
      <c r="B21" s="15" t="s">
        <v>28</v>
      </c>
      <c r="C21" s="16"/>
      <c r="D21" s="17" t="s">
        <v>16</v>
      </c>
      <c r="E21" s="17" t="s">
        <v>17</v>
      </c>
      <c r="F21" s="17" t="s">
        <v>14</v>
      </c>
      <c r="G21" s="18">
        <v>1</v>
      </c>
      <c r="H21" s="8"/>
      <c r="I21" s="191">
        <v>42</v>
      </c>
      <c r="J21" s="19"/>
      <c r="K21" s="191">
        <v>42</v>
      </c>
      <c r="M21" s="182">
        <f t="shared" si="0"/>
        <v>12</v>
      </c>
      <c r="O21" s="182">
        <f t="shared" si="1"/>
        <v>12</v>
      </c>
    </row>
    <row r="22" spans="2:15" ht="13">
      <c r="B22" s="29" t="s">
        <v>29</v>
      </c>
      <c r="C22" s="30"/>
      <c r="D22" s="31" t="s">
        <v>16</v>
      </c>
      <c r="E22" s="31" t="s">
        <v>17</v>
      </c>
      <c r="F22" s="31" t="s">
        <v>14</v>
      </c>
      <c r="G22" s="32">
        <v>1</v>
      </c>
      <c r="H22" s="33"/>
      <c r="I22" s="190">
        <v>24</v>
      </c>
      <c r="J22" s="34"/>
      <c r="K22" s="190">
        <v>24</v>
      </c>
      <c r="M22" s="182">
        <f t="shared" si="0"/>
        <v>13</v>
      </c>
      <c r="O22" s="182">
        <f t="shared" si="1"/>
        <v>13</v>
      </c>
    </row>
    <row r="23" spans="2:15" ht="13">
      <c r="B23" s="15" t="s">
        <v>30</v>
      </c>
      <c r="C23" s="16"/>
      <c r="D23" s="17" t="s">
        <v>16</v>
      </c>
      <c r="E23" s="17" t="s">
        <v>17</v>
      </c>
      <c r="F23" s="17" t="s">
        <v>14</v>
      </c>
      <c r="G23" s="18">
        <v>1</v>
      </c>
      <c r="H23" s="8"/>
      <c r="I23" s="191">
        <v>17</v>
      </c>
      <c r="J23" s="19"/>
      <c r="K23" s="191">
        <v>17</v>
      </c>
      <c r="M23" s="182">
        <f t="shared" si="0"/>
        <v>14</v>
      </c>
      <c r="O23" s="182">
        <f t="shared" si="1"/>
        <v>14</v>
      </c>
    </row>
    <row r="24" spans="2:15" ht="13">
      <c r="B24" s="29" t="s">
        <v>31</v>
      </c>
      <c r="C24" s="30"/>
      <c r="D24" s="31" t="s">
        <v>16</v>
      </c>
      <c r="E24" s="31" t="s">
        <v>17</v>
      </c>
      <c r="F24" s="31" t="s">
        <v>14</v>
      </c>
      <c r="G24" s="32">
        <v>1</v>
      </c>
      <c r="H24" s="33"/>
      <c r="I24" s="190">
        <v>14</v>
      </c>
      <c r="J24" s="34"/>
      <c r="K24" s="190">
        <v>14</v>
      </c>
      <c r="M24" s="182">
        <f t="shared" si="0"/>
        <v>15</v>
      </c>
      <c r="O24" s="182">
        <f t="shared" si="1"/>
        <v>15</v>
      </c>
    </row>
    <row r="25" spans="2:15" ht="13">
      <c r="B25" s="14" t="s">
        <v>32</v>
      </c>
      <c r="C25" s="13"/>
      <c r="D25" s="5"/>
      <c r="E25" s="5"/>
      <c r="F25" s="6"/>
      <c r="G25" s="20"/>
      <c r="H25" s="5"/>
      <c r="I25" s="186"/>
      <c r="J25" s="5"/>
      <c r="K25" s="186"/>
    </row>
    <row r="26" spans="2:15" ht="13">
      <c r="B26" s="29" t="s">
        <v>33</v>
      </c>
      <c r="C26" s="30"/>
      <c r="D26" s="31" t="s">
        <v>16</v>
      </c>
      <c r="E26" s="31" t="s">
        <v>17</v>
      </c>
      <c r="F26" s="31" t="s">
        <v>34</v>
      </c>
      <c r="G26" s="32">
        <v>1</v>
      </c>
      <c r="H26" s="33"/>
      <c r="I26" s="192">
        <v>835</v>
      </c>
      <c r="J26" s="34"/>
      <c r="K26" s="192">
        <v>857</v>
      </c>
      <c r="M26" s="182">
        <f>+M24+1</f>
        <v>16</v>
      </c>
      <c r="O26" s="182">
        <f>+O24+1</f>
        <v>16</v>
      </c>
    </row>
    <row r="27" spans="2:15" s="194" customFormat="1" ht="13">
      <c r="B27" s="83" t="s">
        <v>35</v>
      </c>
      <c r="C27" s="84"/>
      <c r="D27" s="103" t="s">
        <v>16</v>
      </c>
      <c r="E27" s="103" t="s">
        <v>17</v>
      </c>
      <c r="F27" s="103" t="s">
        <v>36</v>
      </c>
      <c r="G27" s="104">
        <v>1</v>
      </c>
      <c r="H27" s="105"/>
      <c r="I27" s="193">
        <v>750</v>
      </c>
      <c r="J27" s="59"/>
      <c r="K27" s="193">
        <v>729</v>
      </c>
      <c r="M27" s="194">
        <f>+M26+1</f>
        <v>17</v>
      </c>
      <c r="O27" s="194">
        <f t="shared" ref="O27:O33" si="2">O26+1</f>
        <v>17</v>
      </c>
    </row>
    <row r="28" spans="2:15" s="194" customFormat="1" ht="13">
      <c r="B28" s="29" t="s">
        <v>39</v>
      </c>
      <c r="C28" s="30"/>
      <c r="D28" s="31" t="s">
        <v>16</v>
      </c>
      <c r="E28" s="31" t="s">
        <v>40</v>
      </c>
      <c r="F28" s="31" t="s">
        <v>36</v>
      </c>
      <c r="G28" s="32">
        <v>1</v>
      </c>
      <c r="H28" s="33"/>
      <c r="I28" s="192">
        <v>547</v>
      </c>
      <c r="J28" s="34"/>
      <c r="K28" s="192">
        <v>616</v>
      </c>
      <c r="M28" s="194" t="e">
        <f>+#REF!+1</f>
        <v>#REF!</v>
      </c>
      <c r="O28" s="194">
        <f t="shared" si="2"/>
        <v>18</v>
      </c>
    </row>
    <row r="29" spans="2:15" s="194" customFormat="1" ht="13">
      <c r="B29" s="83" t="s">
        <v>287</v>
      </c>
      <c r="C29" s="84"/>
      <c r="D29" s="103" t="s">
        <v>16</v>
      </c>
      <c r="E29" s="103" t="s">
        <v>17</v>
      </c>
      <c r="F29" s="103" t="s">
        <v>36</v>
      </c>
      <c r="G29" s="104">
        <v>1</v>
      </c>
      <c r="H29" s="105"/>
      <c r="I29" s="193">
        <v>513</v>
      </c>
      <c r="J29" s="59"/>
      <c r="K29" s="193">
        <v>608</v>
      </c>
      <c r="M29" s="194" t="e">
        <f>+M48+1</f>
        <v>#REF!</v>
      </c>
      <c r="O29" s="194">
        <f t="shared" si="2"/>
        <v>19</v>
      </c>
    </row>
    <row r="30" spans="2:15" s="194" customFormat="1" ht="13">
      <c r="B30" s="29" t="s">
        <v>41</v>
      </c>
      <c r="C30" s="30"/>
      <c r="D30" s="31" t="s">
        <v>16</v>
      </c>
      <c r="E30" s="31" t="s">
        <v>17</v>
      </c>
      <c r="F30" s="31" t="s">
        <v>36</v>
      </c>
      <c r="G30" s="32">
        <v>1</v>
      </c>
      <c r="H30" s="33"/>
      <c r="I30" s="192">
        <v>564</v>
      </c>
      <c r="J30" s="34"/>
      <c r="K30" s="192">
        <v>605</v>
      </c>
      <c r="M30" s="194" t="e">
        <f>+M28+1</f>
        <v>#REF!</v>
      </c>
      <c r="O30" s="194">
        <f t="shared" si="2"/>
        <v>20</v>
      </c>
    </row>
    <row r="31" spans="2:15" s="194" customFormat="1" ht="13">
      <c r="B31" s="83" t="s">
        <v>42</v>
      </c>
      <c r="C31" s="84"/>
      <c r="D31" s="103" t="s">
        <v>16</v>
      </c>
      <c r="E31" s="103" t="s">
        <v>17</v>
      </c>
      <c r="F31" s="103" t="s">
        <v>36</v>
      </c>
      <c r="G31" s="104">
        <v>1</v>
      </c>
      <c r="H31" s="105"/>
      <c r="I31" s="193">
        <v>542</v>
      </c>
      <c r="J31" s="59"/>
      <c r="K31" s="193">
        <v>578</v>
      </c>
      <c r="M31" s="194" t="e">
        <f t="shared" ref="M31:M48" si="3">+M30+1</f>
        <v>#REF!</v>
      </c>
      <c r="O31" s="194">
        <f t="shared" si="2"/>
        <v>21</v>
      </c>
    </row>
    <row r="32" spans="2:15" s="194" customFormat="1" ht="13">
      <c r="B32" s="29" t="s">
        <v>43</v>
      </c>
      <c r="C32" s="30"/>
      <c r="D32" s="31" t="s">
        <v>16</v>
      </c>
      <c r="E32" s="31" t="s">
        <v>17</v>
      </c>
      <c r="F32" s="31" t="s">
        <v>36</v>
      </c>
      <c r="G32" s="32">
        <v>1</v>
      </c>
      <c r="H32" s="33"/>
      <c r="I32" s="192">
        <v>518</v>
      </c>
      <c r="J32" s="34"/>
      <c r="K32" s="192">
        <v>572</v>
      </c>
      <c r="M32" s="194" t="e">
        <f t="shared" si="3"/>
        <v>#REF!</v>
      </c>
      <c r="O32" s="194">
        <f t="shared" si="2"/>
        <v>22</v>
      </c>
    </row>
    <row r="33" spans="2:15" s="194" customFormat="1" ht="13">
      <c r="B33" s="83" t="s">
        <v>44</v>
      </c>
      <c r="C33" s="84"/>
      <c r="D33" s="103" t="s">
        <v>16</v>
      </c>
      <c r="E33" s="103" t="s">
        <v>45</v>
      </c>
      <c r="F33" s="103" t="s">
        <v>36</v>
      </c>
      <c r="G33" s="104">
        <v>1</v>
      </c>
      <c r="H33" s="105"/>
      <c r="I33" s="193">
        <v>520</v>
      </c>
      <c r="J33" s="59"/>
      <c r="K33" s="193">
        <v>530</v>
      </c>
      <c r="M33" s="194" t="e">
        <f t="shared" si="3"/>
        <v>#REF!</v>
      </c>
      <c r="O33" s="194">
        <f t="shared" si="2"/>
        <v>23</v>
      </c>
    </row>
    <row r="34" spans="2:15" s="194" customFormat="1" ht="13">
      <c r="B34" s="29" t="s">
        <v>47</v>
      </c>
      <c r="C34" s="30"/>
      <c r="D34" s="31" t="s">
        <v>16</v>
      </c>
      <c r="E34" s="31" t="s">
        <v>17</v>
      </c>
      <c r="F34" s="31" t="s">
        <v>36</v>
      </c>
      <c r="G34" s="32">
        <v>1</v>
      </c>
      <c r="H34" s="33"/>
      <c r="I34" s="192">
        <v>0</v>
      </c>
      <c r="J34" s="34"/>
      <c r="K34" s="192">
        <v>188</v>
      </c>
      <c r="M34" s="194" t="e">
        <f>+#REF!+1</f>
        <v>#REF!</v>
      </c>
      <c r="O34" s="194">
        <f>O33+1</f>
        <v>24</v>
      </c>
    </row>
    <row r="35" spans="2:15" ht="13">
      <c r="B35" s="15" t="s">
        <v>48</v>
      </c>
      <c r="C35" s="16"/>
      <c r="D35" s="17" t="s">
        <v>16</v>
      </c>
      <c r="E35" s="17" t="s">
        <v>17</v>
      </c>
      <c r="F35" s="17" t="s">
        <v>36</v>
      </c>
      <c r="G35" s="18">
        <v>1</v>
      </c>
      <c r="H35" s="8"/>
      <c r="I35" s="191">
        <v>0</v>
      </c>
      <c r="J35" s="19"/>
      <c r="K35" s="191">
        <v>141</v>
      </c>
      <c r="M35" s="182" t="e">
        <f t="shared" si="3"/>
        <v>#REF!</v>
      </c>
      <c r="O35" s="182">
        <f t="shared" ref="O35:O48" si="4">+O34+1</f>
        <v>25</v>
      </c>
    </row>
    <row r="36" spans="2:15" ht="13">
      <c r="B36" s="29" t="s">
        <v>49</v>
      </c>
      <c r="C36" s="30"/>
      <c r="D36" s="31" t="s">
        <v>16</v>
      </c>
      <c r="E36" s="31" t="s">
        <v>17</v>
      </c>
      <c r="F36" s="31" t="s">
        <v>36</v>
      </c>
      <c r="G36" s="32">
        <v>1</v>
      </c>
      <c r="H36" s="33"/>
      <c r="I36" s="190">
        <v>109</v>
      </c>
      <c r="J36" s="34"/>
      <c r="K36" s="190">
        <v>128</v>
      </c>
      <c r="M36" s="182" t="e">
        <f t="shared" si="3"/>
        <v>#REF!</v>
      </c>
      <c r="O36" s="182">
        <f t="shared" si="4"/>
        <v>26</v>
      </c>
    </row>
    <row r="37" spans="2:15" ht="13">
      <c r="B37" s="15" t="s">
        <v>50</v>
      </c>
      <c r="C37" s="16"/>
      <c r="D37" s="17" t="s">
        <v>16</v>
      </c>
      <c r="E37" s="17" t="s">
        <v>17</v>
      </c>
      <c r="F37" s="17" t="s">
        <v>36</v>
      </c>
      <c r="G37" s="18">
        <v>1</v>
      </c>
      <c r="H37" s="8"/>
      <c r="I37" s="191">
        <v>120</v>
      </c>
      <c r="J37" s="19"/>
      <c r="K37" s="191">
        <v>120</v>
      </c>
      <c r="M37" s="182" t="e">
        <f t="shared" si="3"/>
        <v>#REF!</v>
      </c>
      <c r="O37" s="182">
        <f t="shared" si="4"/>
        <v>27</v>
      </c>
    </row>
    <row r="38" spans="2:15" ht="13">
      <c r="B38" s="29" t="s">
        <v>51</v>
      </c>
      <c r="C38" s="30"/>
      <c r="D38" s="31" t="s">
        <v>16</v>
      </c>
      <c r="E38" s="31" t="s">
        <v>17</v>
      </c>
      <c r="F38" s="31" t="s">
        <v>36</v>
      </c>
      <c r="G38" s="32">
        <v>1</v>
      </c>
      <c r="H38" s="33"/>
      <c r="I38" s="190">
        <v>50</v>
      </c>
      <c r="J38" s="34"/>
      <c r="K38" s="190">
        <v>50</v>
      </c>
      <c r="M38" s="182" t="e">
        <f t="shared" si="3"/>
        <v>#REF!</v>
      </c>
      <c r="O38" s="182">
        <f t="shared" si="4"/>
        <v>28</v>
      </c>
    </row>
    <row r="39" spans="2:15" ht="13">
      <c r="B39" s="15" t="s">
        <v>52</v>
      </c>
      <c r="C39" s="16"/>
      <c r="D39" s="17" t="s">
        <v>16</v>
      </c>
      <c r="E39" s="17" t="s">
        <v>17</v>
      </c>
      <c r="F39" s="17" t="s">
        <v>36</v>
      </c>
      <c r="G39" s="18">
        <v>1</v>
      </c>
      <c r="H39" s="8"/>
      <c r="I39" s="191">
        <v>49</v>
      </c>
      <c r="J39" s="19"/>
      <c r="K39" s="191">
        <v>49</v>
      </c>
      <c r="M39" s="182" t="e">
        <f t="shared" si="3"/>
        <v>#REF!</v>
      </c>
      <c r="O39" s="182">
        <f t="shared" si="4"/>
        <v>29</v>
      </c>
    </row>
    <row r="40" spans="2:15" ht="13">
      <c r="B40" s="29" t="s">
        <v>53</v>
      </c>
      <c r="C40" s="30"/>
      <c r="D40" s="31" t="s">
        <v>16</v>
      </c>
      <c r="E40" s="31" t="s">
        <v>17</v>
      </c>
      <c r="F40" s="31" t="s">
        <v>36</v>
      </c>
      <c r="G40" s="32">
        <v>1</v>
      </c>
      <c r="H40" s="33"/>
      <c r="I40" s="190">
        <v>0</v>
      </c>
      <c r="J40" s="34"/>
      <c r="K40" s="190">
        <v>48</v>
      </c>
      <c r="M40" s="182" t="e">
        <f t="shared" si="3"/>
        <v>#REF!</v>
      </c>
      <c r="O40" s="182">
        <f t="shared" si="4"/>
        <v>30</v>
      </c>
    </row>
    <row r="41" spans="2:15" ht="13">
      <c r="B41" s="15" t="s">
        <v>54</v>
      </c>
      <c r="C41" s="16"/>
      <c r="D41" s="17" t="s">
        <v>16</v>
      </c>
      <c r="E41" s="17" t="s">
        <v>17</v>
      </c>
      <c r="F41" s="17" t="s">
        <v>36</v>
      </c>
      <c r="G41" s="18">
        <v>1</v>
      </c>
      <c r="H41" s="8"/>
      <c r="I41" s="191">
        <v>0</v>
      </c>
      <c r="J41" s="19"/>
      <c r="K41" s="191">
        <v>47</v>
      </c>
      <c r="M41" s="182" t="e">
        <f t="shared" si="3"/>
        <v>#REF!</v>
      </c>
      <c r="O41" s="182">
        <f t="shared" si="4"/>
        <v>31</v>
      </c>
    </row>
    <row r="42" spans="2:15" ht="13">
      <c r="B42" s="29" t="s">
        <v>55</v>
      </c>
      <c r="C42" s="30"/>
      <c r="D42" s="31" t="s">
        <v>16</v>
      </c>
      <c r="E42" s="31" t="s">
        <v>17</v>
      </c>
      <c r="F42" s="31" t="s">
        <v>36</v>
      </c>
      <c r="G42" s="32">
        <v>1</v>
      </c>
      <c r="H42" s="33"/>
      <c r="I42" s="190">
        <v>0</v>
      </c>
      <c r="J42" s="34"/>
      <c r="K42" s="190">
        <v>47</v>
      </c>
      <c r="M42" s="182" t="e">
        <f t="shared" si="3"/>
        <v>#REF!</v>
      </c>
      <c r="O42" s="182">
        <f t="shared" si="4"/>
        <v>32</v>
      </c>
    </row>
    <row r="43" spans="2:15" ht="13">
      <c r="B43" s="15" t="s">
        <v>56</v>
      </c>
      <c r="C43" s="16"/>
      <c r="D43" s="17" t="s">
        <v>16</v>
      </c>
      <c r="E43" s="17" t="s">
        <v>17</v>
      </c>
      <c r="F43" s="17" t="s">
        <v>36</v>
      </c>
      <c r="G43" s="18">
        <v>1</v>
      </c>
      <c r="H43" s="8"/>
      <c r="I43" s="191">
        <v>0</v>
      </c>
      <c r="J43" s="19"/>
      <c r="K43" s="191">
        <v>47</v>
      </c>
      <c r="M43" s="182" t="e">
        <f t="shared" si="3"/>
        <v>#REF!</v>
      </c>
      <c r="O43" s="182">
        <f t="shared" si="4"/>
        <v>33</v>
      </c>
    </row>
    <row r="44" spans="2:15" ht="13">
      <c r="B44" s="29" t="s">
        <v>57</v>
      </c>
      <c r="C44" s="30"/>
      <c r="D44" s="31" t="s">
        <v>16</v>
      </c>
      <c r="E44" s="31" t="s">
        <v>17</v>
      </c>
      <c r="F44" s="31" t="s">
        <v>36</v>
      </c>
      <c r="G44" s="32">
        <v>1</v>
      </c>
      <c r="H44" s="33"/>
      <c r="I44" s="190">
        <v>0</v>
      </c>
      <c r="J44" s="34"/>
      <c r="K44" s="190">
        <v>47</v>
      </c>
      <c r="M44" s="182" t="e">
        <f t="shared" si="3"/>
        <v>#REF!</v>
      </c>
      <c r="O44" s="182">
        <f t="shared" si="4"/>
        <v>34</v>
      </c>
    </row>
    <row r="45" spans="2:15" ht="13">
      <c r="B45" s="15" t="s">
        <v>58</v>
      </c>
      <c r="C45" s="16"/>
      <c r="D45" s="17" t="s">
        <v>16</v>
      </c>
      <c r="E45" s="17" t="s">
        <v>17</v>
      </c>
      <c r="F45" s="17" t="s">
        <v>36</v>
      </c>
      <c r="G45" s="18">
        <v>1</v>
      </c>
      <c r="H45" s="8"/>
      <c r="I45" s="191">
        <v>0</v>
      </c>
      <c r="J45" s="19"/>
      <c r="K45" s="191">
        <v>47</v>
      </c>
      <c r="M45" s="182" t="e">
        <f t="shared" si="3"/>
        <v>#REF!</v>
      </c>
      <c r="O45" s="182">
        <f t="shared" si="4"/>
        <v>35</v>
      </c>
    </row>
    <row r="46" spans="2:15" ht="13">
      <c r="B46" s="29" t="s">
        <v>59</v>
      </c>
      <c r="C46" s="30"/>
      <c r="D46" s="31" t="s">
        <v>16</v>
      </c>
      <c r="E46" s="31" t="s">
        <v>17</v>
      </c>
      <c r="F46" s="31" t="s">
        <v>36</v>
      </c>
      <c r="G46" s="32">
        <v>1</v>
      </c>
      <c r="H46" s="33"/>
      <c r="I46" s="190">
        <v>0</v>
      </c>
      <c r="J46" s="34"/>
      <c r="K46" s="190">
        <v>47</v>
      </c>
      <c r="M46" s="182" t="e">
        <f t="shared" si="3"/>
        <v>#REF!</v>
      </c>
      <c r="O46" s="182">
        <f t="shared" si="4"/>
        <v>36</v>
      </c>
    </row>
    <row r="47" spans="2:15" ht="13">
      <c r="B47" s="15" t="s">
        <v>60</v>
      </c>
      <c r="C47" s="16"/>
      <c r="D47" s="17" t="s">
        <v>16</v>
      </c>
      <c r="E47" s="17" t="s">
        <v>17</v>
      </c>
      <c r="F47" s="17" t="s">
        <v>36</v>
      </c>
      <c r="G47" s="18">
        <v>1</v>
      </c>
      <c r="H47" s="8"/>
      <c r="I47" s="191">
        <v>0</v>
      </c>
      <c r="J47" s="19"/>
      <c r="K47" s="191">
        <v>44</v>
      </c>
      <c r="M47" s="182" t="e">
        <f t="shared" si="3"/>
        <v>#REF!</v>
      </c>
      <c r="O47" s="182">
        <f t="shared" si="4"/>
        <v>37</v>
      </c>
    </row>
    <row r="48" spans="2:15" ht="13">
      <c r="B48" s="29" t="s">
        <v>61</v>
      </c>
      <c r="C48" s="30"/>
      <c r="D48" s="31" t="s">
        <v>16</v>
      </c>
      <c r="E48" s="31" t="s">
        <v>17</v>
      </c>
      <c r="F48" s="31" t="s">
        <v>36</v>
      </c>
      <c r="G48" s="32">
        <v>1</v>
      </c>
      <c r="H48" s="33"/>
      <c r="I48" s="190">
        <v>28</v>
      </c>
      <c r="J48" s="34"/>
      <c r="K48" s="190">
        <v>28</v>
      </c>
      <c r="M48" s="182" t="e">
        <f t="shared" si="3"/>
        <v>#REF!</v>
      </c>
      <c r="O48" s="182">
        <f t="shared" si="4"/>
        <v>38</v>
      </c>
    </row>
    <row r="49" spans="2:15" ht="13">
      <c r="B49" s="22" t="s">
        <v>62</v>
      </c>
      <c r="C49" s="16"/>
      <c r="D49" s="17"/>
      <c r="E49" s="17"/>
      <c r="F49" s="17"/>
      <c r="G49" s="46"/>
      <c r="H49" s="47"/>
      <c r="I49" s="195">
        <f>SUM(I10:I48)</f>
        <v>5870</v>
      </c>
      <c r="J49" s="44"/>
      <c r="K49" s="195">
        <f>SUM(K10:K48)</f>
        <v>6898</v>
      </c>
    </row>
    <row r="50" spans="2:15" ht="13">
      <c r="B50" s="26" t="s">
        <v>63</v>
      </c>
      <c r="C50" s="26"/>
      <c r="D50" s="27"/>
      <c r="E50" s="27"/>
      <c r="F50" s="28"/>
      <c r="G50" s="27"/>
      <c r="H50" s="27"/>
      <c r="I50" s="189"/>
      <c r="J50" s="27"/>
      <c r="K50" s="189"/>
    </row>
    <row r="51" spans="2:15" ht="13">
      <c r="B51" s="15" t="s">
        <v>66</v>
      </c>
      <c r="C51" s="16"/>
      <c r="D51" s="17" t="s">
        <v>122</v>
      </c>
      <c r="E51" s="17" t="s">
        <v>65</v>
      </c>
      <c r="F51" s="17" t="s">
        <v>36</v>
      </c>
      <c r="G51" s="18">
        <v>1</v>
      </c>
      <c r="H51" s="8"/>
      <c r="I51" s="191">
        <v>830</v>
      </c>
      <c r="J51" s="19"/>
      <c r="K51" s="191">
        <v>1001</v>
      </c>
      <c r="M51" s="182" t="e">
        <f>+M29+1</f>
        <v>#REF!</v>
      </c>
      <c r="O51" s="182">
        <f>+O48+1</f>
        <v>39</v>
      </c>
    </row>
    <row r="52" spans="2:15" ht="13">
      <c r="B52" s="29" t="s">
        <v>67</v>
      </c>
      <c r="C52" s="30"/>
      <c r="D52" s="31" t="s">
        <v>122</v>
      </c>
      <c r="E52" s="31" t="s">
        <v>65</v>
      </c>
      <c r="F52" s="31" t="s">
        <v>36</v>
      </c>
      <c r="G52" s="32">
        <v>1</v>
      </c>
      <c r="H52" s="33"/>
      <c r="I52" s="190">
        <v>782</v>
      </c>
      <c r="J52" s="34"/>
      <c r="K52" s="190">
        <v>842</v>
      </c>
      <c r="M52" s="182" t="e">
        <f t="shared" ref="M52:M62" si="5">+M51+1</f>
        <v>#REF!</v>
      </c>
      <c r="O52" s="182">
        <f t="shared" ref="O52:O62" si="6">+O51+1</f>
        <v>40</v>
      </c>
    </row>
    <row r="53" spans="2:15" ht="13">
      <c r="B53" s="15" t="s">
        <v>68</v>
      </c>
      <c r="C53" s="16"/>
      <c r="D53" s="17" t="s">
        <v>122</v>
      </c>
      <c r="E53" s="17" t="s">
        <v>65</v>
      </c>
      <c r="F53" s="17" t="s">
        <v>36</v>
      </c>
      <c r="G53" s="18">
        <v>1</v>
      </c>
      <c r="H53" s="8"/>
      <c r="I53" s="191">
        <v>763</v>
      </c>
      <c r="J53" s="19"/>
      <c r="K53" s="191">
        <v>781</v>
      </c>
      <c r="M53" s="182" t="e">
        <f t="shared" si="5"/>
        <v>#REF!</v>
      </c>
      <c r="O53" s="182">
        <f t="shared" si="6"/>
        <v>41</v>
      </c>
    </row>
    <row r="54" spans="2:15" ht="13">
      <c r="B54" s="29" t="s">
        <v>64</v>
      </c>
      <c r="C54" s="30"/>
      <c r="D54" s="31" t="s">
        <v>122</v>
      </c>
      <c r="E54" s="31" t="s">
        <v>65</v>
      </c>
      <c r="F54" s="31" t="s">
        <v>36</v>
      </c>
      <c r="G54" s="32">
        <v>0.75</v>
      </c>
      <c r="H54" s="33"/>
      <c r="I54" s="190">
        <v>779</v>
      </c>
      <c r="J54" s="34"/>
      <c r="K54" s="190">
        <v>746</v>
      </c>
      <c r="M54" s="182" t="e">
        <f t="shared" si="5"/>
        <v>#REF!</v>
      </c>
      <c r="O54" s="182">
        <f t="shared" si="6"/>
        <v>42</v>
      </c>
    </row>
    <row r="55" spans="2:15" ht="13">
      <c r="B55" s="15" t="s">
        <v>69</v>
      </c>
      <c r="C55" s="16"/>
      <c r="D55" s="17" t="s">
        <v>122</v>
      </c>
      <c r="E55" s="17" t="s">
        <v>65</v>
      </c>
      <c r="F55" s="17" t="s">
        <v>36</v>
      </c>
      <c r="G55" s="18">
        <v>1</v>
      </c>
      <c r="H55" s="8"/>
      <c r="I55" s="191">
        <v>662</v>
      </c>
      <c r="J55" s="19"/>
      <c r="K55" s="191">
        <v>692</v>
      </c>
      <c r="M55" s="182" t="e">
        <f t="shared" si="5"/>
        <v>#REF!</v>
      </c>
      <c r="O55" s="182">
        <f t="shared" si="6"/>
        <v>43</v>
      </c>
    </row>
    <row r="56" spans="2:15" ht="13">
      <c r="B56" s="29" t="s">
        <v>71</v>
      </c>
      <c r="C56" s="30"/>
      <c r="D56" s="31" t="s">
        <v>122</v>
      </c>
      <c r="E56" s="31" t="s">
        <v>65</v>
      </c>
      <c r="F56" s="31" t="s">
        <v>36</v>
      </c>
      <c r="G56" s="32">
        <v>1</v>
      </c>
      <c r="H56" s="33"/>
      <c r="I56" s="190">
        <v>463</v>
      </c>
      <c r="J56" s="34"/>
      <c r="K56" s="190">
        <v>608</v>
      </c>
      <c r="M56" s="182" t="e">
        <f t="shared" si="5"/>
        <v>#REF!</v>
      </c>
      <c r="O56" s="182">
        <f t="shared" si="6"/>
        <v>44</v>
      </c>
    </row>
    <row r="57" spans="2:15" ht="13">
      <c r="B57" s="15" t="s">
        <v>70</v>
      </c>
      <c r="C57" s="16"/>
      <c r="D57" s="17" t="s">
        <v>122</v>
      </c>
      <c r="E57" s="17" t="s">
        <v>65</v>
      </c>
      <c r="F57" s="17" t="s">
        <v>36</v>
      </c>
      <c r="G57" s="18">
        <v>1</v>
      </c>
      <c r="H57" s="8"/>
      <c r="I57" s="191">
        <v>520</v>
      </c>
      <c r="J57" s="19"/>
      <c r="K57" s="191">
        <v>606</v>
      </c>
      <c r="M57" s="182" t="e">
        <f t="shared" si="5"/>
        <v>#REF!</v>
      </c>
      <c r="O57" s="182">
        <f t="shared" si="6"/>
        <v>45</v>
      </c>
    </row>
    <row r="58" spans="2:15" ht="13">
      <c r="B58" s="29" t="s">
        <v>72</v>
      </c>
      <c r="C58" s="30"/>
      <c r="D58" s="31" t="s">
        <v>122</v>
      </c>
      <c r="E58" s="31" t="s">
        <v>65</v>
      </c>
      <c r="F58" s="31" t="s">
        <v>36</v>
      </c>
      <c r="G58" s="32">
        <v>1</v>
      </c>
      <c r="H58" s="33"/>
      <c r="I58" s="190">
        <v>426</v>
      </c>
      <c r="J58" s="34"/>
      <c r="K58" s="190">
        <v>500</v>
      </c>
      <c r="M58" s="182" t="e">
        <f t="shared" si="5"/>
        <v>#REF!</v>
      </c>
      <c r="O58" s="182">
        <f t="shared" si="6"/>
        <v>46</v>
      </c>
    </row>
    <row r="59" spans="2:15" ht="13">
      <c r="B59" s="15" t="s">
        <v>73</v>
      </c>
      <c r="C59" s="16"/>
      <c r="D59" s="17" t="s">
        <v>122</v>
      </c>
      <c r="E59" s="17" t="s">
        <v>65</v>
      </c>
      <c r="F59" s="17" t="s">
        <v>36</v>
      </c>
      <c r="G59" s="18">
        <v>1</v>
      </c>
      <c r="H59" s="8"/>
      <c r="I59" s="191">
        <v>400</v>
      </c>
      <c r="J59" s="19"/>
      <c r="K59" s="191">
        <v>453</v>
      </c>
      <c r="M59" s="182" t="e">
        <f t="shared" si="5"/>
        <v>#REF!</v>
      </c>
      <c r="O59" s="182">
        <f t="shared" si="6"/>
        <v>47</v>
      </c>
    </row>
    <row r="60" spans="2:15" ht="13">
      <c r="B60" s="29" t="s">
        <v>74</v>
      </c>
      <c r="C60" s="30"/>
      <c r="D60" s="31" t="s">
        <v>122</v>
      </c>
      <c r="E60" s="31" t="s">
        <v>65</v>
      </c>
      <c r="F60" s="31" t="s">
        <v>36</v>
      </c>
      <c r="G60" s="32">
        <v>1</v>
      </c>
      <c r="H60" s="33"/>
      <c r="I60" s="190">
        <v>344</v>
      </c>
      <c r="J60" s="34"/>
      <c r="K60" s="190">
        <v>400</v>
      </c>
      <c r="M60" s="182" t="e">
        <f t="shared" si="5"/>
        <v>#REF!</v>
      </c>
      <c r="O60" s="182">
        <f t="shared" si="6"/>
        <v>48</v>
      </c>
    </row>
    <row r="61" spans="2:15" ht="13">
      <c r="B61" s="15" t="s">
        <v>75</v>
      </c>
      <c r="C61" s="16"/>
      <c r="D61" s="17" t="s">
        <v>122</v>
      </c>
      <c r="E61" s="17" t="s">
        <v>65</v>
      </c>
      <c r="F61" s="17" t="s">
        <v>36</v>
      </c>
      <c r="G61" s="48">
        <v>0.78500000000000003</v>
      </c>
      <c r="H61" s="8"/>
      <c r="I61" s="191">
        <v>392</v>
      </c>
      <c r="J61" s="19"/>
      <c r="K61" s="191">
        <v>374</v>
      </c>
      <c r="M61" s="182" t="e">
        <f t="shared" si="5"/>
        <v>#REF!</v>
      </c>
      <c r="O61" s="182">
        <f t="shared" si="6"/>
        <v>49</v>
      </c>
    </row>
    <row r="62" spans="2:15" ht="15.5">
      <c r="B62" s="29" t="s">
        <v>289</v>
      </c>
      <c r="C62" s="54"/>
      <c r="D62" s="31" t="s">
        <v>122</v>
      </c>
      <c r="E62" s="31" t="s">
        <v>65</v>
      </c>
      <c r="F62" s="31" t="s">
        <v>36</v>
      </c>
      <c r="G62" s="32">
        <v>1</v>
      </c>
      <c r="H62" s="33"/>
      <c r="I62" s="196">
        <v>210</v>
      </c>
      <c r="J62" s="34"/>
      <c r="K62" s="196">
        <v>236</v>
      </c>
      <c r="M62" s="182" t="e">
        <f t="shared" si="5"/>
        <v>#REF!</v>
      </c>
      <c r="O62" s="182">
        <f t="shared" si="6"/>
        <v>50</v>
      </c>
    </row>
    <row r="63" spans="2:15" ht="13">
      <c r="B63" s="22" t="s">
        <v>62</v>
      </c>
      <c r="C63" s="16"/>
      <c r="D63" s="5"/>
      <c r="E63" s="5"/>
      <c r="F63" s="6"/>
      <c r="G63" s="23"/>
      <c r="H63" s="23"/>
      <c r="I63" s="195">
        <f>SUM(I51:I62)</f>
        <v>6571</v>
      </c>
      <c r="J63" s="44"/>
      <c r="K63" s="195">
        <f>SUM(K51:K62)</f>
        <v>7239</v>
      </c>
    </row>
    <row r="64" spans="2:15" ht="13">
      <c r="B64" s="26" t="s">
        <v>97</v>
      </c>
      <c r="C64" s="26"/>
      <c r="D64" s="27"/>
      <c r="E64" s="27"/>
      <c r="F64" s="28"/>
      <c r="G64" s="27"/>
      <c r="H64" s="27"/>
      <c r="I64" s="189"/>
      <c r="J64" s="27"/>
      <c r="K64" s="189"/>
    </row>
    <row r="65" spans="2:15" ht="13">
      <c r="B65" s="15" t="s">
        <v>176</v>
      </c>
      <c r="C65" s="16"/>
      <c r="D65" s="17" t="s">
        <v>114</v>
      </c>
      <c r="E65" s="17" t="s">
        <v>254</v>
      </c>
      <c r="F65" s="17" t="s">
        <v>36</v>
      </c>
      <c r="G65" s="18">
        <v>1</v>
      </c>
      <c r="H65" s="8"/>
      <c r="I65" s="191">
        <v>1037</v>
      </c>
      <c r="J65" s="19"/>
      <c r="K65" s="191">
        <v>1130</v>
      </c>
      <c r="M65" s="182" t="e">
        <f>+M108+1</f>
        <v>#REF!</v>
      </c>
      <c r="O65" s="182">
        <f>+O62+1</f>
        <v>51</v>
      </c>
    </row>
    <row r="66" spans="2:15" ht="13">
      <c r="B66" s="29" t="s">
        <v>183</v>
      </c>
      <c r="C66" s="30"/>
      <c r="D66" s="31" t="s">
        <v>114</v>
      </c>
      <c r="E66" s="31" t="s">
        <v>255</v>
      </c>
      <c r="F66" s="31" t="s">
        <v>36</v>
      </c>
      <c r="G66" s="32">
        <v>1</v>
      </c>
      <c r="H66" s="33"/>
      <c r="I66" s="192">
        <v>1030</v>
      </c>
      <c r="J66" s="34"/>
      <c r="K66" s="192">
        <v>1130</v>
      </c>
      <c r="M66" s="182" t="e">
        <f t="shared" ref="M66:M95" si="7">+M65+1</f>
        <v>#REF!</v>
      </c>
      <c r="O66" s="182">
        <f t="shared" ref="O66:O95" si="8">+O65+1</f>
        <v>52</v>
      </c>
    </row>
    <row r="67" spans="2:15" ht="13">
      <c r="B67" s="15" t="s">
        <v>187</v>
      </c>
      <c r="C67" s="16"/>
      <c r="D67" s="17" t="s">
        <v>114</v>
      </c>
      <c r="E67" s="17" t="s">
        <v>255</v>
      </c>
      <c r="F67" s="17" t="s">
        <v>36</v>
      </c>
      <c r="G67" s="18">
        <v>1</v>
      </c>
      <c r="H67" s="8"/>
      <c r="I67" s="191">
        <v>0</v>
      </c>
      <c r="J67" s="19"/>
      <c r="K67" s="191">
        <v>725</v>
      </c>
      <c r="M67" s="182" t="e">
        <f t="shared" si="7"/>
        <v>#REF!</v>
      </c>
      <c r="O67" s="182">
        <f t="shared" si="8"/>
        <v>53</v>
      </c>
    </row>
    <row r="68" spans="2:15" ht="13">
      <c r="B68" s="29" t="s">
        <v>98</v>
      </c>
      <c r="C68" s="30"/>
      <c r="D68" s="31" t="s">
        <v>99</v>
      </c>
      <c r="E68" s="31" t="s">
        <v>100</v>
      </c>
      <c r="F68" s="31" t="s">
        <v>36</v>
      </c>
      <c r="G68" s="32">
        <v>1</v>
      </c>
      <c r="H68" s="33"/>
      <c r="I68" s="192">
        <v>518</v>
      </c>
      <c r="J68" s="34"/>
      <c r="K68" s="192">
        <v>603</v>
      </c>
      <c r="M68" s="182" t="e">
        <f t="shared" si="7"/>
        <v>#REF!</v>
      </c>
      <c r="O68" s="182">
        <f t="shared" si="8"/>
        <v>54</v>
      </c>
    </row>
    <row r="69" spans="2:15" ht="13">
      <c r="B69" s="15" t="s">
        <v>277</v>
      </c>
      <c r="C69" s="16"/>
      <c r="D69" s="17" t="s">
        <v>114</v>
      </c>
      <c r="E69" s="17" t="s">
        <v>254</v>
      </c>
      <c r="F69" s="17" t="s">
        <v>36</v>
      </c>
      <c r="G69" s="18">
        <v>1</v>
      </c>
      <c r="H69" s="8"/>
      <c r="I69" s="197">
        <v>518.5</v>
      </c>
      <c r="J69" s="19"/>
      <c r="K69" s="197">
        <v>565</v>
      </c>
      <c r="O69" s="182">
        <f t="shared" si="8"/>
        <v>55</v>
      </c>
    </row>
    <row r="70" spans="2:15" ht="13">
      <c r="B70" s="29" t="s">
        <v>104</v>
      </c>
      <c r="C70" s="30"/>
      <c r="D70" s="31" t="s">
        <v>120</v>
      </c>
      <c r="E70" s="31" t="s">
        <v>105</v>
      </c>
      <c r="F70" s="31" t="s">
        <v>36</v>
      </c>
      <c r="G70" s="32">
        <v>1</v>
      </c>
      <c r="H70" s="33"/>
      <c r="I70" s="192">
        <v>543</v>
      </c>
      <c r="J70" s="34"/>
      <c r="K70" s="192">
        <v>543</v>
      </c>
      <c r="M70" s="182" t="e">
        <f>+M68+1</f>
        <v>#REF!</v>
      </c>
      <c r="O70" s="182">
        <f t="shared" si="8"/>
        <v>56</v>
      </c>
    </row>
    <row r="71" spans="2:15" ht="15.5">
      <c r="B71" s="15" t="s">
        <v>288</v>
      </c>
      <c r="C71" s="16"/>
      <c r="D71" s="17" t="s">
        <v>120</v>
      </c>
      <c r="E71" s="17" t="s">
        <v>112</v>
      </c>
      <c r="F71" s="17" t="s">
        <v>36</v>
      </c>
      <c r="G71" s="18">
        <v>0.5</v>
      </c>
      <c r="H71" s="8"/>
      <c r="I71" s="191">
        <v>422</v>
      </c>
      <c r="J71" s="19"/>
      <c r="K71" s="191">
        <v>519</v>
      </c>
      <c r="M71" s="182" t="e">
        <f t="shared" si="7"/>
        <v>#REF!</v>
      </c>
      <c r="O71" s="182">
        <f t="shared" si="8"/>
        <v>57</v>
      </c>
    </row>
    <row r="72" spans="2:15" ht="13">
      <c r="B72" s="29" t="s">
        <v>101</v>
      </c>
      <c r="C72" s="30"/>
      <c r="D72" s="31" t="s">
        <v>99</v>
      </c>
      <c r="E72" s="31" t="s">
        <v>100</v>
      </c>
      <c r="F72" s="31" t="s">
        <v>36</v>
      </c>
      <c r="G72" s="32">
        <v>1</v>
      </c>
      <c r="H72" s="33"/>
      <c r="I72" s="192">
        <v>0</v>
      </c>
      <c r="J72" s="34"/>
      <c r="K72" s="192">
        <v>503</v>
      </c>
      <c r="M72" s="182" t="e">
        <f t="shared" si="7"/>
        <v>#REF!</v>
      </c>
      <c r="O72" s="182">
        <f t="shared" si="8"/>
        <v>58</v>
      </c>
    </row>
    <row r="73" spans="2:15" ht="13">
      <c r="B73" s="15" t="s">
        <v>113</v>
      </c>
      <c r="C73" s="16"/>
      <c r="D73" s="17" t="s">
        <v>114</v>
      </c>
      <c r="E73" s="17" t="s">
        <v>115</v>
      </c>
      <c r="F73" s="17" t="s">
        <v>36</v>
      </c>
      <c r="G73" s="18">
        <v>1</v>
      </c>
      <c r="H73" s="8"/>
      <c r="I73" s="191">
        <v>0</v>
      </c>
      <c r="J73" s="19"/>
      <c r="K73" s="191">
        <v>503</v>
      </c>
      <c r="M73" s="182" t="e">
        <f t="shared" si="7"/>
        <v>#REF!</v>
      </c>
      <c r="O73" s="182">
        <f t="shared" si="8"/>
        <v>59</v>
      </c>
    </row>
    <row r="74" spans="2:15" ht="13">
      <c r="B74" s="29" t="s">
        <v>102</v>
      </c>
      <c r="C74" s="30"/>
      <c r="D74" s="31" t="s">
        <v>99</v>
      </c>
      <c r="E74" s="31" t="s">
        <v>103</v>
      </c>
      <c r="F74" s="31" t="s">
        <v>36</v>
      </c>
      <c r="G74" s="32">
        <v>1</v>
      </c>
      <c r="H74" s="33"/>
      <c r="I74" s="192">
        <v>280</v>
      </c>
      <c r="J74" s="34"/>
      <c r="K74" s="192">
        <v>375</v>
      </c>
      <c r="M74" s="182" t="e">
        <f t="shared" si="7"/>
        <v>#REF!</v>
      </c>
      <c r="O74" s="182">
        <f t="shared" si="8"/>
        <v>60</v>
      </c>
    </row>
    <row r="75" spans="2:15" ht="13">
      <c r="B75" s="15" t="s">
        <v>192</v>
      </c>
      <c r="C75" s="16"/>
      <c r="D75" s="17" t="s">
        <v>114</v>
      </c>
      <c r="E75" s="17" t="s">
        <v>256</v>
      </c>
      <c r="F75" s="17" t="s">
        <v>36</v>
      </c>
      <c r="G75" s="18">
        <v>1</v>
      </c>
      <c r="H75" s="8"/>
      <c r="I75" s="191">
        <v>0</v>
      </c>
      <c r="J75" s="19"/>
      <c r="K75" s="191">
        <v>191</v>
      </c>
      <c r="M75" s="182" t="e">
        <f t="shared" si="7"/>
        <v>#REF!</v>
      </c>
      <c r="O75" s="182">
        <f t="shared" si="8"/>
        <v>61</v>
      </c>
    </row>
    <row r="76" spans="2:15" ht="13">
      <c r="B76" s="29" t="s">
        <v>199</v>
      </c>
      <c r="C76" s="30"/>
      <c r="D76" s="31" t="s">
        <v>114</v>
      </c>
      <c r="E76" s="31" t="s">
        <v>256</v>
      </c>
      <c r="F76" s="31" t="s">
        <v>36</v>
      </c>
      <c r="G76" s="32">
        <v>1</v>
      </c>
      <c r="H76" s="33"/>
      <c r="I76" s="192">
        <v>0</v>
      </c>
      <c r="J76" s="34"/>
      <c r="K76" s="192">
        <v>158</v>
      </c>
      <c r="M76" s="182" t="e">
        <f t="shared" si="7"/>
        <v>#REF!</v>
      </c>
      <c r="O76" s="182">
        <f t="shared" si="8"/>
        <v>62</v>
      </c>
    </row>
    <row r="77" spans="2:15" ht="13">
      <c r="B77" s="15" t="s">
        <v>106</v>
      </c>
      <c r="C77" s="16"/>
      <c r="D77" s="17" t="s">
        <v>120</v>
      </c>
      <c r="E77" s="17" t="s">
        <v>107</v>
      </c>
      <c r="F77" s="17" t="s">
        <v>36</v>
      </c>
      <c r="G77" s="18">
        <v>1</v>
      </c>
      <c r="H77" s="8"/>
      <c r="I77" s="191">
        <v>110</v>
      </c>
      <c r="J77" s="19"/>
      <c r="K77" s="191">
        <v>121</v>
      </c>
      <c r="M77" s="182" t="e">
        <f t="shared" si="7"/>
        <v>#REF!</v>
      </c>
      <c r="O77" s="182">
        <f t="shared" si="8"/>
        <v>63</v>
      </c>
    </row>
    <row r="78" spans="2:15" ht="13">
      <c r="B78" s="29" t="s">
        <v>203</v>
      </c>
      <c r="C78" s="30"/>
      <c r="D78" s="31" t="s">
        <v>114</v>
      </c>
      <c r="E78" s="31" t="s">
        <v>256</v>
      </c>
      <c r="F78" s="31" t="s">
        <v>36</v>
      </c>
      <c r="G78" s="32">
        <v>1</v>
      </c>
      <c r="H78" s="33"/>
      <c r="I78" s="192">
        <v>0</v>
      </c>
      <c r="J78" s="34"/>
      <c r="K78" s="192">
        <v>92</v>
      </c>
      <c r="M78" s="182" t="e">
        <f t="shared" si="7"/>
        <v>#REF!</v>
      </c>
      <c r="O78" s="182">
        <f t="shared" si="8"/>
        <v>64</v>
      </c>
    </row>
    <row r="79" spans="2:15" ht="13">
      <c r="B79" s="15" t="s">
        <v>108</v>
      </c>
      <c r="C79" s="16"/>
      <c r="D79" s="17" t="s">
        <v>120</v>
      </c>
      <c r="E79" s="17" t="s">
        <v>107</v>
      </c>
      <c r="F79" s="17" t="s">
        <v>36</v>
      </c>
      <c r="G79" s="18">
        <v>1</v>
      </c>
      <c r="H79" s="8"/>
      <c r="I79" s="191">
        <v>60</v>
      </c>
      <c r="J79" s="19"/>
      <c r="K79" s="191">
        <v>80</v>
      </c>
      <c r="M79" s="182" t="e">
        <f t="shared" si="7"/>
        <v>#REF!</v>
      </c>
      <c r="O79" s="182">
        <f t="shared" si="8"/>
        <v>65</v>
      </c>
    </row>
    <row r="80" spans="2:15" ht="13">
      <c r="B80" s="29" t="s">
        <v>206</v>
      </c>
      <c r="C80" s="30"/>
      <c r="D80" s="31" t="s">
        <v>114</v>
      </c>
      <c r="E80" s="31" t="s">
        <v>256</v>
      </c>
      <c r="F80" s="31" t="s">
        <v>259</v>
      </c>
      <c r="G80" s="32">
        <v>1</v>
      </c>
      <c r="H80" s="33"/>
      <c r="I80" s="192">
        <v>0</v>
      </c>
      <c r="J80" s="34"/>
      <c r="K80" s="192">
        <v>77</v>
      </c>
      <c r="M80" s="182" t="e">
        <f t="shared" si="7"/>
        <v>#REF!</v>
      </c>
      <c r="O80" s="182">
        <f t="shared" si="8"/>
        <v>66</v>
      </c>
    </row>
    <row r="81" spans="2:15" ht="13">
      <c r="B81" s="15" t="s">
        <v>211</v>
      </c>
      <c r="C81" s="16"/>
      <c r="D81" s="17" t="s">
        <v>114</v>
      </c>
      <c r="E81" s="17" t="s">
        <v>256</v>
      </c>
      <c r="F81" s="17" t="s">
        <v>36</v>
      </c>
      <c r="G81" s="18">
        <v>1</v>
      </c>
      <c r="H81" s="8"/>
      <c r="I81" s="191">
        <v>0</v>
      </c>
      <c r="J81" s="19"/>
      <c r="K81" s="191">
        <v>73</v>
      </c>
      <c r="M81" s="182" t="e">
        <f t="shared" si="7"/>
        <v>#REF!</v>
      </c>
      <c r="O81" s="182">
        <f t="shared" si="8"/>
        <v>67</v>
      </c>
    </row>
    <row r="82" spans="2:15" ht="13">
      <c r="B82" s="29" t="s">
        <v>214</v>
      </c>
      <c r="C82" s="30"/>
      <c r="D82" s="31" t="s">
        <v>114</v>
      </c>
      <c r="E82" s="31" t="s">
        <v>256</v>
      </c>
      <c r="F82" s="31" t="s">
        <v>259</v>
      </c>
      <c r="G82" s="32">
        <v>1</v>
      </c>
      <c r="H82" s="33"/>
      <c r="I82" s="192">
        <v>0</v>
      </c>
      <c r="J82" s="34"/>
      <c r="K82" s="192">
        <v>68</v>
      </c>
      <c r="M82" s="182" t="e">
        <f t="shared" si="7"/>
        <v>#REF!</v>
      </c>
      <c r="O82" s="182">
        <f t="shared" si="8"/>
        <v>68</v>
      </c>
    </row>
    <row r="83" spans="2:15" ht="13">
      <c r="B83" s="15" t="s">
        <v>220</v>
      </c>
      <c r="C83" s="16"/>
      <c r="D83" s="17" t="s">
        <v>114</v>
      </c>
      <c r="E83" s="17" t="s">
        <v>256</v>
      </c>
      <c r="F83" s="17" t="s">
        <v>36</v>
      </c>
      <c r="G83" s="18">
        <v>1</v>
      </c>
      <c r="H83" s="8"/>
      <c r="I83" s="191">
        <v>0</v>
      </c>
      <c r="J83" s="19"/>
      <c r="K83" s="191">
        <v>67</v>
      </c>
      <c r="M83" s="182" t="e">
        <f t="shared" si="7"/>
        <v>#REF!</v>
      </c>
      <c r="O83" s="182">
        <f t="shared" si="8"/>
        <v>69</v>
      </c>
    </row>
    <row r="84" spans="2:15" ht="13">
      <c r="B84" s="29" t="s">
        <v>217</v>
      </c>
      <c r="C84" s="30"/>
      <c r="D84" s="31" t="s">
        <v>114</v>
      </c>
      <c r="E84" s="31" t="s">
        <v>256</v>
      </c>
      <c r="F84" s="31" t="s">
        <v>259</v>
      </c>
      <c r="G84" s="32">
        <v>1</v>
      </c>
      <c r="H84" s="33"/>
      <c r="I84" s="192">
        <v>0</v>
      </c>
      <c r="J84" s="34"/>
      <c r="K84" s="192">
        <v>60</v>
      </c>
      <c r="M84" s="182" t="e">
        <f t="shared" si="7"/>
        <v>#REF!</v>
      </c>
      <c r="O84" s="182">
        <f t="shared" si="8"/>
        <v>70</v>
      </c>
    </row>
    <row r="85" spans="2:15" ht="13">
      <c r="B85" s="15" t="s">
        <v>109</v>
      </c>
      <c r="C85" s="16"/>
      <c r="D85" s="17" t="s">
        <v>120</v>
      </c>
      <c r="E85" s="17" t="s">
        <v>107</v>
      </c>
      <c r="F85" s="17" t="s">
        <v>36</v>
      </c>
      <c r="G85" s="18">
        <v>1</v>
      </c>
      <c r="H85" s="8"/>
      <c r="I85" s="191">
        <v>55</v>
      </c>
      <c r="J85" s="19"/>
      <c r="K85" s="191">
        <v>56</v>
      </c>
      <c r="M85" s="182" t="e">
        <f t="shared" si="7"/>
        <v>#REF!</v>
      </c>
      <c r="O85" s="182">
        <f t="shared" si="8"/>
        <v>71</v>
      </c>
    </row>
    <row r="86" spans="2:15" ht="13">
      <c r="B86" s="29" t="s">
        <v>224</v>
      </c>
      <c r="C86" s="30"/>
      <c r="D86" s="31" t="s">
        <v>114</v>
      </c>
      <c r="E86" s="31" t="s">
        <v>255</v>
      </c>
      <c r="F86" s="31" t="s">
        <v>259</v>
      </c>
      <c r="G86" s="32">
        <v>1</v>
      </c>
      <c r="H86" s="33"/>
      <c r="I86" s="192">
        <v>0</v>
      </c>
      <c r="J86" s="34"/>
      <c r="K86" s="192">
        <v>53</v>
      </c>
      <c r="M86" s="182" t="e">
        <f t="shared" si="7"/>
        <v>#REF!</v>
      </c>
      <c r="O86" s="182">
        <f t="shared" si="8"/>
        <v>72</v>
      </c>
    </row>
    <row r="87" spans="2:15" ht="13">
      <c r="B87" s="15" t="s">
        <v>110</v>
      </c>
      <c r="C87" s="16"/>
      <c r="D87" s="17" t="s">
        <v>120</v>
      </c>
      <c r="E87" s="17" t="s">
        <v>107</v>
      </c>
      <c r="F87" s="17" t="s">
        <v>36</v>
      </c>
      <c r="G87" s="18">
        <v>1</v>
      </c>
      <c r="H87" s="8"/>
      <c r="I87" s="191">
        <v>0</v>
      </c>
      <c r="J87" s="19"/>
      <c r="K87" s="191">
        <v>48</v>
      </c>
      <c r="M87" s="182" t="e">
        <f t="shared" si="7"/>
        <v>#REF!</v>
      </c>
      <c r="O87" s="182">
        <f t="shared" si="8"/>
        <v>73</v>
      </c>
    </row>
    <row r="88" spans="2:15" ht="13">
      <c r="B88" s="29" t="s">
        <v>111</v>
      </c>
      <c r="C88" s="30"/>
      <c r="D88" s="31" t="s">
        <v>120</v>
      </c>
      <c r="E88" s="31" t="s">
        <v>107</v>
      </c>
      <c r="F88" s="31" t="s">
        <v>36</v>
      </c>
      <c r="G88" s="32">
        <v>1</v>
      </c>
      <c r="H88" s="33"/>
      <c r="I88" s="192">
        <v>45</v>
      </c>
      <c r="J88" s="34"/>
      <c r="K88" s="192">
        <v>47</v>
      </c>
      <c r="M88" s="182" t="e">
        <f t="shared" si="7"/>
        <v>#REF!</v>
      </c>
      <c r="O88" s="182">
        <f t="shared" si="8"/>
        <v>74</v>
      </c>
    </row>
    <row r="89" spans="2:15" ht="13">
      <c r="B89" s="15" t="s">
        <v>226</v>
      </c>
      <c r="C89" s="16"/>
      <c r="D89" s="17" t="s">
        <v>114</v>
      </c>
      <c r="E89" s="17" t="s">
        <v>257</v>
      </c>
      <c r="F89" s="17" t="s">
        <v>259</v>
      </c>
      <c r="G89" s="18">
        <v>1</v>
      </c>
      <c r="H89" s="8"/>
      <c r="I89" s="191">
        <v>0</v>
      </c>
      <c r="J89" s="19"/>
      <c r="K89" s="191">
        <v>33</v>
      </c>
      <c r="M89" s="182" t="e">
        <f t="shared" si="7"/>
        <v>#REF!</v>
      </c>
      <c r="O89" s="182">
        <f t="shared" si="8"/>
        <v>75</v>
      </c>
    </row>
    <row r="90" spans="2:15" ht="15.5">
      <c r="B90" s="29" t="s">
        <v>130</v>
      </c>
      <c r="C90" s="30"/>
      <c r="D90" s="31" t="s">
        <v>120</v>
      </c>
      <c r="E90" s="31" t="s">
        <v>112</v>
      </c>
      <c r="F90" s="31" t="s">
        <v>36</v>
      </c>
      <c r="G90" s="32">
        <v>0.5</v>
      </c>
      <c r="H90" s="33"/>
      <c r="I90" s="192">
        <v>25</v>
      </c>
      <c r="J90" s="34"/>
      <c r="K90" s="192">
        <v>25</v>
      </c>
      <c r="M90" s="182" t="e">
        <f t="shared" si="7"/>
        <v>#REF!</v>
      </c>
      <c r="O90" s="182">
        <f t="shared" si="8"/>
        <v>76</v>
      </c>
    </row>
    <row r="91" spans="2:15" ht="13">
      <c r="B91" s="15" t="s">
        <v>229</v>
      </c>
      <c r="C91" s="16"/>
      <c r="D91" s="17" t="s">
        <v>114</v>
      </c>
      <c r="E91" s="17" t="s">
        <v>255</v>
      </c>
      <c r="F91" s="17" t="s">
        <v>259</v>
      </c>
      <c r="G91" s="18">
        <v>1</v>
      </c>
      <c r="H91" s="8"/>
      <c r="I91" s="191">
        <v>0</v>
      </c>
      <c r="J91" s="19"/>
      <c r="K91" s="191">
        <v>23</v>
      </c>
      <c r="M91" s="182" t="e">
        <f t="shared" si="7"/>
        <v>#REF!</v>
      </c>
      <c r="O91" s="182">
        <f t="shared" si="8"/>
        <v>77</v>
      </c>
    </row>
    <row r="92" spans="2:15" ht="13">
      <c r="B92" s="29" t="s">
        <v>232</v>
      </c>
      <c r="C92" s="30"/>
      <c r="D92" s="31" t="s">
        <v>114</v>
      </c>
      <c r="E92" s="31" t="s">
        <v>255</v>
      </c>
      <c r="F92" s="31" t="s">
        <v>259</v>
      </c>
      <c r="G92" s="32">
        <v>1</v>
      </c>
      <c r="H92" s="33"/>
      <c r="I92" s="192">
        <v>0</v>
      </c>
      <c r="J92" s="34"/>
      <c r="K92" s="192">
        <v>20</v>
      </c>
      <c r="M92" s="182" t="e">
        <f t="shared" si="7"/>
        <v>#REF!</v>
      </c>
      <c r="O92" s="182">
        <f t="shared" si="8"/>
        <v>78</v>
      </c>
    </row>
    <row r="93" spans="2:15" ht="13">
      <c r="B93" s="15" t="s">
        <v>234</v>
      </c>
      <c r="C93" s="16"/>
      <c r="D93" s="17" t="s">
        <v>114</v>
      </c>
      <c r="E93" s="17" t="s">
        <v>257</v>
      </c>
      <c r="F93" s="17" t="s">
        <v>259</v>
      </c>
      <c r="G93" s="18">
        <v>1</v>
      </c>
      <c r="H93" s="8"/>
      <c r="I93" s="191">
        <v>0</v>
      </c>
      <c r="J93" s="19"/>
      <c r="K93" s="191">
        <v>12</v>
      </c>
      <c r="M93" s="182" t="e">
        <f t="shared" si="7"/>
        <v>#REF!</v>
      </c>
      <c r="O93" s="182">
        <f t="shared" si="8"/>
        <v>79</v>
      </c>
    </row>
    <row r="94" spans="2:15" ht="13">
      <c r="B94" s="29" t="s">
        <v>237</v>
      </c>
      <c r="C94" s="30"/>
      <c r="D94" s="31" t="s">
        <v>114</v>
      </c>
      <c r="E94" s="31" t="s">
        <v>258</v>
      </c>
      <c r="F94" s="31" t="s">
        <v>259</v>
      </c>
      <c r="G94" s="32">
        <v>1</v>
      </c>
      <c r="H94" s="33"/>
      <c r="I94" s="192">
        <v>0</v>
      </c>
      <c r="J94" s="34"/>
      <c r="K94" s="192">
        <v>10</v>
      </c>
      <c r="M94" s="182" t="e">
        <f t="shared" si="7"/>
        <v>#REF!</v>
      </c>
      <c r="O94" s="182">
        <f t="shared" si="8"/>
        <v>80</v>
      </c>
    </row>
    <row r="95" spans="2:15" ht="13">
      <c r="B95" s="83" t="s">
        <v>240</v>
      </c>
      <c r="C95" s="84"/>
      <c r="D95" s="103" t="s">
        <v>114</v>
      </c>
      <c r="E95" s="103" t="s">
        <v>256</v>
      </c>
      <c r="F95" s="103" t="s">
        <v>241</v>
      </c>
      <c r="G95" s="104">
        <v>1</v>
      </c>
      <c r="H95" s="105"/>
      <c r="I95" s="198">
        <v>0</v>
      </c>
      <c r="J95" s="59"/>
      <c r="K95" s="198">
        <v>4</v>
      </c>
      <c r="M95" s="182" t="e">
        <f t="shared" si="7"/>
        <v>#REF!</v>
      </c>
      <c r="N95" s="182" t="s">
        <v>138</v>
      </c>
      <c r="O95" s="182">
        <f t="shared" si="8"/>
        <v>81</v>
      </c>
    </row>
    <row r="96" spans="2:15" ht="13">
      <c r="B96" s="36" t="s">
        <v>62</v>
      </c>
      <c r="C96" s="30"/>
      <c r="D96" s="31"/>
      <c r="E96" s="31"/>
      <c r="F96" s="31"/>
      <c r="G96" s="32"/>
      <c r="H96" s="33"/>
      <c r="I96" s="190">
        <f>SUM(I65:I95)</f>
        <v>4643.5</v>
      </c>
      <c r="J96" s="34"/>
      <c r="K96" s="190">
        <f>SUM(K65:K95)</f>
        <v>7914</v>
      </c>
    </row>
    <row r="97" spans="2:16" ht="13">
      <c r="B97" s="90" t="s">
        <v>76</v>
      </c>
      <c r="C97" s="90"/>
      <c r="D97" s="76"/>
      <c r="E97" s="76"/>
      <c r="F97" s="77"/>
      <c r="G97" s="76"/>
      <c r="H97" s="76"/>
      <c r="I97" s="199"/>
      <c r="J97" s="76"/>
      <c r="K97" s="199"/>
    </row>
    <row r="98" spans="2:16" ht="13">
      <c r="B98" s="29" t="s">
        <v>91</v>
      </c>
      <c r="C98" s="30"/>
      <c r="D98" s="31" t="s">
        <v>92</v>
      </c>
      <c r="E98" s="31" t="s">
        <v>93</v>
      </c>
      <c r="F98" s="31" t="s">
        <v>36</v>
      </c>
      <c r="G98" s="32">
        <v>1</v>
      </c>
      <c r="H98" s="33"/>
      <c r="I98" s="190">
        <v>980</v>
      </c>
      <c r="J98" s="34"/>
      <c r="K98" s="190">
        <v>1134</v>
      </c>
      <c r="M98" s="182" t="e">
        <f>+M107+1</f>
        <v>#REF!</v>
      </c>
      <c r="O98" s="182">
        <f>O95+1</f>
        <v>82</v>
      </c>
    </row>
    <row r="99" spans="2:16" ht="13">
      <c r="B99" s="15" t="s">
        <v>77</v>
      </c>
      <c r="C99" s="16"/>
      <c r="D99" s="17" t="s">
        <v>78</v>
      </c>
      <c r="E99" s="17" t="s">
        <v>79</v>
      </c>
      <c r="F99" s="17" t="s">
        <v>34</v>
      </c>
      <c r="G99" s="18">
        <v>1</v>
      </c>
      <c r="H99" s="8"/>
      <c r="I99" s="191">
        <v>0</v>
      </c>
      <c r="J99" s="19"/>
      <c r="K99" s="191">
        <v>847</v>
      </c>
      <c r="M99" s="182" t="e">
        <f>+M62+1</f>
        <v>#REF!</v>
      </c>
      <c r="O99" s="182">
        <f>O98+1</f>
        <v>83</v>
      </c>
    </row>
    <row r="100" spans="2:16" ht="13">
      <c r="B100" s="29" t="s">
        <v>80</v>
      </c>
      <c r="C100" s="30"/>
      <c r="D100" s="31" t="s">
        <v>78</v>
      </c>
      <c r="E100" s="31" t="s">
        <v>81</v>
      </c>
      <c r="F100" s="31" t="s">
        <v>36</v>
      </c>
      <c r="G100" s="32">
        <v>1</v>
      </c>
      <c r="H100" s="33"/>
      <c r="I100" s="190">
        <v>720</v>
      </c>
      <c r="J100" s="34"/>
      <c r="K100" s="190">
        <v>807</v>
      </c>
      <c r="M100" s="182" t="e">
        <f>+M99+1</f>
        <v>#REF!</v>
      </c>
      <c r="O100" s="182">
        <f>+O99+1</f>
        <v>84</v>
      </c>
    </row>
    <row r="101" spans="2:16" ht="13">
      <c r="B101" s="15" t="s">
        <v>82</v>
      </c>
      <c r="C101" s="16"/>
      <c r="D101" s="17" t="s">
        <v>78</v>
      </c>
      <c r="E101" s="17" t="s">
        <v>81</v>
      </c>
      <c r="F101" s="17" t="s">
        <v>36</v>
      </c>
      <c r="G101" s="18">
        <v>1</v>
      </c>
      <c r="H101" s="8"/>
      <c r="I101" s="191">
        <v>782</v>
      </c>
      <c r="J101" s="19"/>
      <c r="K101" s="191">
        <v>795</v>
      </c>
      <c r="M101" s="182" t="e">
        <f>+M100+1</f>
        <v>#REF!</v>
      </c>
      <c r="O101" s="182">
        <f>+O100+1</f>
        <v>85</v>
      </c>
    </row>
    <row r="102" spans="2:16" ht="13">
      <c r="B102" s="29" t="s">
        <v>83</v>
      </c>
      <c r="C102" s="30"/>
      <c r="D102" s="31" t="s">
        <v>78</v>
      </c>
      <c r="E102" s="31" t="s">
        <v>79</v>
      </c>
      <c r="F102" s="31" t="s">
        <v>36</v>
      </c>
      <c r="G102" s="32">
        <v>1</v>
      </c>
      <c r="H102" s="33"/>
      <c r="I102" s="190">
        <v>455</v>
      </c>
      <c r="J102" s="34"/>
      <c r="K102" s="190">
        <v>606</v>
      </c>
      <c r="M102" s="182" t="e">
        <f>+M101+1</f>
        <v>#REF!</v>
      </c>
      <c r="O102" s="182">
        <f>+O101+1</f>
        <v>86</v>
      </c>
    </row>
    <row r="103" spans="2:16" ht="13">
      <c r="B103" s="83" t="s">
        <v>94</v>
      </c>
      <c r="C103" s="84"/>
      <c r="D103" s="103" t="s">
        <v>95</v>
      </c>
      <c r="E103" s="103" t="s">
        <v>87</v>
      </c>
      <c r="F103" s="17" t="s">
        <v>36</v>
      </c>
      <c r="G103" s="104">
        <v>1</v>
      </c>
      <c r="H103" s="105"/>
      <c r="I103" s="200">
        <v>537</v>
      </c>
      <c r="J103" s="59"/>
      <c r="K103" s="200">
        <v>599</v>
      </c>
      <c r="M103" s="182" t="e">
        <f>+M98+1</f>
        <v>#REF!</v>
      </c>
      <c r="O103" s="182">
        <f t="shared" ref="O103:O108" si="9">O102+1</f>
        <v>87</v>
      </c>
    </row>
    <row r="104" spans="2:16" ht="13">
      <c r="B104" s="29" t="s">
        <v>84</v>
      </c>
      <c r="C104" s="30"/>
      <c r="D104" s="31" t="s">
        <v>78</v>
      </c>
      <c r="E104" s="31" t="s">
        <v>85</v>
      </c>
      <c r="F104" s="31" t="s">
        <v>36</v>
      </c>
      <c r="G104" s="32">
        <v>1</v>
      </c>
      <c r="H104" s="33"/>
      <c r="I104" s="190">
        <v>449</v>
      </c>
      <c r="J104" s="34"/>
      <c r="K104" s="190">
        <v>501</v>
      </c>
      <c r="M104" s="182" t="e">
        <f>+M102+1</f>
        <v>#REF!</v>
      </c>
      <c r="O104" s="182">
        <f t="shared" si="9"/>
        <v>88</v>
      </c>
    </row>
    <row r="105" spans="2:16" ht="13">
      <c r="B105" s="83" t="s">
        <v>88</v>
      </c>
      <c r="C105" s="84"/>
      <c r="D105" s="103" t="s">
        <v>78</v>
      </c>
      <c r="E105" s="103" t="s">
        <v>81</v>
      </c>
      <c r="F105" s="17" t="s">
        <v>36</v>
      </c>
      <c r="G105" s="104">
        <v>1</v>
      </c>
      <c r="H105" s="105"/>
      <c r="I105" s="200">
        <v>235</v>
      </c>
      <c r="J105" s="59"/>
      <c r="K105" s="200">
        <v>237</v>
      </c>
      <c r="M105" s="182" t="e">
        <f>+M106+1</f>
        <v>#REF!</v>
      </c>
      <c r="O105" s="182">
        <f t="shared" si="9"/>
        <v>89</v>
      </c>
    </row>
    <row r="106" spans="2:16" ht="13">
      <c r="B106" s="29" t="s">
        <v>86</v>
      </c>
      <c r="C106" s="30"/>
      <c r="D106" s="31" t="s">
        <v>78</v>
      </c>
      <c r="E106" s="31" t="s">
        <v>87</v>
      </c>
      <c r="F106" s="31" t="s">
        <v>36</v>
      </c>
      <c r="G106" s="32">
        <v>1</v>
      </c>
      <c r="H106" s="33"/>
      <c r="I106" s="190">
        <v>235</v>
      </c>
      <c r="J106" s="34"/>
      <c r="K106" s="190">
        <v>225</v>
      </c>
      <c r="M106" s="182" t="e">
        <f>+M104+1</f>
        <v>#REF!</v>
      </c>
      <c r="O106" s="182">
        <f t="shared" si="9"/>
        <v>90</v>
      </c>
    </row>
    <row r="107" spans="2:16" ht="13">
      <c r="B107" s="83" t="s">
        <v>89</v>
      </c>
      <c r="C107" s="84"/>
      <c r="D107" s="103" t="s">
        <v>78</v>
      </c>
      <c r="E107" s="103" t="s">
        <v>90</v>
      </c>
      <c r="F107" s="17" t="s">
        <v>36</v>
      </c>
      <c r="G107" s="104">
        <v>1</v>
      </c>
      <c r="H107" s="105"/>
      <c r="I107" s="200">
        <v>184</v>
      </c>
      <c r="J107" s="59"/>
      <c r="K107" s="200">
        <v>215</v>
      </c>
      <c r="M107" s="182" t="e">
        <f>+M105+1</f>
        <v>#REF!</v>
      </c>
      <c r="O107" s="182">
        <f t="shared" si="9"/>
        <v>91</v>
      </c>
    </row>
    <row r="108" spans="2:16" ht="13">
      <c r="B108" s="29" t="s">
        <v>96</v>
      </c>
      <c r="C108" s="54"/>
      <c r="D108" s="31" t="s">
        <v>95</v>
      </c>
      <c r="E108" s="31" t="s">
        <v>87</v>
      </c>
      <c r="F108" s="31" t="s">
        <v>36</v>
      </c>
      <c r="G108" s="32">
        <v>1</v>
      </c>
      <c r="H108" s="33"/>
      <c r="I108" s="196">
        <v>0</v>
      </c>
      <c r="J108" s="34"/>
      <c r="K108" s="196">
        <v>117</v>
      </c>
      <c r="M108" s="182" t="e">
        <f>+M103+1</f>
        <v>#REF!</v>
      </c>
      <c r="O108" s="182">
        <f t="shared" si="9"/>
        <v>92</v>
      </c>
      <c r="P108" s="182" t="s">
        <v>275</v>
      </c>
    </row>
    <row r="109" spans="2:16" ht="13">
      <c r="B109" s="201" t="s">
        <v>62</v>
      </c>
      <c r="C109" s="84"/>
      <c r="D109" s="76"/>
      <c r="E109" s="76"/>
      <c r="F109" s="77"/>
      <c r="G109" s="202"/>
      <c r="H109" s="202"/>
      <c r="I109" s="203">
        <f>SUM(I98:I108)</f>
        <v>4577</v>
      </c>
      <c r="J109" s="204"/>
      <c r="K109" s="203">
        <f>SUM(K98:K108)</f>
        <v>6083</v>
      </c>
    </row>
    <row r="110" spans="2:16" ht="13.5" thickBot="1">
      <c r="B110" s="70" t="s">
        <v>306</v>
      </c>
      <c r="C110" s="205"/>
      <c r="D110" s="205"/>
      <c r="E110" s="205"/>
      <c r="F110" s="206"/>
      <c r="G110" s="205"/>
      <c r="H110" s="205"/>
      <c r="I110" s="207">
        <f>+I49+I63+I109+I96</f>
        <v>21661.5</v>
      </c>
      <c r="J110" s="68"/>
      <c r="K110" s="207">
        <f>+K49+K63+K109+K96</f>
        <v>28134</v>
      </c>
    </row>
    <row r="111" spans="2:16" ht="13.5" thickTop="1">
      <c r="B111" s="90" t="s">
        <v>326</v>
      </c>
      <c r="C111" s="90"/>
      <c r="D111" s="76"/>
      <c r="E111" s="76"/>
      <c r="F111" s="77"/>
      <c r="G111" s="76"/>
      <c r="H111" s="76"/>
      <c r="I111" s="199"/>
      <c r="J111" s="76"/>
      <c r="K111" s="199"/>
    </row>
    <row r="112" spans="2:16" ht="15.5">
      <c r="B112" s="29" t="s">
        <v>301</v>
      </c>
      <c r="C112" s="56"/>
      <c r="D112" s="31" t="s">
        <v>16</v>
      </c>
      <c r="E112" s="31" t="s">
        <v>17</v>
      </c>
      <c r="F112" s="31" t="s">
        <v>36</v>
      </c>
      <c r="G112" s="32">
        <v>0.75</v>
      </c>
      <c r="H112" s="33"/>
      <c r="I112" s="190">
        <f>572*G112</f>
        <v>429</v>
      </c>
      <c r="J112" s="34"/>
      <c r="K112" s="190">
        <f>619*G112</f>
        <v>464.25</v>
      </c>
      <c r="M112" s="182" t="e">
        <f>M95+1</f>
        <v>#REF!</v>
      </c>
    </row>
    <row r="113" spans="1:13" ht="13">
      <c r="B113" s="83" t="s">
        <v>119</v>
      </c>
      <c r="C113" s="208"/>
      <c r="D113" s="103" t="s">
        <v>16</v>
      </c>
      <c r="E113" s="103" t="s">
        <v>17</v>
      </c>
      <c r="F113" s="103" t="s">
        <v>36</v>
      </c>
      <c r="G113" s="104">
        <v>1</v>
      </c>
      <c r="H113" s="105"/>
      <c r="I113" s="200">
        <v>120</v>
      </c>
      <c r="J113" s="59"/>
      <c r="K113" s="200">
        <v>120</v>
      </c>
      <c r="M113" s="182" t="e">
        <f>+M112+1</f>
        <v>#REF!</v>
      </c>
    </row>
    <row r="114" spans="1:13" ht="13.5" thickBot="1">
      <c r="B114" s="70" t="s">
        <v>117</v>
      </c>
      <c r="C114" s="205"/>
      <c r="D114" s="205"/>
      <c r="E114" s="205"/>
      <c r="F114" s="206"/>
      <c r="G114" s="205"/>
      <c r="H114" s="205"/>
      <c r="I114" s="209">
        <f>SUM(I110:I113)</f>
        <v>22210.5</v>
      </c>
      <c r="J114" s="68"/>
      <c r="K114" s="209">
        <f>SUM(K110:K113)</f>
        <v>28718.25</v>
      </c>
    </row>
    <row r="115" spans="1:13" ht="13.5" thickTop="1">
      <c r="B115" s="5"/>
      <c r="C115" s="5"/>
      <c r="D115" s="5"/>
      <c r="E115" s="5"/>
      <c r="F115" s="6"/>
      <c r="G115" s="5"/>
      <c r="H115" s="5"/>
      <c r="I115" s="210"/>
      <c r="J115" s="41"/>
      <c r="K115" s="210"/>
    </row>
    <row r="116" spans="1:13" ht="13">
      <c r="B116" s="5"/>
      <c r="C116" s="5"/>
      <c r="D116" s="5"/>
      <c r="E116" s="5"/>
      <c r="F116" s="6"/>
      <c r="G116" s="5"/>
      <c r="H116" s="5"/>
      <c r="I116" s="211"/>
      <c r="J116" s="8"/>
      <c r="K116" s="211"/>
    </row>
    <row r="117" spans="1:13" ht="48" customHeight="1">
      <c r="A117" s="40">
        <v>-1</v>
      </c>
      <c r="B117" s="368" t="s">
        <v>286</v>
      </c>
      <c r="C117" s="368"/>
      <c r="D117" s="368"/>
      <c r="E117" s="368"/>
      <c r="F117" s="368"/>
      <c r="G117" s="368"/>
      <c r="H117" s="368"/>
      <c r="I117" s="368"/>
      <c r="J117" s="368"/>
      <c r="K117" s="368"/>
    </row>
    <row r="118" spans="1:13" ht="61.5" customHeight="1">
      <c r="A118" s="40">
        <v>-2</v>
      </c>
      <c r="B118" s="368" t="s">
        <v>285</v>
      </c>
      <c r="C118" s="368"/>
      <c r="D118" s="368"/>
      <c r="E118" s="368"/>
      <c r="F118" s="368"/>
      <c r="G118" s="368"/>
      <c r="H118" s="368"/>
      <c r="I118" s="368"/>
      <c r="J118" s="368"/>
      <c r="K118" s="368"/>
    </row>
    <row r="119" spans="1:13" ht="32.25" customHeight="1">
      <c r="A119" s="40">
        <v>-3</v>
      </c>
      <c r="B119" s="368" t="s">
        <v>118</v>
      </c>
      <c r="C119" s="368"/>
      <c r="D119" s="368"/>
      <c r="E119" s="368"/>
      <c r="F119" s="368"/>
      <c r="G119" s="368"/>
      <c r="H119" s="368"/>
      <c r="I119" s="368"/>
      <c r="J119" s="368"/>
      <c r="K119" s="368"/>
    </row>
    <row r="120" spans="1:13" ht="19.5" customHeight="1">
      <c r="A120" s="40">
        <v>-4</v>
      </c>
      <c r="B120" s="368" t="s">
        <v>133</v>
      </c>
      <c r="C120" s="368"/>
      <c r="D120" s="368"/>
      <c r="E120" s="368"/>
      <c r="F120" s="368"/>
      <c r="G120" s="368"/>
      <c r="H120" s="368"/>
      <c r="I120" s="368"/>
      <c r="J120" s="368"/>
      <c r="K120" s="368"/>
    </row>
    <row r="121" spans="1:13" ht="23.25" customHeight="1">
      <c r="A121" s="40">
        <v>-5</v>
      </c>
      <c r="B121" s="368" t="s">
        <v>284</v>
      </c>
      <c r="C121" s="368"/>
      <c r="D121" s="368"/>
      <c r="E121" s="368"/>
      <c r="F121" s="368"/>
      <c r="G121" s="368"/>
      <c r="H121" s="368"/>
      <c r="I121" s="368"/>
      <c r="J121" s="368"/>
      <c r="K121" s="368"/>
    </row>
    <row r="122" spans="1:13" ht="26.25" customHeight="1">
      <c r="A122" s="40">
        <v>-6</v>
      </c>
      <c r="B122" s="369" t="s">
        <v>315</v>
      </c>
      <c r="C122" s="369"/>
      <c r="D122" s="369"/>
      <c r="E122" s="369"/>
      <c r="F122" s="369"/>
      <c r="G122" s="369"/>
      <c r="H122" s="369"/>
      <c r="I122" s="369"/>
      <c r="J122" s="369"/>
      <c r="K122" s="369"/>
    </row>
    <row r="123" spans="1:13" ht="26.25" customHeight="1">
      <c r="A123" s="40">
        <v>-7</v>
      </c>
      <c r="B123" s="368" t="s">
        <v>325</v>
      </c>
      <c r="C123" s="368"/>
      <c r="D123" s="368"/>
      <c r="E123" s="368"/>
      <c r="F123" s="368"/>
      <c r="G123" s="368"/>
      <c r="H123" s="368"/>
      <c r="I123" s="368"/>
      <c r="J123" s="368"/>
      <c r="K123" s="368"/>
    </row>
  </sheetData>
  <mergeCells count="7">
    <mergeCell ref="B123:K123"/>
    <mergeCell ref="B117:K117"/>
    <mergeCell ref="B118:K118"/>
    <mergeCell ref="B119:K119"/>
    <mergeCell ref="B120:K120"/>
    <mergeCell ref="B121:K121"/>
    <mergeCell ref="B122:K122"/>
  </mergeCells>
  <pageMargins left="0.7" right="0.7" top="0.75" bottom="0.75" header="0.3" footer="0.3"/>
  <pageSetup paperSize="5" scale="53"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3"/>
  <dimension ref="A1:L19"/>
  <sheetViews>
    <sheetView workbookViewId="0"/>
  </sheetViews>
  <sheetFormatPr defaultColWidth="8.81640625" defaultRowHeight="14"/>
  <cols>
    <col min="1" max="1" width="3.81640625" style="177" customWidth="1"/>
    <col min="2" max="2" width="43.17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318</v>
      </c>
      <c r="C6" s="155"/>
      <c r="D6" s="156">
        <f>'CPN Portfolio Q2''11'!K49</f>
        <v>6898</v>
      </c>
      <c r="E6" s="156">
        <f>'CPN Portfolio Q2''11'!K63</f>
        <v>7239</v>
      </c>
      <c r="F6" s="156">
        <f>'CPN Portfolio Q2''11'!K96</f>
        <v>7907</v>
      </c>
      <c r="G6" s="157">
        <f>'CPN Portfolio Q2''11'!K109</f>
        <v>6083</v>
      </c>
      <c r="H6" s="158"/>
      <c r="I6" s="156">
        <f>SUM(D6:H6)</f>
        <v>28127</v>
      </c>
      <c r="K6" s="159">
        <f>I6-'CPN Portfolio Q2''11'!K110</f>
        <v>0</v>
      </c>
    </row>
    <row r="7" spans="1:12">
      <c r="A7" s="147"/>
      <c r="B7" s="160" t="s">
        <v>329</v>
      </c>
      <c r="C7" s="161"/>
      <c r="D7" s="180"/>
      <c r="E7" s="180"/>
      <c r="F7" s="180">
        <v>7</v>
      </c>
      <c r="G7" s="180"/>
      <c r="H7" s="163"/>
      <c r="I7" s="163">
        <f>SUM(D7:H7)</f>
        <v>7</v>
      </c>
    </row>
    <row r="8" spans="1:12">
      <c r="A8" s="147"/>
      <c r="B8" s="155" t="s">
        <v>330</v>
      </c>
      <c r="C8" s="161"/>
      <c r="D8" s="170">
        <f t="shared" ref="D8:I8" si="0">SUM(D6:D7)</f>
        <v>6898</v>
      </c>
      <c r="E8" s="170">
        <f t="shared" si="0"/>
        <v>7239</v>
      </c>
      <c r="F8" s="170">
        <f t="shared" si="0"/>
        <v>7914</v>
      </c>
      <c r="G8" s="170">
        <f t="shared" si="0"/>
        <v>6083</v>
      </c>
      <c r="H8" s="170">
        <f t="shared" si="0"/>
        <v>0</v>
      </c>
      <c r="I8" s="170">
        <f t="shared" si="0"/>
        <v>28134</v>
      </c>
      <c r="K8" s="159">
        <f>I8-'CPN Portfolio Q2''11'!K110</f>
        <v>7</v>
      </c>
    </row>
    <row r="9" spans="1:12">
      <c r="A9" s="147"/>
      <c r="B9" s="155"/>
      <c r="C9" s="161"/>
      <c r="D9" s="167"/>
      <c r="E9" s="167"/>
      <c r="F9" s="167"/>
      <c r="G9" s="167"/>
      <c r="H9" s="168"/>
      <c r="I9" s="169"/>
    </row>
    <row r="10" spans="1:12">
      <c r="A10" s="147"/>
      <c r="B10" s="155" t="s">
        <v>154</v>
      </c>
      <c r="C10" s="161"/>
      <c r="D10" s="167"/>
      <c r="E10" s="167"/>
      <c r="F10" s="167"/>
      <c r="G10" s="167"/>
      <c r="H10" s="168"/>
      <c r="I10" s="169"/>
    </row>
    <row r="11" spans="1:12">
      <c r="A11" s="147"/>
      <c r="B11" s="160" t="s">
        <v>156</v>
      </c>
      <c r="C11" s="161"/>
      <c r="D11" s="167">
        <f>'CPN Portfolio Q4''10'!K111</f>
        <v>464.25</v>
      </c>
      <c r="E11" s="167"/>
      <c r="F11" s="167"/>
      <c r="G11" s="167"/>
      <c r="H11" s="168"/>
      <c r="I11" s="169">
        <f>SUM(D11:F11)</f>
        <v>464.25</v>
      </c>
    </row>
    <row r="12" spans="1:12">
      <c r="A12" s="147"/>
      <c r="B12" s="160" t="s">
        <v>157</v>
      </c>
      <c r="C12" s="161"/>
      <c r="D12" s="170">
        <f>'CPN Portfolio Q4''10'!K112</f>
        <v>120</v>
      </c>
      <c r="E12" s="170"/>
      <c r="F12" s="170"/>
      <c r="G12" s="170"/>
      <c r="H12" s="168"/>
      <c r="I12" s="169">
        <f>SUM(D12:F12)</f>
        <v>120</v>
      </c>
    </row>
    <row r="13" spans="1:12" ht="14.5" thickBot="1">
      <c r="A13" s="147"/>
      <c r="B13" s="160" t="s">
        <v>269</v>
      </c>
      <c r="C13" s="161"/>
      <c r="D13" s="171">
        <f>SUM(D11:D12)</f>
        <v>584.25</v>
      </c>
      <c r="E13" s="171">
        <f>SUM(E11:E12)</f>
        <v>0</v>
      </c>
      <c r="F13" s="171">
        <f>SUM(F11:F12)</f>
        <v>0</v>
      </c>
      <c r="G13" s="171">
        <f>SUM(G11:G12)</f>
        <v>0</v>
      </c>
      <c r="H13" s="168"/>
      <c r="I13" s="172">
        <f>SUM(I11:I12)</f>
        <v>584.25</v>
      </c>
      <c r="K13" s="159"/>
    </row>
    <row r="14" spans="1:12" ht="14.5" thickTop="1">
      <c r="A14" s="147"/>
      <c r="B14" s="160"/>
      <c r="C14" s="161"/>
      <c r="D14" s="173"/>
      <c r="E14" s="173"/>
      <c r="F14" s="174"/>
      <c r="G14" s="173"/>
      <c r="H14" s="175"/>
      <c r="I14" s="176"/>
    </row>
    <row r="15" spans="1:12" ht="14.5" thickBot="1">
      <c r="A15" s="147"/>
      <c r="B15" s="148" t="s">
        <v>303</v>
      </c>
      <c r="C15" s="161"/>
      <c r="D15" s="179">
        <f>+D8+D13</f>
        <v>7482.25</v>
      </c>
      <c r="E15" s="179">
        <f>+E8+E13</f>
        <v>7239</v>
      </c>
      <c r="F15" s="179">
        <f>+F8+F13</f>
        <v>7914</v>
      </c>
      <c r="G15" s="179">
        <f>+G8+G13</f>
        <v>6083</v>
      </c>
      <c r="H15" s="175"/>
      <c r="I15" s="179">
        <f>+I8+I13</f>
        <v>28718.25</v>
      </c>
      <c r="K15" s="159">
        <f>I15-'CPN Portfolio Q2''11'!K114</f>
        <v>7</v>
      </c>
    </row>
    <row r="16" spans="1:12">
      <c r="A16" s="147"/>
    </row>
    <row r="17" spans="1:12">
      <c r="A17" s="147"/>
      <c r="K17" s="212">
        <f>'CPN Portfolio Q3''11'!K114-'CPN Portfolio Q2''11'!K114</f>
        <v>7</v>
      </c>
      <c r="L17" s="147" t="s">
        <v>331</v>
      </c>
    </row>
    <row r="19" spans="1:12">
      <c r="K19" s="159"/>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4">
    <pageSetUpPr fitToPage="1"/>
  </sheetPr>
  <dimension ref="A1:P123"/>
  <sheetViews>
    <sheetView workbookViewId="0"/>
  </sheetViews>
  <sheetFormatPr defaultColWidth="8.81640625" defaultRowHeight="12.5" outlineLevelCol="1"/>
  <cols>
    <col min="1" max="1" width="3.81640625" style="182" customWidth="1"/>
    <col min="2" max="2" width="37.1796875" style="182" customWidth="1"/>
    <col min="3" max="3" width="3.81640625" style="182" customWidth="1"/>
    <col min="4" max="4" width="14" style="182" customWidth="1"/>
    <col min="5" max="5" width="10.54296875" style="182" bestFit="1" customWidth="1"/>
    <col min="6" max="6" width="13.1796875" style="183" customWidth="1"/>
    <col min="7" max="7" width="10" style="182" bestFit="1" customWidth="1"/>
    <col min="8" max="8" width="1.1796875" style="182" customWidth="1"/>
    <col min="9" max="9" width="12.81640625" style="184" customWidth="1"/>
    <col min="10" max="10" width="2" style="182" customWidth="1"/>
    <col min="11" max="11" width="12.81640625" style="184" customWidth="1"/>
    <col min="12" max="12" width="2.81640625" style="182" customWidth="1"/>
    <col min="13" max="13" width="8.81640625" style="182" hidden="1" customWidth="1" outlineLevel="1"/>
    <col min="14" max="14" width="21.54296875" style="182" hidden="1" customWidth="1" outlineLevel="1"/>
    <col min="15" max="15" width="8.81640625" style="182" customWidth="1" collapsed="1"/>
    <col min="16" max="16384" width="8.81640625" style="182"/>
  </cols>
  <sheetData>
    <row r="1" spans="1:15" ht="20">
      <c r="B1" s="1"/>
    </row>
    <row r="2" spans="1:15" ht="17.5">
      <c r="A2" s="185" t="s">
        <v>327</v>
      </c>
      <c r="C2" s="4"/>
    </row>
    <row r="3" spans="1:15" ht="13">
      <c r="B3" s="5"/>
      <c r="C3" s="5"/>
      <c r="D3" s="5"/>
      <c r="E3" s="5"/>
      <c r="F3" s="6"/>
      <c r="G3" s="5"/>
      <c r="H3" s="5"/>
      <c r="I3" s="186"/>
      <c r="J3" s="5"/>
      <c r="K3" s="186"/>
    </row>
    <row r="4" spans="1:15" ht="13">
      <c r="C4" s="7"/>
      <c r="H4" s="8"/>
      <c r="I4" s="187" t="s">
        <v>5</v>
      </c>
      <c r="J4" s="9"/>
      <c r="K4" s="187" t="s">
        <v>5</v>
      </c>
    </row>
    <row r="5" spans="1:15" ht="13">
      <c r="B5" s="9"/>
      <c r="C5" s="9"/>
      <c r="E5" s="9" t="s">
        <v>2</v>
      </c>
      <c r="F5" s="9"/>
      <c r="G5" s="9" t="s">
        <v>4</v>
      </c>
      <c r="H5" s="8"/>
      <c r="I5" s="187" t="s">
        <v>9</v>
      </c>
      <c r="J5" s="9"/>
      <c r="K5" s="187" t="s">
        <v>121</v>
      </c>
    </row>
    <row r="6" spans="1:15" ht="13">
      <c r="B6" s="9"/>
      <c r="C6" s="9"/>
      <c r="D6" s="9" t="s">
        <v>1</v>
      </c>
      <c r="E6" s="9" t="s">
        <v>7</v>
      </c>
      <c r="F6" s="9"/>
      <c r="G6" s="9" t="s">
        <v>9</v>
      </c>
      <c r="H6" s="8"/>
      <c r="I6" s="187" t="s">
        <v>12</v>
      </c>
      <c r="J6" s="9"/>
      <c r="K6" s="187" t="s">
        <v>8</v>
      </c>
    </row>
    <row r="7" spans="1:15" ht="15.5" thickBot="1">
      <c r="B7" s="10" t="s">
        <v>0</v>
      </c>
      <c r="C7" s="11"/>
      <c r="D7" s="11" t="s">
        <v>6</v>
      </c>
      <c r="E7" s="11" t="s">
        <v>10</v>
      </c>
      <c r="F7" s="11" t="s">
        <v>3</v>
      </c>
      <c r="G7" s="11" t="s">
        <v>11</v>
      </c>
      <c r="H7" s="12"/>
      <c r="I7" s="188" t="s">
        <v>126</v>
      </c>
      <c r="J7" s="9"/>
      <c r="K7" s="188" t="s">
        <v>127</v>
      </c>
      <c r="O7" s="129" t="s">
        <v>276</v>
      </c>
    </row>
    <row r="8" spans="1:15" ht="13">
      <c r="B8" s="26" t="s">
        <v>13</v>
      </c>
      <c r="C8" s="26"/>
      <c r="D8" s="27"/>
      <c r="E8" s="27"/>
      <c r="F8" s="28"/>
      <c r="G8" s="27"/>
      <c r="H8" s="27"/>
      <c r="I8" s="189"/>
      <c r="J8" s="27"/>
      <c r="K8" s="189"/>
      <c r="M8" s="182" t="s">
        <v>137</v>
      </c>
    </row>
    <row r="9" spans="1:15" ht="13">
      <c r="B9" s="14" t="s">
        <v>14</v>
      </c>
      <c r="C9" s="13"/>
      <c r="D9" s="5"/>
      <c r="E9" s="5"/>
      <c r="F9" s="6"/>
      <c r="G9" s="5"/>
      <c r="H9" s="5"/>
      <c r="I9" s="186"/>
      <c r="J9" s="5"/>
      <c r="K9" s="186"/>
    </row>
    <row r="10" spans="1:15" ht="13">
      <c r="B10" s="29" t="s">
        <v>15</v>
      </c>
      <c r="C10" s="30"/>
      <c r="D10" s="31" t="s">
        <v>16</v>
      </c>
      <c r="E10" s="31" t="s">
        <v>17</v>
      </c>
      <c r="F10" s="31" t="s">
        <v>14</v>
      </c>
      <c r="G10" s="32">
        <v>1</v>
      </c>
      <c r="H10" s="33"/>
      <c r="I10" s="190">
        <v>78</v>
      </c>
      <c r="J10" s="34"/>
      <c r="K10" s="190">
        <v>78</v>
      </c>
      <c r="M10" s="182">
        <v>1</v>
      </c>
      <c r="O10" s="182">
        <v>1</v>
      </c>
    </row>
    <row r="11" spans="1:15" ht="13">
      <c r="B11" s="15" t="s">
        <v>18</v>
      </c>
      <c r="C11" s="16"/>
      <c r="D11" s="17" t="s">
        <v>16</v>
      </c>
      <c r="E11" s="17" t="s">
        <v>17</v>
      </c>
      <c r="F11" s="17" t="s">
        <v>14</v>
      </c>
      <c r="G11" s="18">
        <v>1</v>
      </c>
      <c r="H11" s="8"/>
      <c r="I11" s="191">
        <v>69</v>
      </c>
      <c r="J11" s="19"/>
      <c r="K11" s="191">
        <v>69</v>
      </c>
      <c r="M11" s="182">
        <f t="shared" ref="M11:M24" si="0">+M10+1</f>
        <v>2</v>
      </c>
      <c r="O11" s="182">
        <f t="shared" ref="O11:O24" si="1">+O10+1</f>
        <v>2</v>
      </c>
    </row>
    <row r="12" spans="1:15" ht="13">
      <c r="B12" s="29" t="s">
        <v>19</v>
      </c>
      <c r="C12" s="30"/>
      <c r="D12" s="31" t="s">
        <v>16</v>
      </c>
      <c r="E12" s="31" t="s">
        <v>17</v>
      </c>
      <c r="F12" s="31" t="s">
        <v>14</v>
      </c>
      <c r="G12" s="32">
        <v>1</v>
      </c>
      <c r="H12" s="33"/>
      <c r="I12" s="190">
        <v>66</v>
      </c>
      <c r="J12" s="34"/>
      <c r="K12" s="190">
        <v>66</v>
      </c>
      <c r="M12" s="182">
        <f t="shared" si="0"/>
        <v>3</v>
      </c>
      <c r="O12" s="182">
        <f t="shared" si="1"/>
        <v>3</v>
      </c>
    </row>
    <row r="13" spans="1:15" ht="13">
      <c r="B13" s="15" t="s">
        <v>20</v>
      </c>
      <c r="C13" s="16"/>
      <c r="D13" s="17" t="s">
        <v>16</v>
      </c>
      <c r="E13" s="17" t="s">
        <v>17</v>
      </c>
      <c r="F13" s="17" t="s">
        <v>14</v>
      </c>
      <c r="G13" s="18">
        <v>1</v>
      </c>
      <c r="H13" s="8"/>
      <c r="I13" s="191">
        <v>66</v>
      </c>
      <c r="J13" s="19"/>
      <c r="K13" s="191">
        <v>66</v>
      </c>
      <c r="M13" s="182">
        <f t="shared" si="0"/>
        <v>4</v>
      </c>
      <c r="O13" s="182">
        <f t="shared" si="1"/>
        <v>4</v>
      </c>
    </row>
    <row r="14" spans="1:15" ht="13">
      <c r="B14" s="29" t="s">
        <v>21</v>
      </c>
      <c r="C14" s="30"/>
      <c r="D14" s="31" t="s">
        <v>16</v>
      </c>
      <c r="E14" s="31" t="s">
        <v>17</v>
      </c>
      <c r="F14" s="31" t="s">
        <v>14</v>
      </c>
      <c r="G14" s="32">
        <v>1</v>
      </c>
      <c r="H14" s="33"/>
      <c r="I14" s="190">
        <v>53</v>
      </c>
      <c r="J14" s="34"/>
      <c r="K14" s="190">
        <v>53</v>
      </c>
      <c r="M14" s="182">
        <f t="shared" si="0"/>
        <v>5</v>
      </c>
      <c r="O14" s="182">
        <f t="shared" si="1"/>
        <v>5</v>
      </c>
    </row>
    <row r="15" spans="1:15" ht="13">
      <c r="B15" s="15" t="s">
        <v>22</v>
      </c>
      <c r="C15" s="16"/>
      <c r="D15" s="17" t="s">
        <v>16</v>
      </c>
      <c r="E15" s="17" t="s">
        <v>17</v>
      </c>
      <c r="F15" s="17" t="s">
        <v>14</v>
      </c>
      <c r="G15" s="18">
        <v>1</v>
      </c>
      <c r="H15" s="8"/>
      <c r="I15" s="191">
        <v>52</v>
      </c>
      <c r="J15" s="19"/>
      <c r="K15" s="191">
        <v>52</v>
      </c>
      <c r="M15" s="182">
        <f t="shared" si="0"/>
        <v>6</v>
      </c>
      <c r="O15" s="182">
        <f t="shared" si="1"/>
        <v>6</v>
      </c>
    </row>
    <row r="16" spans="1:15" ht="13">
      <c r="B16" s="29" t="s">
        <v>23</v>
      </c>
      <c r="C16" s="30"/>
      <c r="D16" s="31" t="s">
        <v>16</v>
      </c>
      <c r="E16" s="31" t="s">
        <v>17</v>
      </c>
      <c r="F16" s="31" t="s">
        <v>14</v>
      </c>
      <c r="G16" s="32">
        <v>1</v>
      </c>
      <c r="H16" s="33"/>
      <c r="I16" s="190">
        <v>52</v>
      </c>
      <c r="J16" s="34"/>
      <c r="K16" s="190">
        <v>52</v>
      </c>
      <c r="M16" s="182">
        <f t="shared" si="0"/>
        <v>7</v>
      </c>
      <c r="O16" s="182">
        <f t="shared" si="1"/>
        <v>7</v>
      </c>
    </row>
    <row r="17" spans="2:15" ht="13">
      <c r="B17" s="15" t="s">
        <v>24</v>
      </c>
      <c r="C17" s="16"/>
      <c r="D17" s="17" t="s">
        <v>16</v>
      </c>
      <c r="E17" s="17" t="s">
        <v>17</v>
      </c>
      <c r="F17" s="17" t="s">
        <v>14</v>
      </c>
      <c r="G17" s="18">
        <v>1</v>
      </c>
      <c r="H17" s="8"/>
      <c r="I17" s="191">
        <v>51</v>
      </c>
      <c r="J17" s="19"/>
      <c r="K17" s="191">
        <v>51</v>
      </c>
      <c r="M17" s="182">
        <f t="shared" si="0"/>
        <v>8</v>
      </c>
      <c r="O17" s="182">
        <f t="shared" si="1"/>
        <v>8</v>
      </c>
    </row>
    <row r="18" spans="2:15" ht="13">
      <c r="B18" s="29" t="s">
        <v>25</v>
      </c>
      <c r="C18" s="30"/>
      <c r="D18" s="31" t="s">
        <v>16</v>
      </c>
      <c r="E18" s="31" t="s">
        <v>17</v>
      </c>
      <c r="F18" s="31" t="s">
        <v>14</v>
      </c>
      <c r="G18" s="32">
        <v>1</v>
      </c>
      <c r="H18" s="33"/>
      <c r="I18" s="190">
        <v>50</v>
      </c>
      <c r="J18" s="34"/>
      <c r="K18" s="190">
        <v>50</v>
      </c>
      <c r="M18" s="182">
        <f t="shared" si="0"/>
        <v>9</v>
      </c>
      <c r="O18" s="182">
        <f t="shared" si="1"/>
        <v>9</v>
      </c>
    </row>
    <row r="19" spans="2:15" ht="13">
      <c r="B19" s="15" t="s">
        <v>26</v>
      </c>
      <c r="C19" s="16"/>
      <c r="D19" s="17" t="s">
        <v>16</v>
      </c>
      <c r="E19" s="17" t="s">
        <v>17</v>
      </c>
      <c r="F19" s="17" t="s">
        <v>14</v>
      </c>
      <c r="G19" s="18">
        <v>1</v>
      </c>
      <c r="H19" s="8"/>
      <c r="I19" s="191">
        <v>48</v>
      </c>
      <c r="J19" s="19"/>
      <c r="K19" s="191">
        <v>48</v>
      </c>
      <c r="M19" s="182">
        <f t="shared" si="0"/>
        <v>10</v>
      </c>
      <c r="O19" s="182">
        <f t="shared" si="1"/>
        <v>10</v>
      </c>
    </row>
    <row r="20" spans="2:15" ht="13">
      <c r="B20" s="29" t="s">
        <v>27</v>
      </c>
      <c r="C20" s="30"/>
      <c r="D20" s="31" t="s">
        <v>16</v>
      </c>
      <c r="E20" s="31" t="s">
        <v>17</v>
      </c>
      <c r="F20" s="31" t="s">
        <v>14</v>
      </c>
      <c r="G20" s="32">
        <v>1</v>
      </c>
      <c r="H20" s="33"/>
      <c r="I20" s="190">
        <v>43</v>
      </c>
      <c r="J20" s="34"/>
      <c r="K20" s="190">
        <v>43</v>
      </c>
      <c r="M20" s="182">
        <f t="shared" si="0"/>
        <v>11</v>
      </c>
      <c r="O20" s="182">
        <f t="shared" si="1"/>
        <v>11</v>
      </c>
    </row>
    <row r="21" spans="2:15" ht="13">
      <c r="B21" s="15" t="s">
        <v>28</v>
      </c>
      <c r="C21" s="16"/>
      <c r="D21" s="17" t="s">
        <v>16</v>
      </c>
      <c r="E21" s="17" t="s">
        <v>17</v>
      </c>
      <c r="F21" s="17" t="s">
        <v>14</v>
      </c>
      <c r="G21" s="18">
        <v>1</v>
      </c>
      <c r="H21" s="8"/>
      <c r="I21" s="191">
        <v>42</v>
      </c>
      <c r="J21" s="19"/>
      <c r="K21" s="191">
        <v>42</v>
      </c>
      <c r="M21" s="182">
        <f t="shared" si="0"/>
        <v>12</v>
      </c>
      <c r="O21" s="182">
        <f t="shared" si="1"/>
        <v>12</v>
      </c>
    </row>
    <row r="22" spans="2:15" ht="13">
      <c r="B22" s="29" t="s">
        <v>29</v>
      </c>
      <c r="C22" s="30"/>
      <c r="D22" s="31" t="s">
        <v>16</v>
      </c>
      <c r="E22" s="31" t="s">
        <v>17</v>
      </c>
      <c r="F22" s="31" t="s">
        <v>14</v>
      </c>
      <c r="G22" s="32">
        <v>1</v>
      </c>
      <c r="H22" s="33"/>
      <c r="I22" s="190">
        <v>24</v>
      </c>
      <c r="J22" s="34"/>
      <c r="K22" s="190">
        <v>24</v>
      </c>
      <c r="M22" s="182">
        <f t="shared" si="0"/>
        <v>13</v>
      </c>
      <c r="O22" s="182">
        <f t="shared" si="1"/>
        <v>13</v>
      </c>
    </row>
    <row r="23" spans="2:15" ht="13">
      <c r="B23" s="15" t="s">
        <v>30</v>
      </c>
      <c r="C23" s="16"/>
      <c r="D23" s="17" t="s">
        <v>16</v>
      </c>
      <c r="E23" s="17" t="s">
        <v>17</v>
      </c>
      <c r="F23" s="17" t="s">
        <v>14</v>
      </c>
      <c r="G23" s="18">
        <v>1</v>
      </c>
      <c r="H23" s="8"/>
      <c r="I23" s="191">
        <v>17</v>
      </c>
      <c r="J23" s="19"/>
      <c r="K23" s="191">
        <v>17</v>
      </c>
      <c r="M23" s="182">
        <f t="shared" si="0"/>
        <v>14</v>
      </c>
      <c r="O23" s="182">
        <f t="shared" si="1"/>
        <v>14</v>
      </c>
    </row>
    <row r="24" spans="2:15" ht="13">
      <c r="B24" s="29" t="s">
        <v>31</v>
      </c>
      <c r="C24" s="30"/>
      <c r="D24" s="31" t="s">
        <v>16</v>
      </c>
      <c r="E24" s="31" t="s">
        <v>17</v>
      </c>
      <c r="F24" s="31" t="s">
        <v>14</v>
      </c>
      <c r="G24" s="32">
        <v>1</v>
      </c>
      <c r="H24" s="33"/>
      <c r="I24" s="190">
        <v>14</v>
      </c>
      <c r="J24" s="34"/>
      <c r="K24" s="190">
        <v>14</v>
      </c>
      <c r="M24" s="182">
        <f t="shared" si="0"/>
        <v>15</v>
      </c>
      <c r="O24" s="182">
        <f t="shared" si="1"/>
        <v>15</v>
      </c>
    </row>
    <row r="25" spans="2:15" ht="13">
      <c r="B25" s="14" t="s">
        <v>32</v>
      </c>
      <c r="C25" s="13"/>
      <c r="D25" s="5"/>
      <c r="E25" s="5"/>
      <c r="F25" s="6"/>
      <c r="G25" s="20"/>
      <c r="H25" s="5"/>
      <c r="I25" s="186"/>
      <c r="J25" s="5"/>
      <c r="K25" s="186"/>
    </row>
    <row r="26" spans="2:15" ht="13">
      <c r="B26" s="29" t="s">
        <v>33</v>
      </c>
      <c r="C26" s="30"/>
      <c r="D26" s="31" t="s">
        <v>16</v>
      </c>
      <c r="E26" s="31" t="s">
        <v>17</v>
      </c>
      <c r="F26" s="31" t="s">
        <v>34</v>
      </c>
      <c r="G26" s="32">
        <v>1</v>
      </c>
      <c r="H26" s="33"/>
      <c r="I26" s="192">
        <v>835</v>
      </c>
      <c r="J26" s="34"/>
      <c r="K26" s="192">
        <v>857</v>
      </c>
      <c r="M26" s="182">
        <f>+M24+1</f>
        <v>16</v>
      </c>
      <c r="O26" s="182">
        <f>+O24+1</f>
        <v>16</v>
      </c>
    </row>
    <row r="27" spans="2:15" s="194" customFormat="1" ht="13">
      <c r="B27" s="83" t="s">
        <v>35</v>
      </c>
      <c r="C27" s="84"/>
      <c r="D27" s="103" t="s">
        <v>16</v>
      </c>
      <c r="E27" s="103" t="s">
        <v>17</v>
      </c>
      <c r="F27" s="103" t="s">
        <v>36</v>
      </c>
      <c r="G27" s="104">
        <v>1</v>
      </c>
      <c r="H27" s="105"/>
      <c r="I27" s="193">
        <v>750</v>
      </c>
      <c r="J27" s="59"/>
      <c r="K27" s="193">
        <v>729</v>
      </c>
      <c r="M27" s="194">
        <f>+M26+1</f>
        <v>17</v>
      </c>
      <c r="O27" s="194">
        <f t="shared" ref="O27:O33" si="2">O26+1</f>
        <v>17</v>
      </c>
    </row>
    <row r="28" spans="2:15" s="194" customFormat="1" ht="13">
      <c r="B28" s="29" t="s">
        <v>39</v>
      </c>
      <c r="C28" s="30"/>
      <c r="D28" s="31" t="s">
        <v>16</v>
      </c>
      <c r="E28" s="31" t="s">
        <v>40</v>
      </c>
      <c r="F28" s="31" t="s">
        <v>36</v>
      </c>
      <c r="G28" s="32">
        <v>1</v>
      </c>
      <c r="H28" s="33"/>
      <c r="I28" s="192">
        <v>547</v>
      </c>
      <c r="J28" s="34"/>
      <c r="K28" s="192">
        <v>616</v>
      </c>
      <c r="M28" s="194" t="e">
        <f>+#REF!+1</f>
        <v>#REF!</v>
      </c>
      <c r="O28" s="194">
        <f t="shared" si="2"/>
        <v>18</v>
      </c>
    </row>
    <row r="29" spans="2:15" s="194" customFormat="1" ht="13">
      <c r="B29" s="83" t="s">
        <v>287</v>
      </c>
      <c r="C29" s="84"/>
      <c r="D29" s="103" t="s">
        <v>16</v>
      </c>
      <c r="E29" s="103" t="s">
        <v>17</v>
      </c>
      <c r="F29" s="103" t="s">
        <v>36</v>
      </c>
      <c r="G29" s="104">
        <v>1</v>
      </c>
      <c r="H29" s="105"/>
      <c r="I29" s="193">
        <v>513</v>
      </c>
      <c r="J29" s="59"/>
      <c r="K29" s="193">
        <v>608</v>
      </c>
      <c r="M29" s="194" t="e">
        <f>+M48+1</f>
        <v>#REF!</v>
      </c>
      <c r="O29" s="194">
        <f t="shared" si="2"/>
        <v>19</v>
      </c>
    </row>
    <row r="30" spans="2:15" s="194" customFormat="1" ht="13">
      <c r="B30" s="29" t="s">
        <v>41</v>
      </c>
      <c r="C30" s="30"/>
      <c r="D30" s="31" t="s">
        <v>16</v>
      </c>
      <c r="E30" s="31" t="s">
        <v>17</v>
      </c>
      <c r="F30" s="31" t="s">
        <v>36</v>
      </c>
      <c r="G30" s="32">
        <v>1</v>
      </c>
      <c r="H30" s="33"/>
      <c r="I30" s="192">
        <v>564</v>
      </c>
      <c r="J30" s="34"/>
      <c r="K30" s="192">
        <v>605</v>
      </c>
      <c r="M30" s="194" t="e">
        <f>+M28+1</f>
        <v>#REF!</v>
      </c>
      <c r="O30" s="194">
        <f t="shared" si="2"/>
        <v>20</v>
      </c>
    </row>
    <row r="31" spans="2:15" s="194" customFormat="1" ht="13">
      <c r="B31" s="83" t="s">
        <v>42</v>
      </c>
      <c r="C31" s="84"/>
      <c r="D31" s="103" t="s">
        <v>16</v>
      </c>
      <c r="E31" s="103" t="s">
        <v>17</v>
      </c>
      <c r="F31" s="103" t="s">
        <v>36</v>
      </c>
      <c r="G31" s="104">
        <v>1</v>
      </c>
      <c r="H31" s="105"/>
      <c r="I31" s="193">
        <v>542</v>
      </c>
      <c r="J31" s="59"/>
      <c r="K31" s="193">
        <v>578</v>
      </c>
      <c r="M31" s="194" t="e">
        <f t="shared" ref="M31:M48" si="3">+M30+1</f>
        <v>#REF!</v>
      </c>
      <c r="O31" s="194">
        <f t="shared" si="2"/>
        <v>21</v>
      </c>
    </row>
    <row r="32" spans="2:15" s="194" customFormat="1" ht="13">
      <c r="B32" s="29" t="s">
        <v>43</v>
      </c>
      <c r="C32" s="30"/>
      <c r="D32" s="31" t="s">
        <v>16</v>
      </c>
      <c r="E32" s="31" t="s">
        <v>17</v>
      </c>
      <c r="F32" s="31" t="s">
        <v>36</v>
      </c>
      <c r="G32" s="32">
        <v>1</v>
      </c>
      <c r="H32" s="33"/>
      <c r="I32" s="192">
        <v>518</v>
      </c>
      <c r="J32" s="34"/>
      <c r="K32" s="192">
        <v>572</v>
      </c>
      <c r="M32" s="194" t="e">
        <f t="shared" si="3"/>
        <v>#REF!</v>
      </c>
      <c r="O32" s="194">
        <f t="shared" si="2"/>
        <v>22</v>
      </c>
    </row>
    <row r="33" spans="2:15" s="194" customFormat="1" ht="13">
      <c r="B33" s="83" t="s">
        <v>44</v>
      </c>
      <c r="C33" s="84"/>
      <c r="D33" s="103" t="s">
        <v>16</v>
      </c>
      <c r="E33" s="103" t="s">
        <v>45</v>
      </c>
      <c r="F33" s="103" t="s">
        <v>36</v>
      </c>
      <c r="G33" s="104">
        <v>1</v>
      </c>
      <c r="H33" s="105"/>
      <c r="I33" s="193">
        <v>520</v>
      </c>
      <c r="J33" s="59"/>
      <c r="K33" s="193">
        <v>530</v>
      </c>
      <c r="M33" s="194" t="e">
        <f t="shared" si="3"/>
        <v>#REF!</v>
      </c>
      <c r="O33" s="194">
        <f t="shared" si="2"/>
        <v>23</v>
      </c>
    </row>
    <row r="34" spans="2:15" s="194" customFormat="1" ht="13">
      <c r="B34" s="29" t="s">
        <v>47</v>
      </c>
      <c r="C34" s="30"/>
      <c r="D34" s="31" t="s">
        <v>16</v>
      </c>
      <c r="E34" s="31" t="s">
        <v>17</v>
      </c>
      <c r="F34" s="31" t="s">
        <v>36</v>
      </c>
      <c r="G34" s="32">
        <v>1</v>
      </c>
      <c r="H34" s="33"/>
      <c r="I34" s="192">
        <v>0</v>
      </c>
      <c r="J34" s="34"/>
      <c r="K34" s="192">
        <v>188</v>
      </c>
      <c r="M34" s="194" t="e">
        <f>+#REF!+1</f>
        <v>#REF!</v>
      </c>
      <c r="O34" s="194">
        <f>O33+1</f>
        <v>24</v>
      </c>
    </row>
    <row r="35" spans="2:15" ht="13">
      <c r="B35" s="15" t="s">
        <v>48</v>
      </c>
      <c r="C35" s="16"/>
      <c r="D35" s="17" t="s">
        <v>16</v>
      </c>
      <c r="E35" s="17" t="s">
        <v>17</v>
      </c>
      <c r="F35" s="17" t="s">
        <v>36</v>
      </c>
      <c r="G35" s="18">
        <v>1</v>
      </c>
      <c r="H35" s="8"/>
      <c r="I35" s="191">
        <v>0</v>
      </c>
      <c r="J35" s="19"/>
      <c r="K35" s="191">
        <v>141</v>
      </c>
      <c r="M35" s="182" t="e">
        <f t="shared" si="3"/>
        <v>#REF!</v>
      </c>
      <c r="O35" s="182">
        <f t="shared" ref="O35:O48" si="4">+O34+1</f>
        <v>25</v>
      </c>
    </row>
    <row r="36" spans="2:15" ht="13">
      <c r="B36" s="29" t="s">
        <v>49</v>
      </c>
      <c r="C36" s="30"/>
      <c r="D36" s="31" t="s">
        <v>16</v>
      </c>
      <c r="E36" s="31" t="s">
        <v>17</v>
      </c>
      <c r="F36" s="31" t="s">
        <v>36</v>
      </c>
      <c r="G36" s="32">
        <v>1</v>
      </c>
      <c r="H36" s="33"/>
      <c r="I36" s="190">
        <v>109</v>
      </c>
      <c r="J36" s="34"/>
      <c r="K36" s="190">
        <v>128</v>
      </c>
      <c r="M36" s="182" t="e">
        <f t="shared" si="3"/>
        <v>#REF!</v>
      </c>
      <c r="O36" s="182">
        <f t="shared" si="4"/>
        <v>26</v>
      </c>
    </row>
    <row r="37" spans="2:15" ht="13">
      <c r="B37" s="15" t="s">
        <v>50</v>
      </c>
      <c r="C37" s="16"/>
      <c r="D37" s="17" t="s">
        <v>16</v>
      </c>
      <c r="E37" s="17" t="s">
        <v>17</v>
      </c>
      <c r="F37" s="17" t="s">
        <v>36</v>
      </c>
      <c r="G37" s="18">
        <v>1</v>
      </c>
      <c r="H37" s="8"/>
      <c r="I37" s="191">
        <v>120</v>
      </c>
      <c r="J37" s="19"/>
      <c r="K37" s="191">
        <v>120</v>
      </c>
      <c r="M37" s="182" t="e">
        <f t="shared" si="3"/>
        <v>#REF!</v>
      </c>
      <c r="O37" s="182">
        <f t="shared" si="4"/>
        <v>27</v>
      </c>
    </row>
    <row r="38" spans="2:15" ht="13">
      <c r="B38" s="29" t="s">
        <v>51</v>
      </c>
      <c r="C38" s="30"/>
      <c r="D38" s="31" t="s">
        <v>16</v>
      </c>
      <c r="E38" s="31" t="s">
        <v>17</v>
      </c>
      <c r="F38" s="31" t="s">
        <v>36</v>
      </c>
      <c r="G38" s="32">
        <v>1</v>
      </c>
      <c r="H38" s="33"/>
      <c r="I38" s="190">
        <v>50</v>
      </c>
      <c r="J38" s="34"/>
      <c r="K38" s="190">
        <v>50</v>
      </c>
      <c r="M38" s="182" t="e">
        <f t="shared" si="3"/>
        <v>#REF!</v>
      </c>
      <c r="O38" s="182">
        <f t="shared" si="4"/>
        <v>28</v>
      </c>
    </row>
    <row r="39" spans="2:15" ht="13">
      <c r="B39" s="15" t="s">
        <v>52</v>
      </c>
      <c r="C39" s="16"/>
      <c r="D39" s="17" t="s">
        <v>16</v>
      </c>
      <c r="E39" s="17" t="s">
        <v>17</v>
      </c>
      <c r="F39" s="17" t="s">
        <v>36</v>
      </c>
      <c r="G39" s="18">
        <v>1</v>
      </c>
      <c r="H39" s="8"/>
      <c r="I39" s="191">
        <v>49</v>
      </c>
      <c r="J39" s="19"/>
      <c r="K39" s="191">
        <v>49</v>
      </c>
      <c r="M39" s="182" t="e">
        <f t="shared" si="3"/>
        <v>#REF!</v>
      </c>
      <c r="O39" s="182">
        <f t="shared" si="4"/>
        <v>29</v>
      </c>
    </row>
    <row r="40" spans="2:15" ht="13">
      <c r="B40" s="29" t="s">
        <v>53</v>
      </c>
      <c r="C40" s="30"/>
      <c r="D40" s="31" t="s">
        <v>16</v>
      </c>
      <c r="E40" s="31" t="s">
        <v>17</v>
      </c>
      <c r="F40" s="31" t="s">
        <v>36</v>
      </c>
      <c r="G40" s="32">
        <v>1</v>
      </c>
      <c r="H40" s="33"/>
      <c r="I40" s="190">
        <v>0</v>
      </c>
      <c r="J40" s="34"/>
      <c r="K40" s="190">
        <v>48</v>
      </c>
      <c r="M40" s="182" t="e">
        <f t="shared" si="3"/>
        <v>#REF!</v>
      </c>
      <c r="O40" s="182">
        <f t="shared" si="4"/>
        <v>30</v>
      </c>
    </row>
    <row r="41" spans="2:15" ht="13">
      <c r="B41" s="15" t="s">
        <v>54</v>
      </c>
      <c r="C41" s="16"/>
      <c r="D41" s="17" t="s">
        <v>16</v>
      </c>
      <c r="E41" s="17" t="s">
        <v>17</v>
      </c>
      <c r="F41" s="17" t="s">
        <v>36</v>
      </c>
      <c r="G41" s="18">
        <v>1</v>
      </c>
      <c r="H41" s="8"/>
      <c r="I41" s="191">
        <v>0</v>
      </c>
      <c r="J41" s="19"/>
      <c r="K41" s="191">
        <v>47</v>
      </c>
      <c r="M41" s="182" t="e">
        <f t="shared" si="3"/>
        <v>#REF!</v>
      </c>
      <c r="O41" s="182">
        <f t="shared" si="4"/>
        <v>31</v>
      </c>
    </row>
    <row r="42" spans="2:15" ht="13">
      <c r="B42" s="29" t="s">
        <v>55</v>
      </c>
      <c r="C42" s="30"/>
      <c r="D42" s="31" t="s">
        <v>16</v>
      </c>
      <c r="E42" s="31" t="s">
        <v>17</v>
      </c>
      <c r="F42" s="31" t="s">
        <v>36</v>
      </c>
      <c r="G42" s="32">
        <v>1</v>
      </c>
      <c r="H42" s="33"/>
      <c r="I42" s="190">
        <v>0</v>
      </c>
      <c r="J42" s="34"/>
      <c r="K42" s="190">
        <v>47</v>
      </c>
      <c r="M42" s="182" t="e">
        <f t="shared" si="3"/>
        <v>#REF!</v>
      </c>
      <c r="O42" s="182">
        <f t="shared" si="4"/>
        <v>32</v>
      </c>
    </row>
    <row r="43" spans="2:15" ht="13">
      <c r="B43" s="15" t="s">
        <v>56</v>
      </c>
      <c r="C43" s="16"/>
      <c r="D43" s="17" t="s">
        <v>16</v>
      </c>
      <c r="E43" s="17" t="s">
        <v>17</v>
      </c>
      <c r="F43" s="17" t="s">
        <v>36</v>
      </c>
      <c r="G43" s="18">
        <v>1</v>
      </c>
      <c r="H43" s="8"/>
      <c r="I43" s="191">
        <v>0</v>
      </c>
      <c r="J43" s="19"/>
      <c r="K43" s="191">
        <v>47</v>
      </c>
      <c r="M43" s="182" t="e">
        <f t="shared" si="3"/>
        <v>#REF!</v>
      </c>
      <c r="O43" s="182">
        <f t="shared" si="4"/>
        <v>33</v>
      </c>
    </row>
    <row r="44" spans="2:15" ht="13">
      <c r="B44" s="29" t="s">
        <v>57</v>
      </c>
      <c r="C44" s="30"/>
      <c r="D44" s="31" t="s">
        <v>16</v>
      </c>
      <c r="E44" s="31" t="s">
        <v>17</v>
      </c>
      <c r="F44" s="31" t="s">
        <v>36</v>
      </c>
      <c r="G44" s="32">
        <v>1</v>
      </c>
      <c r="H44" s="33"/>
      <c r="I44" s="190">
        <v>0</v>
      </c>
      <c r="J44" s="34"/>
      <c r="K44" s="190">
        <v>47</v>
      </c>
      <c r="M44" s="182" t="e">
        <f t="shared" si="3"/>
        <v>#REF!</v>
      </c>
      <c r="O44" s="182">
        <f t="shared" si="4"/>
        <v>34</v>
      </c>
    </row>
    <row r="45" spans="2:15" ht="13">
      <c r="B45" s="15" t="s">
        <v>58</v>
      </c>
      <c r="C45" s="16"/>
      <c r="D45" s="17" t="s">
        <v>16</v>
      </c>
      <c r="E45" s="17" t="s">
        <v>17</v>
      </c>
      <c r="F45" s="17" t="s">
        <v>36</v>
      </c>
      <c r="G45" s="18">
        <v>1</v>
      </c>
      <c r="H45" s="8"/>
      <c r="I45" s="191">
        <v>0</v>
      </c>
      <c r="J45" s="19"/>
      <c r="K45" s="191">
        <v>47</v>
      </c>
      <c r="M45" s="182" t="e">
        <f t="shared" si="3"/>
        <v>#REF!</v>
      </c>
      <c r="O45" s="182">
        <f t="shared" si="4"/>
        <v>35</v>
      </c>
    </row>
    <row r="46" spans="2:15" ht="13">
      <c r="B46" s="29" t="s">
        <v>59</v>
      </c>
      <c r="C46" s="30"/>
      <c r="D46" s="31" t="s">
        <v>16</v>
      </c>
      <c r="E46" s="31" t="s">
        <v>17</v>
      </c>
      <c r="F46" s="31" t="s">
        <v>36</v>
      </c>
      <c r="G46" s="32">
        <v>1</v>
      </c>
      <c r="H46" s="33"/>
      <c r="I46" s="190">
        <v>0</v>
      </c>
      <c r="J46" s="34"/>
      <c r="K46" s="190">
        <v>47</v>
      </c>
      <c r="M46" s="182" t="e">
        <f t="shared" si="3"/>
        <v>#REF!</v>
      </c>
      <c r="O46" s="182">
        <f t="shared" si="4"/>
        <v>36</v>
      </c>
    </row>
    <row r="47" spans="2:15" ht="13">
      <c r="B47" s="15" t="s">
        <v>60</v>
      </c>
      <c r="C47" s="16"/>
      <c r="D47" s="17" t="s">
        <v>16</v>
      </c>
      <c r="E47" s="17" t="s">
        <v>17</v>
      </c>
      <c r="F47" s="17" t="s">
        <v>36</v>
      </c>
      <c r="G47" s="18">
        <v>1</v>
      </c>
      <c r="H47" s="8"/>
      <c r="I47" s="191">
        <v>0</v>
      </c>
      <c r="J47" s="19"/>
      <c r="K47" s="191">
        <v>44</v>
      </c>
      <c r="M47" s="182" t="e">
        <f t="shared" si="3"/>
        <v>#REF!</v>
      </c>
      <c r="O47" s="182">
        <f t="shared" si="4"/>
        <v>37</v>
      </c>
    </row>
    <row r="48" spans="2:15" ht="13">
      <c r="B48" s="29" t="s">
        <v>61</v>
      </c>
      <c r="C48" s="30"/>
      <c r="D48" s="31" t="s">
        <v>16</v>
      </c>
      <c r="E48" s="31" t="s">
        <v>17</v>
      </c>
      <c r="F48" s="31" t="s">
        <v>36</v>
      </c>
      <c r="G48" s="32">
        <v>1</v>
      </c>
      <c r="H48" s="33"/>
      <c r="I48" s="190">
        <v>28</v>
      </c>
      <c r="J48" s="34"/>
      <c r="K48" s="190">
        <v>28</v>
      </c>
      <c r="M48" s="182" t="e">
        <f t="shared" si="3"/>
        <v>#REF!</v>
      </c>
      <c r="O48" s="182">
        <f t="shared" si="4"/>
        <v>38</v>
      </c>
    </row>
    <row r="49" spans="2:15" ht="13">
      <c r="B49" s="22" t="s">
        <v>62</v>
      </c>
      <c r="C49" s="16"/>
      <c r="D49" s="17"/>
      <c r="E49" s="17"/>
      <c r="F49" s="17"/>
      <c r="G49" s="46"/>
      <c r="H49" s="47"/>
      <c r="I49" s="195">
        <f>SUM(I10:I48)</f>
        <v>5870</v>
      </c>
      <c r="J49" s="44"/>
      <c r="K49" s="195">
        <f>SUM(K10:K48)</f>
        <v>6898</v>
      </c>
    </row>
    <row r="50" spans="2:15" ht="13">
      <c r="B50" s="26" t="s">
        <v>63</v>
      </c>
      <c r="C50" s="26"/>
      <c r="D50" s="27"/>
      <c r="E50" s="27"/>
      <c r="F50" s="28"/>
      <c r="G50" s="27"/>
      <c r="H50" s="27"/>
      <c r="I50" s="189"/>
      <c r="J50" s="27"/>
      <c r="K50" s="189"/>
    </row>
    <row r="51" spans="2:15" ht="13">
      <c r="B51" s="15" t="s">
        <v>66</v>
      </c>
      <c r="C51" s="16"/>
      <c r="D51" s="17" t="s">
        <v>122</v>
      </c>
      <c r="E51" s="17" t="s">
        <v>65</v>
      </c>
      <c r="F51" s="17" t="s">
        <v>36</v>
      </c>
      <c r="G51" s="18">
        <v>1</v>
      </c>
      <c r="H51" s="8"/>
      <c r="I51" s="191">
        <v>830</v>
      </c>
      <c r="J51" s="19"/>
      <c r="K51" s="191">
        <v>1001</v>
      </c>
      <c r="M51" s="182" t="e">
        <f>+M29+1</f>
        <v>#REF!</v>
      </c>
      <c r="O51" s="182">
        <f>+O48+1</f>
        <v>39</v>
      </c>
    </row>
    <row r="52" spans="2:15" ht="13">
      <c r="B52" s="29" t="s">
        <v>67</v>
      </c>
      <c r="C52" s="30"/>
      <c r="D52" s="31" t="s">
        <v>122</v>
      </c>
      <c r="E52" s="31" t="s">
        <v>65</v>
      </c>
      <c r="F52" s="31" t="s">
        <v>36</v>
      </c>
      <c r="G52" s="32">
        <v>1</v>
      </c>
      <c r="H52" s="33"/>
      <c r="I52" s="190">
        <v>782</v>
      </c>
      <c r="J52" s="34"/>
      <c r="K52" s="190">
        <v>842</v>
      </c>
      <c r="M52" s="182" t="e">
        <f t="shared" ref="M52:M62" si="5">+M51+1</f>
        <v>#REF!</v>
      </c>
      <c r="O52" s="182">
        <f t="shared" ref="O52:O62" si="6">+O51+1</f>
        <v>40</v>
      </c>
    </row>
    <row r="53" spans="2:15" ht="13">
      <c r="B53" s="15" t="s">
        <v>68</v>
      </c>
      <c r="C53" s="16"/>
      <c r="D53" s="17" t="s">
        <v>122</v>
      </c>
      <c r="E53" s="17" t="s">
        <v>65</v>
      </c>
      <c r="F53" s="17" t="s">
        <v>36</v>
      </c>
      <c r="G53" s="18">
        <v>1</v>
      </c>
      <c r="H53" s="8"/>
      <c r="I53" s="191">
        <v>763</v>
      </c>
      <c r="J53" s="19"/>
      <c r="K53" s="191">
        <v>781</v>
      </c>
      <c r="M53" s="182" t="e">
        <f t="shared" si="5"/>
        <v>#REF!</v>
      </c>
      <c r="O53" s="182">
        <f t="shared" si="6"/>
        <v>41</v>
      </c>
    </row>
    <row r="54" spans="2:15" ht="13">
      <c r="B54" s="29" t="s">
        <v>64</v>
      </c>
      <c r="C54" s="30"/>
      <c r="D54" s="31" t="s">
        <v>122</v>
      </c>
      <c r="E54" s="31" t="s">
        <v>65</v>
      </c>
      <c r="F54" s="31" t="s">
        <v>36</v>
      </c>
      <c r="G54" s="32">
        <v>0.75</v>
      </c>
      <c r="H54" s="33"/>
      <c r="I54" s="190">
        <v>779</v>
      </c>
      <c r="J54" s="34"/>
      <c r="K54" s="190">
        <v>746</v>
      </c>
      <c r="M54" s="182" t="e">
        <f t="shared" si="5"/>
        <v>#REF!</v>
      </c>
      <c r="O54" s="182">
        <f t="shared" si="6"/>
        <v>42</v>
      </c>
    </row>
    <row r="55" spans="2:15" ht="13">
      <c r="B55" s="15" t="s">
        <v>69</v>
      </c>
      <c r="C55" s="16"/>
      <c r="D55" s="17" t="s">
        <v>122</v>
      </c>
      <c r="E55" s="17" t="s">
        <v>65</v>
      </c>
      <c r="F55" s="17" t="s">
        <v>36</v>
      </c>
      <c r="G55" s="18">
        <v>1</v>
      </c>
      <c r="H55" s="8"/>
      <c r="I55" s="191">
        <v>662</v>
      </c>
      <c r="J55" s="19"/>
      <c r="K55" s="191">
        <v>692</v>
      </c>
      <c r="M55" s="182" t="e">
        <f t="shared" si="5"/>
        <v>#REF!</v>
      </c>
      <c r="O55" s="182">
        <f t="shared" si="6"/>
        <v>43</v>
      </c>
    </row>
    <row r="56" spans="2:15" ht="13">
      <c r="B56" s="29" t="s">
        <v>71</v>
      </c>
      <c r="C56" s="30"/>
      <c r="D56" s="31" t="s">
        <v>122</v>
      </c>
      <c r="E56" s="31" t="s">
        <v>65</v>
      </c>
      <c r="F56" s="31" t="s">
        <v>36</v>
      </c>
      <c r="G56" s="32">
        <v>1</v>
      </c>
      <c r="H56" s="33"/>
      <c r="I56" s="190">
        <v>463</v>
      </c>
      <c r="J56" s="34"/>
      <c r="K56" s="190">
        <v>608</v>
      </c>
      <c r="M56" s="182" t="e">
        <f t="shared" si="5"/>
        <v>#REF!</v>
      </c>
      <c r="O56" s="182">
        <f t="shared" si="6"/>
        <v>44</v>
      </c>
    </row>
    <row r="57" spans="2:15" ht="13">
      <c r="B57" s="15" t="s">
        <v>70</v>
      </c>
      <c r="C57" s="16"/>
      <c r="D57" s="17" t="s">
        <v>122</v>
      </c>
      <c r="E57" s="17" t="s">
        <v>65</v>
      </c>
      <c r="F57" s="17" t="s">
        <v>36</v>
      </c>
      <c r="G57" s="18">
        <v>1</v>
      </c>
      <c r="H57" s="8"/>
      <c r="I57" s="191">
        <v>520</v>
      </c>
      <c r="J57" s="19"/>
      <c r="K57" s="191">
        <v>606</v>
      </c>
      <c r="M57" s="182" t="e">
        <f t="shared" si="5"/>
        <v>#REF!</v>
      </c>
      <c r="O57" s="182">
        <f t="shared" si="6"/>
        <v>45</v>
      </c>
    </row>
    <row r="58" spans="2:15" ht="13">
      <c r="B58" s="29" t="s">
        <v>72</v>
      </c>
      <c r="C58" s="30"/>
      <c r="D58" s="31" t="s">
        <v>122</v>
      </c>
      <c r="E58" s="31" t="s">
        <v>65</v>
      </c>
      <c r="F58" s="31" t="s">
        <v>36</v>
      </c>
      <c r="G58" s="32">
        <v>1</v>
      </c>
      <c r="H58" s="33"/>
      <c r="I58" s="190">
        <v>426</v>
      </c>
      <c r="J58" s="34"/>
      <c r="K58" s="190">
        <v>500</v>
      </c>
      <c r="M58" s="182" t="e">
        <f t="shared" si="5"/>
        <v>#REF!</v>
      </c>
      <c r="O58" s="182">
        <f t="shared" si="6"/>
        <v>46</v>
      </c>
    </row>
    <row r="59" spans="2:15" ht="13">
      <c r="B59" s="15" t="s">
        <v>73</v>
      </c>
      <c r="C59" s="16"/>
      <c r="D59" s="17" t="s">
        <v>122</v>
      </c>
      <c r="E59" s="17" t="s">
        <v>65</v>
      </c>
      <c r="F59" s="17" t="s">
        <v>36</v>
      </c>
      <c r="G59" s="18">
        <v>1</v>
      </c>
      <c r="H59" s="8"/>
      <c r="I59" s="191">
        <v>400</v>
      </c>
      <c r="J59" s="19"/>
      <c r="K59" s="191">
        <v>453</v>
      </c>
      <c r="M59" s="182" t="e">
        <f t="shared" si="5"/>
        <v>#REF!</v>
      </c>
      <c r="O59" s="182">
        <f t="shared" si="6"/>
        <v>47</v>
      </c>
    </row>
    <row r="60" spans="2:15" ht="13">
      <c r="B60" s="29" t="s">
        <v>74</v>
      </c>
      <c r="C60" s="30"/>
      <c r="D60" s="31" t="s">
        <v>122</v>
      </c>
      <c r="E60" s="31" t="s">
        <v>65</v>
      </c>
      <c r="F60" s="31" t="s">
        <v>36</v>
      </c>
      <c r="G60" s="32">
        <v>1</v>
      </c>
      <c r="H60" s="33"/>
      <c r="I60" s="190">
        <v>344</v>
      </c>
      <c r="J60" s="34"/>
      <c r="K60" s="190">
        <v>400</v>
      </c>
      <c r="M60" s="182" t="e">
        <f t="shared" si="5"/>
        <v>#REF!</v>
      </c>
      <c r="O60" s="182">
        <f t="shared" si="6"/>
        <v>48</v>
      </c>
    </row>
    <row r="61" spans="2:15" ht="13">
      <c r="B61" s="15" t="s">
        <v>75</v>
      </c>
      <c r="C61" s="16"/>
      <c r="D61" s="17" t="s">
        <v>122</v>
      </c>
      <c r="E61" s="17" t="s">
        <v>65</v>
      </c>
      <c r="F61" s="17" t="s">
        <v>36</v>
      </c>
      <c r="G61" s="48">
        <v>0.78500000000000003</v>
      </c>
      <c r="H61" s="8"/>
      <c r="I61" s="191">
        <v>392</v>
      </c>
      <c r="J61" s="19"/>
      <c r="K61" s="191">
        <v>374</v>
      </c>
      <c r="M61" s="182" t="e">
        <f t="shared" si="5"/>
        <v>#REF!</v>
      </c>
      <c r="O61" s="182">
        <f t="shared" si="6"/>
        <v>49</v>
      </c>
    </row>
    <row r="62" spans="2:15" ht="15.5">
      <c r="B62" s="29" t="s">
        <v>289</v>
      </c>
      <c r="C62" s="54"/>
      <c r="D62" s="31" t="s">
        <v>122</v>
      </c>
      <c r="E62" s="31" t="s">
        <v>65</v>
      </c>
      <c r="F62" s="31" t="s">
        <v>36</v>
      </c>
      <c r="G62" s="32">
        <v>1</v>
      </c>
      <c r="H62" s="33"/>
      <c r="I62" s="196">
        <v>210</v>
      </c>
      <c r="J62" s="34"/>
      <c r="K62" s="196">
        <v>236</v>
      </c>
      <c r="M62" s="182" t="e">
        <f t="shared" si="5"/>
        <v>#REF!</v>
      </c>
      <c r="O62" s="182">
        <f t="shared" si="6"/>
        <v>50</v>
      </c>
    </row>
    <row r="63" spans="2:15" ht="13">
      <c r="B63" s="22" t="s">
        <v>62</v>
      </c>
      <c r="C63" s="16"/>
      <c r="D63" s="5"/>
      <c r="E63" s="5"/>
      <c r="F63" s="6"/>
      <c r="G63" s="23"/>
      <c r="H63" s="23"/>
      <c r="I63" s="195">
        <f>SUM(I51:I62)</f>
        <v>6571</v>
      </c>
      <c r="J63" s="44"/>
      <c r="K63" s="195">
        <f>SUM(K51:K62)</f>
        <v>7239</v>
      </c>
    </row>
    <row r="64" spans="2:15" ht="13">
      <c r="B64" s="26" t="s">
        <v>97</v>
      </c>
      <c r="C64" s="26"/>
      <c r="D64" s="27"/>
      <c r="E64" s="27"/>
      <c r="F64" s="28"/>
      <c r="G64" s="27"/>
      <c r="H64" s="27"/>
      <c r="I64" s="189"/>
      <c r="J64" s="27"/>
      <c r="K64" s="189"/>
    </row>
    <row r="65" spans="2:15" ht="13">
      <c r="B65" s="15" t="s">
        <v>176</v>
      </c>
      <c r="C65" s="16"/>
      <c r="D65" s="17" t="s">
        <v>114</v>
      </c>
      <c r="E65" s="17" t="s">
        <v>254</v>
      </c>
      <c r="F65" s="17" t="s">
        <v>36</v>
      </c>
      <c r="G65" s="18">
        <v>1</v>
      </c>
      <c r="H65" s="8"/>
      <c r="I65" s="191">
        <v>1037</v>
      </c>
      <c r="J65" s="19"/>
      <c r="K65" s="191">
        <v>1130</v>
      </c>
      <c r="M65" s="182" t="e">
        <f>+M108+1</f>
        <v>#REF!</v>
      </c>
      <c r="O65" s="182">
        <f>+O62+1</f>
        <v>51</v>
      </c>
    </row>
    <row r="66" spans="2:15" ht="13">
      <c r="B66" s="29" t="s">
        <v>183</v>
      </c>
      <c r="C66" s="30"/>
      <c r="D66" s="31" t="s">
        <v>114</v>
      </c>
      <c r="E66" s="31" t="s">
        <v>255</v>
      </c>
      <c r="F66" s="31" t="s">
        <v>36</v>
      </c>
      <c r="G66" s="32">
        <v>1</v>
      </c>
      <c r="H66" s="33"/>
      <c r="I66" s="192">
        <v>1030</v>
      </c>
      <c r="J66" s="34"/>
      <c r="K66" s="192">
        <v>1130</v>
      </c>
      <c r="M66" s="182" t="e">
        <f t="shared" ref="M66:M95" si="7">+M65+1</f>
        <v>#REF!</v>
      </c>
      <c r="O66" s="182">
        <f t="shared" ref="O66:O95" si="8">+O65+1</f>
        <v>52</v>
      </c>
    </row>
    <row r="67" spans="2:15" ht="13">
      <c r="B67" s="15" t="s">
        <v>187</v>
      </c>
      <c r="C67" s="16"/>
      <c r="D67" s="17" t="s">
        <v>114</v>
      </c>
      <c r="E67" s="17" t="s">
        <v>255</v>
      </c>
      <c r="F67" s="17" t="s">
        <v>36</v>
      </c>
      <c r="G67" s="18">
        <v>1</v>
      </c>
      <c r="H67" s="8"/>
      <c r="I67" s="191">
        <v>0</v>
      </c>
      <c r="J67" s="19"/>
      <c r="K67" s="191">
        <v>725</v>
      </c>
      <c r="M67" s="182" t="e">
        <f t="shared" si="7"/>
        <v>#REF!</v>
      </c>
      <c r="O67" s="182">
        <f t="shared" si="8"/>
        <v>53</v>
      </c>
    </row>
    <row r="68" spans="2:15" ht="13">
      <c r="B68" s="29" t="s">
        <v>98</v>
      </c>
      <c r="C68" s="30"/>
      <c r="D68" s="31" t="s">
        <v>99</v>
      </c>
      <c r="E68" s="31" t="s">
        <v>100</v>
      </c>
      <c r="F68" s="31" t="s">
        <v>36</v>
      </c>
      <c r="G68" s="32">
        <v>1</v>
      </c>
      <c r="H68" s="33"/>
      <c r="I68" s="192">
        <v>518</v>
      </c>
      <c r="J68" s="34"/>
      <c r="K68" s="192">
        <v>603</v>
      </c>
      <c r="M68" s="182" t="e">
        <f t="shared" si="7"/>
        <v>#REF!</v>
      </c>
      <c r="O68" s="182">
        <f t="shared" si="8"/>
        <v>54</v>
      </c>
    </row>
    <row r="69" spans="2:15" ht="13">
      <c r="B69" s="15" t="s">
        <v>277</v>
      </c>
      <c r="C69" s="16"/>
      <c r="D69" s="17" t="s">
        <v>114</v>
      </c>
      <c r="E69" s="17" t="s">
        <v>254</v>
      </c>
      <c r="F69" s="17" t="s">
        <v>36</v>
      </c>
      <c r="G69" s="18">
        <v>1</v>
      </c>
      <c r="H69" s="8"/>
      <c r="I69" s="197">
        <v>518.5</v>
      </c>
      <c r="J69" s="19"/>
      <c r="K69" s="197">
        <v>565</v>
      </c>
      <c r="O69" s="182">
        <f t="shared" si="8"/>
        <v>55</v>
      </c>
    </row>
    <row r="70" spans="2:15" ht="13">
      <c r="B70" s="29" t="s">
        <v>104</v>
      </c>
      <c r="C70" s="30"/>
      <c r="D70" s="31" t="s">
        <v>120</v>
      </c>
      <c r="E70" s="31" t="s">
        <v>105</v>
      </c>
      <c r="F70" s="31" t="s">
        <v>36</v>
      </c>
      <c r="G70" s="32">
        <v>1</v>
      </c>
      <c r="H70" s="33"/>
      <c r="I70" s="192">
        <v>543</v>
      </c>
      <c r="J70" s="34"/>
      <c r="K70" s="192">
        <v>543</v>
      </c>
      <c r="M70" s="182" t="e">
        <f>+M68+1</f>
        <v>#REF!</v>
      </c>
      <c r="O70" s="182">
        <f t="shared" si="8"/>
        <v>56</v>
      </c>
    </row>
    <row r="71" spans="2:15" ht="15.5">
      <c r="B71" s="15" t="s">
        <v>288</v>
      </c>
      <c r="C71" s="16"/>
      <c r="D71" s="17" t="s">
        <v>120</v>
      </c>
      <c r="E71" s="17" t="s">
        <v>112</v>
      </c>
      <c r="F71" s="17" t="s">
        <v>36</v>
      </c>
      <c r="G71" s="18">
        <v>0.5</v>
      </c>
      <c r="H71" s="8"/>
      <c r="I71" s="191">
        <v>422</v>
      </c>
      <c r="J71" s="19"/>
      <c r="K71" s="191">
        <v>519</v>
      </c>
      <c r="M71" s="182" t="e">
        <f t="shared" si="7"/>
        <v>#REF!</v>
      </c>
      <c r="O71" s="182">
        <f t="shared" si="8"/>
        <v>57</v>
      </c>
    </row>
    <row r="72" spans="2:15" ht="13">
      <c r="B72" s="29" t="s">
        <v>101</v>
      </c>
      <c r="C72" s="30"/>
      <c r="D72" s="31" t="s">
        <v>99</v>
      </c>
      <c r="E72" s="31" t="s">
        <v>100</v>
      </c>
      <c r="F72" s="31" t="s">
        <v>36</v>
      </c>
      <c r="G72" s="32">
        <v>1</v>
      </c>
      <c r="H72" s="33"/>
      <c r="I72" s="192">
        <v>0</v>
      </c>
      <c r="J72" s="34"/>
      <c r="K72" s="192">
        <v>503</v>
      </c>
      <c r="M72" s="182" t="e">
        <f t="shared" si="7"/>
        <v>#REF!</v>
      </c>
      <c r="O72" s="182">
        <f t="shared" si="8"/>
        <v>58</v>
      </c>
    </row>
    <row r="73" spans="2:15" ht="13">
      <c r="B73" s="15" t="s">
        <v>113</v>
      </c>
      <c r="C73" s="16"/>
      <c r="D73" s="17" t="s">
        <v>114</v>
      </c>
      <c r="E73" s="17" t="s">
        <v>115</v>
      </c>
      <c r="F73" s="17" t="s">
        <v>36</v>
      </c>
      <c r="G73" s="18">
        <v>1</v>
      </c>
      <c r="H73" s="8"/>
      <c r="I73" s="191">
        <v>0</v>
      </c>
      <c r="J73" s="19"/>
      <c r="K73" s="191">
        <v>503</v>
      </c>
      <c r="M73" s="182" t="e">
        <f t="shared" si="7"/>
        <v>#REF!</v>
      </c>
      <c r="O73" s="182">
        <f t="shared" si="8"/>
        <v>59</v>
      </c>
    </row>
    <row r="74" spans="2:15" ht="13">
      <c r="B74" s="29" t="s">
        <v>102</v>
      </c>
      <c r="C74" s="30"/>
      <c r="D74" s="31" t="s">
        <v>99</v>
      </c>
      <c r="E74" s="31" t="s">
        <v>103</v>
      </c>
      <c r="F74" s="31" t="s">
        <v>36</v>
      </c>
      <c r="G74" s="32">
        <v>1</v>
      </c>
      <c r="H74" s="33"/>
      <c r="I74" s="192">
        <v>280</v>
      </c>
      <c r="J74" s="34"/>
      <c r="K74" s="192">
        <v>375</v>
      </c>
      <c r="M74" s="182" t="e">
        <f t="shared" si="7"/>
        <v>#REF!</v>
      </c>
      <c r="O74" s="182">
        <f t="shared" si="8"/>
        <v>60</v>
      </c>
    </row>
    <row r="75" spans="2:15" ht="13">
      <c r="B75" s="15" t="s">
        <v>192</v>
      </c>
      <c r="C75" s="16"/>
      <c r="D75" s="17" t="s">
        <v>114</v>
      </c>
      <c r="E75" s="17" t="s">
        <v>256</v>
      </c>
      <c r="F75" s="17" t="s">
        <v>36</v>
      </c>
      <c r="G75" s="18">
        <v>1</v>
      </c>
      <c r="H75" s="8"/>
      <c r="I75" s="191">
        <v>0</v>
      </c>
      <c r="J75" s="19"/>
      <c r="K75" s="191">
        <v>191</v>
      </c>
      <c r="M75" s="182" t="e">
        <f t="shared" si="7"/>
        <v>#REF!</v>
      </c>
      <c r="O75" s="182">
        <f t="shared" si="8"/>
        <v>61</v>
      </c>
    </row>
    <row r="76" spans="2:15" ht="13">
      <c r="B76" s="29" t="s">
        <v>199</v>
      </c>
      <c r="C76" s="30"/>
      <c r="D76" s="31" t="s">
        <v>114</v>
      </c>
      <c r="E76" s="31" t="s">
        <v>256</v>
      </c>
      <c r="F76" s="31" t="s">
        <v>36</v>
      </c>
      <c r="G76" s="32">
        <v>1</v>
      </c>
      <c r="H76" s="33"/>
      <c r="I76" s="192">
        <v>0</v>
      </c>
      <c r="J76" s="34"/>
      <c r="K76" s="192">
        <v>158</v>
      </c>
      <c r="M76" s="182" t="e">
        <f t="shared" si="7"/>
        <v>#REF!</v>
      </c>
      <c r="O76" s="182">
        <f t="shared" si="8"/>
        <v>62</v>
      </c>
    </row>
    <row r="77" spans="2:15" ht="13">
      <c r="B77" s="15" t="s">
        <v>106</v>
      </c>
      <c r="C77" s="16"/>
      <c r="D77" s="17" t="s">
        <v>120</v>
      </c>
      <c r="E77" s="17" t="s">
        <v>107</v>
      </c>
      <c r="F77" s="17" t="s">
        <v>36</v>
      </c>
      <c r="G77" s="18">
        <v>1</v>
      </c>
      <c r="H77" s="8"/>
      <c r="I77" s="191">
        <v>110</v>
      </c>
      <c r="J77" s="19"/>
      <c r="K77" s="191">
        <v>121</v>
      </c>
      <c r="M77" s="182" t="e">
        <f t="shared" si="7"/>
        <v>#REF!</v>
      </c>
      <c r="O77" s="182">
        <f t="shared" si="8"/>
        <v>63</v>
      </c>
    </row>
    <row r="78" spans="2:15" ht="13">
      <c r="B78" s="29" t="s">
        <v>203</v>
      </c>
      <c r="C78" s="30"/>
      <c r="D78" s="31" t="s">
        <v>114</v>
      </c>
      <c r="E78" s="31" t="s">
        <v>256</v>
      </c>
      <c r="F78" s="31" t="s">
        <v>36</v>
      </c>
      <c r="G78" s="32">
        <v>1</v>
      </c>
      <c r="H78" s="33"/>
      <c r="I78" s="192">
        <v>0</v>
      </c>
      <c r="J78" s="34"/>
      <c r="K78" s="192">
        <v>92</v>
      </c>
      <c r="M78" s="182" t="e">
        <f t="shared" si="7"/>
        <v>#REF!</v>
      </c>
      <c r="O78" s="182">
        <f t="shared" si="8"/>
        <v>64</v>
      </c>
    </row>
    <row r="79" spans="2:15" ht="13">
      <c r="B79" s="15" t="s">
        <v>108</v>
      </c>
      <c r="C79" s="16"/>
      <c r="D79" s="17" t="s">
        <v>120</v>
      </c>
      <c r="E79" s="17" t="s">
        <v>107</v>
      </c>
      <c r="F79" s="17" t="s">
        <v>36</v>
      </c>
      <c r="G79" s="18">
        <v>1</v>
      </c>
      <c r="H79" s="8"/>
      <c r="I79" s="191">
        <v>60</v>
      </c>
      <c r="J79" s="19"/>
      <c r="K79" s="191">
        <v>80</v>
      </c>
      <c r="M79" s="182" t="e">
        <f t="shared" si="7"/>
        <v>#REF!</v>
      </c>
      <c r="O79" s="182">
        <f t="shared" si="8"/>
        <v>65</v>
      </c>
    </row>
    <row r="80" spans="2:15" ht="13">
      <c r="B80" s="29" t="s">
        <v>206</v>
      </c>
      <c r="C80" s="30"/>
      <c r="D80" s="31" t="s">
        <v>114</v>
      </c>
      <c r="E80" s="31" t="s">
        <v>256</v>
      </c>
      <c r="F80" s="31" t="s">
        <v>259</v>
      </c>
      <c r="G80" s="32">
        <v>1</v>
      </c>
      <c r="H80" s="33"/>
      <c r="I80" s="192">
        <v>0</v>
      </c>
      <c r="J80" s="34"/>
      <c r="K80" s="192">
        <v>77</v>
      </c>
      <c r="M80" s="182" t="e">
        <f t="shared" si="7"/>
        <v>#REF!</v>
      </c>
      <c r="O80" s="182">
        <f t="shared" si="8"/>
        <v>66</v>
      </c>
    </row>
    <row r="81" spans="2:15" ht="13">
      <c r="B81" s="15" t="s">
        <v>211</v>
      </c>
      <c r="C81" s="16"/>
      <c r="D81" s="17" t="s">
        <v>114</v>
      </c>
      <c r="E81" s="17" t="s">
        <v>256</v>
      </c>
      <c r="F81" s="17" t="s">
        <v>36</v>
      </c>
      <c r="G81" s="18">
        <v>1</v>
      </c>
      <c r="H81" s="8"/>
      <c r="I81" s="191">
        <v>0</v>
      </c>
      <c r="J81" s="19"/>
      <c r="K81" s="191">
        <v>73</v>
      </c>
      <c r="M81" s="182" t="e">
        <f t="shared" si="7"/>
        <v>#REF!</v>
      </c>
      <c r="O81" s="182">
        <f t="shared" si="8"/>
        <v>67</v>
      </c>
    </row>
    <row r="82" spans="2:15" ht="13">
      <c r="B82" s="29" t="s">
        <v>214</v>
      </c>
      <c r="C82" s="30"/>
      <c r="D82" s="31" t="s">
        <v>114</v>
      </c>
      <c r="E82" s="31" t="s">
        <v>256</v>
      </c>
      <c r="F82" s="31" t="s">
        <v>259</v>
      </c>
      <c r="G82" s="32">
        <v>1</v>
      </c>
      <c r="H82" s="33"/>
      <c r="I82" s="192">
        <v>0</v>
      </c>
      <c r="J82" s="34"/>
      <c r="K82" s="192">
        <v>68</v>
      </c>
      <c r="M82" s="182" t="e">
        <f t="shared" si="7"/>
        <v>#REF!</v>
      </c>
      <c r="O82" s="182">
        <f t="shared" si="8"/>
        <v>68</v>
      </c>
    </row>
    <row r="83" spans="2:15" ht="13">
      <c r="B83" s="15" t="s">
        <v>220</v>
      </c>
      <c r="C83" s="16"/>
      <c r="D83" s="17" t="s">
        <v>114</v>
      </c>
      <c r="E83" s="17" t="s">
        <v>256</v>
      </c>
      <c r="F83" s="17" t="s">
        <v>36</v>
      </c>
      <c r="G83" s="18">
        <v>1</v>
      </c>
      <c r="H83" s="8"/>
      <c r="I83" s="191">
        <v>0</v>
      </c>
      <c r="J83" s="19"/>
      <c r="K83" s="191">
        <v>67</v>
      </c>
      <c r="M83" s="182" t="e">
        <f t="shared" si="7"/>
        <v>#REF!</v>
      </c>
      <c r="O83" s="182">
        <f t="shared" si="8"/>
        <v>69</v>
      </c>
    </row>
    <row r="84" spans="2:15" ht="13">
      <c r="B84" s="29" t="s">
        <v>217</v>
      </c>
      <c r="C84" s="30"/>
      <c r="D84" s="31" t="s">
        <v>114</v>
      </c>
      <c r="E84" s="31" t="s">
        <v>256</v>
      </c>
      <c r="F84" s="31" t="s">
        <v>259</v>
      </c>
      <c r="G84" s="32">
        <v>1</v>
      </c>
      <c r="H84" s="33"/>
      <c r="I84" s="192">
        <v>0</v>
      </c>
      <c r="J84" s="34"/>
      <c r="K84" s="192">
        <v>60</v>
      </c>
      <c r="M84" s="182" t="e">
        <f t="shared" si="7"/>
        <v>#REF!</v>
      </c>
      <c r="O84" s="182">
        <f t="shared" si="8"/>
        <v>70</v>
      </c>
    </row>
    <row r="85" spans="2:15" ht="13">
      <c r="B85" s="15" t="s">
        <v>109</v>
      </c>
      <c r="C85" s="16"/>
      <c r="D85" s="17" t="s">
        <v>120</v>
      </c>
      <c r="E85" s="17" t="s">
        <v>107</v>
      </c>
      <c r="F85" s="17" t="s">
        <v>36</v>
      </c>
      <c r="G85" s="18">
        <v>1</v>
      </c>
      <c r="H85" s="8"/>
      <c r="I85" s="191">
        <v>55</v>
      </c>
      <c r="J85" s="19"/>
      <c r="K85" s="191">
        <v>56</v>
      </c>
      <c r="M85" s="182" t="e">
        <f t="shared" si="7"/>
        <v>#REF!</v>
      </c>
      <c r="O85" s="182">
        <f t="shared" si="8"/>
        <v>71</v>
      </c>
    </row>
    <row r="86" spans="2:15" ht="13">
      <c r="B86" s="29" t="s">
        <v>224</v>
      </c>
      <c r="C86" s="30"/>
      <c r="D86" s="31" t="s">
        <v>114</v>
      </c>
      <c r="E86" s="31" t="s">
        <v>255</v>
      </c>
      <c r="F86" s="31" t="s">
        <v>259</v>
      </c>
      <c r="G86" s="32">
        <v>1</v>
      </c>
      <c r="H86" s="33"/>
      <c r="I86" s="192">
        <v>0</v>
      </c>
      <c r="J86" s="34"/>
      <c r="K86" s="192">
        <v>53</v>
      </c>
      <c r="M86" s="182" t="e">
        <f t="shared" si="7"/>
        <v>#REF!</v>
      </c>
      <c r="O86" s="182">
        <f t="shared" si="8"/>
        <v>72</v>
      </c>
    </row>
    <row r="87" spans="2:15" ht="13">
      <c r="B87" s="15" t="s">
        <v>110</v>
      </c>
      <c r="C87" s="16"/>
      <c r="D87" s="17" t="s">
        <v>120</v>
      </c>
      <c r="E87" s="17" t="s">
        <v>107</v>
      </c>
      <c r="F87" s="17" t="s">
        <v>36</v>
      </c>
      <c r="G87" s="18">
        <v>1</v>
      </c>
      <c r="H87" s="8"/>
      <c r="I87" s="191">
        <v>0</v>
      </c>
      <c r="J87" s="19"/>
      <c r="K87" s="191">
        <v>48</v>
      </c>
      <c r="M87" s="182" t="e">
        <f t="shared" si="7"/>
        <v>#REF!</v>
      </c>
      <c r="O87" s="182">
        <f t="shared" si="8"/>
        <v>73</v>
      </c>
    </row>
    <row r="88" spans="2:15" ht="13">
      <c r="B88" s="29" t="s">
        <v>111</v>
      </c>
      <c r="C88" s="30"/>
      <c r="D88" s="31" t="s">
        <v>120</v>
      </c>
      <c r="E88" s="31" t="s">
        <v>107</v>
      </c>
      <c r="F88" s="31" t="s">
        <v>36</v>
      </c>
      <c r="G88" s="32">
        <v>1</v>
      </c>
      <c r="H88" s="33"/>
      <c r="I88" s="192">
        <v>45</v>
      </c>
      <c r="J88" s="34"/>
      <c r="K88" s="192">
        <v>47</v>
      </c>
      <c r="M88" s="182" t="e">
        <f t="shared" si="7"/>
        <v>#REF!</v>
      </c>
      <c r="O88" s="182">
        <f t="shared" si="8"/>
        <v>74</v>
      </c>
    </row>
    <row r="89" spans="2:15" ht="13">
      <c r="B89" s="15" t="s">
        <v>226</v>
      </c>
      <c r="C89" s="16"/>
      <c r="D89" s="17" t="s">
        <v>114</v>
      </c>
      <c r="E89" s="17" t="s">
        <v>257</v>
      </c>
      <c r="F89" s="17" t="s">
        <v>259</v>
      </c>
      <c r="G89" s="18">
        <v>1</v>
      </c>
      <c r="H89" s="8"/>
      <c r="I89" s="191">
        <v>0</v>
      </c>
      <c r="J89" s="19"/>
      <c r="K89" s="191">
        <v>26</v>
      </c>
      <c r="M89" s="182" t="e">
        <f t="shared" si="7"/>
        <v>#REF!</v>
      </c>
      <c r="O89" s="182">
        <f t="shared" si="8"/>
        <v>75</v>
      </c>
    </row>
    <row r="90" spans="2:15" ht="15.5">
      <c r="B90" s="29" t="s">
        <v>130</v>
      </c>
      <c r="C90" s="30"/>
      <c r="D90" s="31" t="s">
        <v>120</v>
      </c>
      <c r="E90" s="31" t="s">
        <v>112</v>
      </c>
      <c r="F90" s="31" t="s">
        <v>36</v>
      </c>
      <c r="G90" s="32">
        <v>0.5</v>
      </c>
      <c r="H90" s="33"/>
      <c r="I90" s="192">
        <v>25</v>
      </c>
      <c r="J90" s="34"/>
      <c r="K90" s="192">
        <v>25</v>
      </c>
      <c r="M90" s="182" t="e">
        <f t="shared" si="7"/>
        <v>#REF!</v>
      </c>
      <c r="O90" s="182">
        <f t="shared" si="8"/>
        <v>76</v>
      </c>
    </row>
    <row r="91" spans="2:15" ht="13">
      <c r="B91" s="15" t="s">
        <v>229</v>
      </c>
      <c r="C91" s="16"/>
      <c r="D91" s="17" t="s">
        <v>114</v>
      </c>
      <c r="E91" s="17" t="s">
        <v>255</v>
      </c>
      <c r="F91" s="17" t="s">
        <v>259</v>
      </c>
      <c r="G91" s="18">
        <v>1</v>
      </c>
      <c r="H91" s="8"/>
      <c r="I91" s="191">
        <v>0</v>
      </c>
      <c r="J91" s="19"/>
      <c r="K91" s="191">
        <v>23</v>
      </c>
      <c r="M91" s="182" t="e">
        <f t="shared" si="7"/>
        <v>#REF!</v>
      </c>
      <c r="O91" s="182">
        <f t="shared" si="8"/>
        <v>77</v>
      </c>
    </row>
    <row r="92" spans="2:15" ht="13">
      <c r="B92" s="29" t="s">
        <v>232</v>
      </c>
      <c r="C92" s="30"/>
      <c r="D92" s="31" t="s">
        <v>114</v>
      </c>
      <c r="E92" s="31" t="s">
        <v>255</v>
      </c>
      <c r="F92" s="31" t="s">
        <v>259</v>
      </c>
      <c r="G92" s="32">
        <v>1</v>
      </c>
      <c r="H92" s="33"/>
      <c r="I92" s="192">
        <v>0</v>
      </c>
      <c r="J92" s="34"/>
      <c r="K92" s="192">
        <v>20</v>
      </c>
      <c r="M92" s="182" t="e">
        <f t="shared" si="7"/>
        <v>#REF!</v>
      </c>
      <c r="O92" s="182">
        <f t="shared" si="8"/>
        <v>78</v>
      </c>
    </row>
    <row r="93" spans="2:15" ht="13">
      <c r="B93" s="15" t="s">
        <v>234</v>
      </c>
      <c r="C93" s="16"/>
      <c r="D93" s="17" t="s">
        <v>114</v>
      </c>
      <c r="E93" s="17" t="s">
        <v>257</v>
      </c>
      <c r="F93" s="17" t="s">
        <v>259</v>
      </c>
      <c r="G93" s="18">
        <v>1</v>
      </c>
      <c r="H93" s="8"/>
      <c r="I93" s="191">
        <v>0</v>
      </c>
      <c r="J93" s="19"/>
      <c r="K93" s="191">
        <v>12</v>
      </c>
      <c r="M93" s="182" t="e">
        <f t="shared" si="7"/>
        <v>#REF!</v>
      </c>
      <c r="O93" s="182">
        <f t="shared" si="8"/>
        <v>79</v>
      </c>
    </row>
    <row r="94" spans="2:15" ht="13">
      <c r="B94" s="29" t="s">
        <v>237</v>
      </c>
      <c r="C94" s="30"/>
      <c r="D94" s="31" t="s">
        <v>114</v>
      </c>
      <c r="E94" s="31" t="s">
        <v>258</v>
      </c>
      <c r="F94" s="31" t="s">
        <v>259</v>
      </c>
      <c r="G94" s="32">
        <v>1</v>
      </c>
      <c r="H94" s="33"/>
      <c r="I94" s="192">
        <v>0</v>
      </c>
      <c r="J94" s="34"/>
      <c r="K94" s="192">
        <v>10</v>
      </c>
      <c r="M94" s="182" t="e">
        <f t="shared" si="7"/>
        <v>#REF!</v>
      </c>
      <c r="O94" s="182">
        <f t="shared" si="8"/>
        <v>80</v>
      </c>
    </row>
    <row r="95" spans="2:15" ht="13">
      <c r="B95" s="83" t="s">
        <v>240</v>
      </c>
      <c r="C95" s="84"/>
      <c r="D95" s="103" t="s">
        <v>114</v>
      </c>
      <c r="E95" s="103" t="s">
        <v>256</v>
      </c>
      <c r="F95" s="103" t="s">
        <v>241</v>
      </c>
      <c r="G95" s="104">
        <v>1</v>
      </c>
      <c r="H95" s="105"/>
      <c r="I95" s="198">
        <v>0</v>
      </c>
      <c r="J95" s="59"/>
      <c r="K95" s="198">
        <v>4</v>
      </c>
      <c r="M95" s="182" t="e">
        <f t="shared" si="7"/>
        <v>#REF!</v>
      </c>
      <c r="N95" s="182" t="s">
        <v>138</v>
      </c>
      <c r="O95" s="182">
        <f t="shared" si="8"/>
        <v>81</v>
      </c>
    </row>
    <row r="96" spans="2:15" ht="13">
      <c r="B96" s="36" t="s">
        <v>62</v>
      </c>
      <c r="C96" s="30"/>
      <c r="D96" s="31"/>
      <c r="E96" s="31"/>
      <c r="F96" s="31"/>
      <c r="G96" s="32"/>
      <c r="H96" s="33"/>
      <c r="I96" s="190">
        <f>SUM(I65:I95)</f>
        <v>4643.5</v>
      </c>
      <c r="J96" s="34"/>
      <c r="K96" s="190">
        <f>SUM(K65:K95)</f>
        <v>7907</v>
      </c>
    </row>
    <row r="97" spans="2:16" ht="13">
      <c r="B97" s="90" t="s">
        <v>76</v>
      </c>
      <c r="C97" s="90"/>
      <c r="D97" s="76"/>
      <c r="E97" s="76"/>
      <c r="F97" s="77"/>
      <c r="G97" s="76"/>
      <c r="H97" s="76"/>
      <c r="I97" s="199"/>
      <c r="J97" s="76"/>
      <c r="K97" s="199"/>
    </row>
    <row r="98" spans="2:16" ht="13">
      <c r="B98" s="29" t="s">
        <v>91</v>
      </c>
      <c r="C98" s="30"/>
      <c r="D98" s="31" t="s">
        <v>92</v>
      </c>
      <c r="E98" s="31" t="s">
        <v>93</v>
      </c>
      <c r="F98" s="31" t="s">
        <v>36</v>
      </c>
      <c r="G98" s="32">
        <v>1</v>
      </c>
      <c r="H98" s="33"/>
      <c r="I98" s="190">
        <v>980</v>
      </c>
      <c r="J98" s="34"/>
      <c r="K98" s="190">
        <v>1134</v>
      </c>
      <c r="M98" s="182" t="e">
        <f>+M107+1</f>
        <v>#REF!</v>
      </c>
      <c r="O98" s="182">
        <f>O95+1</f>
        <v>82</v>
      </c>
    </row>
    <row r="99" spans="2:16" ht="13">
      <c r="B99" s="15" t="s">
        <v>77</v>
      </c>
      <c r="C99" s="16"/>
      <c r="D99" s="17" t="s">
        <v>78</v>
      </c>
      <c r="E99" s="17" t="s">
        <v>79</v>
      </c>
      <c r="F99" s="17" t="s">
        <v>34</v>
      </c>
      <c r="G99" s="18">
        <v>1</v>
      </c>
      <c r="H99" s="8"/>
      <c r="I99" s="191">
        <v>0</v>
      </c>
      <c r="J99" s="19"/>
      <c r="K99" s="191">
        <v>847</v>
      </c>
      <c r="M99" s="182" t="e">
        <f>+M62+1</f>
        <v>#REF!</v>
      </c>
      <c r="O99" s="182">
        <f>O98+1</f>
        <v>83</v>
      </c>
    </row>
    <row r="100" spans="2:16" ht="13">
      <c r="B100" s="29" t="s">
        <v>80</v>
      </c>
      <c r="C100" s="30"/>
      <c r="D100" s="31" t="s">
        <v>78</v>
      </c>
      <c r="E100" s="31" t="s">
        <v>81</v>
      </c>
      <c r="F100" s="31" t="s">
        <v>36</v>
      </c>
      <c r="G100" s="32">
        <v>1</v>
      </c>
      <c r="H100" s="33"/>
      <c r="I100" s="190">
        <v>720</v>
      </c>
      <c r="J100" s="34"/>
      <c r="K100" s="190">
        <v>807</v>
      </c>
      <c r="M100" s="182" t="e">
        <f>+M99+1</f>
        <v>#REF!</v>
      </c>
      <c r="O100" s="182">
        <f>+O99+1</f>
        <v>84</v>
      </c>
    </row>
    <row r="101" spans="2:16" ht="13">
      <c r="B101" s="15" t="s">
        <v>82</v>
      </c>
      <c r="C101" s="16"/>
      <c r="D101" s="17" t="s">
        <v>78</v>
      </c>
      <c r="E101" s="17" t="s">
        <v>81</v>
      </c>
      <c r="F101" s="17" t="s">
        <v>36</v>
      </c>
      <c r="G101" s="18">
        <v>1</v>
      </c>
      <c r="H101" s="8"/>
      <c r="I101" s="191">
        <v>782</v>
      </c>
      <c r="J101" s="19"/>
      <c r="K101" s="191">
        <v>795</v>
      </c>
      <c r="M101" s="182" t="e">
        <f>+M100+1</f>
        <v>#REF!</v>
      </c>
      <c r="O101" s="182">
        <f>+O100+1</f>
        <v>85</v>
      </c>
    </row>
    <row r="102" spans="2:16" ht="13">
      <c r="B102" s="29" t="s">
        <v>83</v>
      </c>
      <c r="C102" s="30"/>
      <c r="D102" s="31" t="s">
        <v>78</v>
      </c>
      <c r="E102" s="31" t="s">
        <v>79</v>
      </c>
      <c r="F102" s="31" t="s">
        <v>36</v>
      </c>
      <c r="G102" s="32">
        <v>1</v>
      </c>
      <c r="H102" s="33"/>
      <c r="I102" s="190">
        <v>455</v>
      </c>
      <c r="J102" s="34"/>
      <c r="K102" s="190">
        <v>606</v>
      </c>
      <c r="M102" s="182" t="e">
        <f>+M101+1</f>
        <v>#REF!</v>
      </c>
      <c r="O102" s="182">
        <f>+O101+1</f>
        <v>86</v>
      </c>
    </row>
    <row r="103" spans="2:16" ht="13">
      <c r="B103" s="83" t="s">
        <v>94</v>
      </c>
      <c r="C103" s="84"/>
      <c r="D103" s="103" t="s">
        <v>95</v>
      </c>
      <c r="E103" s="103" t="s">
        <v>87</v>
      </c>
      <c r="F103" s="17" t="s">
        <v>36</v>
      </c>
      <c r="G103" s="104">
        <v>1</v>
      </c>
      <c r="H103" s="105"/>
      <c r="I103" s="200">
        <v>537</v>
      </c>
      <c r="J103" s="59"/>
      <c r="K103" s="200">
        <v>599</v>
      </c>
      <c r="M103" s="182" t="e">
        <f>+M98+1</f>
        <v>#REF!</v>
      </c>
      <c r="O103" s="182">
        <f t="shared" ref="O103:O108" si="9">O102+1</f>
        <v>87</v>
      </c>
    </row>
    <row r="104" spans="2:16" ht="13">
      <c r="B104" s="29" t="s">
        <v>84</v>
      </c>
      <c r="C104" s="30"/>
      <c r="D104" s="31" t="s">
        <v>78</v>
      </c>
      <c r="E104" s="31" t="s">
        <v>85</v>
      </c>
      <c r="F104" s="31" t="s">
        <v>36</v>
      </c>
      <c r="G104" s="32">
        <v>1</v>
      </c>
      <c r="H104" s="33"/>
      <c r="I104" s="190">
        <v>449</v>
      </c>
      <c r="J104" s="34"/>
      <c r="K104" s="190">
        <v>501</v>
      </c>
      <c r="M104" s="182" t="e">
        <f>+M102+1</f>
        <v>#REF!</v>
      </c>
      <c r="O104" s="182">
        <f t="shared" si="9"/>
        <v>88</v>
      </c>
    </row>
    <row r="105" spans="2:16" ht="13">
      <c r="B105" s="83" t="s">
        <v>88</v>
      </c>
      <c r="C105" s="84"/>
      <c r="D105" s="103" t="s">
        <v>78</v>
      </c>
      <c r="E105" s="103" t="s">
        <v>81</v>
      </c>
      <c r="F105" s="17" t="s">
        <v>36</v>
      </c>
      <c r="G105" s="104">
        <v>1</v>
      </c>
      <c r="H105" s="105"/>
      <c r="I105" s="200">
        <v>235</v>
      </c>
      <c r="J105" s="59"/>
      <c r="K105" s="200">
        <v>237</v>
      </c>
      <c r="M105" s="182" t="e">
        <f>+M106+1</f>
        <v>#REF!</v>
      </c>
      <c r="O105" s="182">
        <f t="shared" si="9"/>
        <v>89</v>
      </c>
    </row>
    <row r="106" spans="2:16" ht="13">
      <c r="B106" s="29" t="s">
        <v>86</v>
      </c>
      <c r="C106" s="30"/>
      <c r="D106" s="31" t="s">
        <v>78</v>
      </c>
      <c r="E106" s="31" t="s">
        <v>87</v>
      </c>
      <c r="F106" s="31" t="s">
        <v>36</v>
      </c>
      <c r="G106" s="32">
        <v>1</v>
      </c>
      <c r="H106" s="33"/>
      <c r="I106" s="190">
        <v>235</v>
      </c>
      <c r="J106" s="34"/>
      <c r="K106" s="190">
        <v>225</v>
      </c>
      <c r="M106" s="182" t="e">
        <f>+M104+1</f>
        <v>#REF!</v>
      </c>
      <c r="O106" s="182">
        <f t="shared" si="9"/>
        <v>90</v>
      </c>
    </row>
    <row r="107" spans="2:16" ht="13">
      <c r="B107" s="83" t="s">
        <v>89</v>
      </c>
      <c r="C107" s="84"/>
      <c r="D107" s="103" t="s">
        <v>78</v>
      </c>
      <c r="E107" s="103" t="s">
        <v>90</v>
      </c>
      <c r="F107" s="17" t="s">
        <v>36</v>
      </c>
      <c r="G107" s="104">
        <v>1</v>
      </c>
      <c r="H107" s="105"/>
      <c r="I107" s="200">
        <v>184</v>
      </c>
      <c r="J107" s="59"/>
      <c r="K107" s="200">
        <v>215</v>
      </c>
      <c r="M107" s="182" t="e">
        <f>+M105+1</f>
        <v>#REF!</v>
      </c>
      <c r="O107" s="182">
        <f t="shared" si="9"/>
        <v>91</v>
      </c>
    </row>
    <row r="108" spans="2:16" ht="13">
      <c r="B108" s="29" t="s">
        <v>96</v>
      </c>
      <c r="C108" s="54"/>
      <c r="D108" s="31" t="s">
        <v>95</v>
      </c>
      <c r="E108" s="31" t="s">
        <v>87</v>
      </c>
      <c r="F108" s="31" t="s">
        <v>36</v>
      </c>
      <c r="G108" s="32">
        <v>1</v>
      </c>
      <c r="H108" s="33"/>
      <c r="I108" s="196">
        <v>0</v>
      </c>
      <c r="J108" s="34"/>
      <c r="K108" s="196">
        <v>117</v>
      </c>
      <c r="M108" s="182" t="e">
        <f>+M103+1</f>
        <v>#REF!</v>
      </c>
      <c r="O108" s="182">
        <f t="shared" si="9"/>
        <v>92</v>
      </c>
      <c r="P108" s="182" t="s">
        <v>275</v>
      </c>
    </row>
    <row r="109" spans="2:16" ht="13">
      <c r="B109" s="201" t="s">
        <v>62</v>
      </c>
      <c r="C109" s="84"/>
      <c r="D109" s="76"/>
      <c r="E109" s="76"/>
      <c r="F109" s="77"/>
      <c r="G109" s="202"/>
      <c r="H109" s="202"/>
      <c r="I109" s="203">
        <f>SUM(I98:I108)</f>
        <v>4577</v>
      </c>
      <c r="J109" s="204"/>
      <c r="K109" s="203">
        <f>SUM(K98:K108)</f>
        <v>6083</v>
      </c>
    </row>
    <row r="110" spans="2:16" ht="13.5" thickBot="1">
      <c r="B110" s="70" t="s">
        <v>306</v>
      </c>
      <c r="C110" s="205"/>
      <c r="D110" s="205"/>
      <c r="E110" s="205"/>
      <c r="F110" s="206"/>
      <c r="G110" s="205"/>
      <c r="H110" s="205"/>
      <c r="I110" s="207">
        <f>+I49+I63+I109+I96</f>
        <v>21661.5</v>
      </c>
      <c r="J110" s="68"/>
      <c r="K110" s="207">
        <f>+K49+K63+K109+K96</f>
        <v>28127</v>
      </c>
    </row>
    <row r="111" spans="2:16" ht="13.5" thickTop="1">
      <c r="B111" s="90" t="s">
        <v>326</v>
      </c>
      <c r="C111" s="90"/>
      <c r="D111" s="76"/>
      <c r="E111" s="76"/>
      <c r="F111" s="77"/>
      <c r="G111" s="76"/>
      <c r="H111" s="76"/>
      <c r="I111" s="199"/>
      <c r="J111" s="76"/>
      <c r="K111" s="199"/>
    </row>
    <row r="112" spans="2:16" ht="15.5">
      <c r="B112" s="29" t="s">
        <v>301</v>
      </c>
      <c r="C112" s="56"/>
      <c r="D112" s="31" t="s">
        <v>16</v>
      </c>
      <c r="E112" s="31" t="s">
        <v>17</v>
      </c>
      <c r="F112" s="31" t="s">
        <v>36</v>
      </c>
      <c r="G112" s="32">
        <v>0.75</v>
      </c>
      <c r="H112" s="33"/>
      <c r="I112" s="190">
        <f>572*G112</f>
        <v>429</v>
      </c>
      <c r="J112" s="34"/>
      <c r="K112" s="190">
        <f>619*G112</f>
        <v>464.25</v>
      </c>
      <c r="M112" s="182" t="e">
        <f>M95+1</f>
        <v>#REF!</v>
      </c>
    </row>
    <row r="113" spans="1:13" ht="13">
      <c r="B113" s="83" t="s">
        <v>119</v>
      </c>
      <c r="C113" s="208"/>
      <c r="D113" s="103" t="s">
        <v>16</v>
      </c>
      <c r="E113" s="103" t="s">
        <v>17</v>
      </c>
      <c r="F113" s="103" t="s">
        <v>36</v>
      </c>
      <c r="G113" s="104">
        <v>1</v>
      </c>
      <c r="H113" s="105"/>
      <c r="I113" s="200">
        <v>120</v>
      </c>
      <c r="J113" s="59"/>
      <c r="K113" s="200">
        <v>120</v>
      </c>
      <c r="M113" s="182" t="e">
        <f>+M112+1</f>
        <v>#REF!</v>
      </c>
    </row>
    <row r="114" spans="1:13" ht="13.5" thickBot="1">
      <c r="B114" s="70" t="s">
        <v>117</v>
      </c>
      <c r="C114" s="205"/>
      <c r="D114" s="205"/>
      <c r="E114" s="205"/>
      <c r="F114" s="206"/>
      <c r="G114" s="205"/>
      <c r="H114" s="205"/>
      <c r="I114" s="209">
        <f>SUM(I110:I113)</f>
        <v>22210.5</v>
      </c>
      <c r="J114" s="68"/>
      <c r="K114" s="209">
        <f>SUM(K110:K113)</f>
        <v>28711.25</v>
      </c>
    </row>
    <row r="115" spans="1:13" ht="13.5" thickTop="1">
      <c r="B115" s="5"/>
      <c r="C115" s="5"/>
      <c r="D115" s="5"/>
      <c r="E115" s="5"/>
      <c r="F115" s="6"/>
      <c r="G115" s="5"/>
      <c r="H115" s="5"/>
      <c r="I115" s="210"/>
      <c r="J115" s="41"/>
      <c r="K115" s="210"/>
    </row>
    <row r="116" spans="1:13" ht="13">
      <c r="B116" s="5"/>
      <c r="C116" s="5"/>
      <c r="D116" s="5"/>
      <c r="E116" s="5"/>
      <c r="F116" s="6"/>
      <c r="G116" s="5"/>
      <c r="H116" s="5"/>
      <c r="I116" s="211"/>
      <c r="J116" s="8"/>
      <c r="K116" s="211"/>
    </row>
    <row r="117" spans="1:13" ht="48" customHeight="1">
      <c r="A117" s="40">
        <v>-1</v>
      </c>
      <c r="B117" s="368" t="s">
        <v>286</v>
      </c>
      <c r="C117" s="368"/>
      <c r="D117" s="368"/>
      <c r="E117" s="368"/>
      <c r="F117" s="368"/>
      <c r="G117" s="368"/>
      <c r="H117" s="368"/>
      <c r="I117" s="368"/>
      <c r="J117" s="368"/>
      <c r="K117" s="368"/>
    </row>
    <row r="118" spans="1:13" ht="61.5" customHeight="1">
      <c r="A118" s="40">
        <v>-2</v>
      </c>
      <c r="B118" s="368" t="s">
        <v>285</v>
      </c>
      <c r="C118" s="368"/>
      <c r="D118" s="368"/>
      <c r="E118" s="368"/>
      <c r="F118" s="368"/>
      <c r="G118" s="368"/>
      <c r="H118" s="368"/>
      <c r="I118" s="368"/>
      <c r="J118" s="368"/>
      <c r="K118" s="368"/>
    </row>
    <row r="119" spans="1:13" ht="32.25" customHeight="1">
      <c r="A119" s="40">
        <v>-3</v>
      </c>
      <c r="B119" s="368" t="s">
        <v>118</v>
      </c>
      <c r="C119" s="368"/>
      <c r="D119" s="368"/>
      <c r="E119" s="368"/>
      <c r="F119" s="368"/>
      <c r="G119" s="368"/>
      <c r="H119" s="368"/>
      <c r="I119" s="368"/>
      <c r="J119" s="368"/>
      <c r="K119" s="368"/>
    </row>
    <row r="120" spans="1:13" ht="19.5" customHeight="1">
      <c r="A120" s="40">
        <v>-4</v>
      </c>
      <c r="B120" s="368" t="s">
        <v>133</v>
      </c>
      <c r="C120" s="368"/>
      <c r="D120" s="368"/>
      <c r="E120" s="368"/>
      <c r="F120" s="368"/>
      <c r="G120" s="368"/>
      <c r="H120" s="368"/>
      <c r="I120" s="368"/>
      <c r="J120" s="368"/>
      <c r="K120" s="368"/>
    </row>
    <row r="121" spans="1:13" ht="23.25" customHeight="1">
      <c r="A121" s="40">
        <v>-5</v>
      </c>
      <c r="B121" s="368" t="s">
        <v>284</v>
      </c>
      <c r="C121" s="368"/>
      <c r="D121" s="368"/>
      <c r="E121" s="368"/>
      <c r="F121" s="368"/>
      <c r="G121" s="368"/>
      <c r="H121" s="368"/>
      <c r="I121" s="368"/>
      <c r="J121" s="368"/>
      <c r="K121" s="368"/>
    </row>
    <row r="122" spans="1:13" ht="26.25" customHeight="1">
      <c r="A122" s="40">
        <v>-6</v>
      </c>
      <c r="B122" s="369" t="s">
        <v>315</v>
      </c>
      <c r="C122" s="369"/>
      <c r="D122" s="369"/>
      <c r="E122" s="369"/>
      <c r="F122" s="369"/>
      <c r="G122" s="369"/>
      <c r="H122" s="369"/>
      <c r="I122" s="369"/>
      <c r="J122" s="369"/>
      <c r="K122" s="369"/>
    </row>
    <row r="123" spans="1:13" ht="26.25" customHeight="1">
      <c r="A123" s="40">
        <v>-7</v>
      </c>
      <c r="B123" s="368" t="s">
        <v>325</v>
      </c>
      <c r="C123" s="368"/>
      <c r="D123" s="368"/>
      <c r="E123" s="368"/>
      <c r="F123" s="368"/>
      <c r="G123" s="368"/>
      <c r="H123" s="368"/>
      <c r="I123" s="368"/>
      <c r="J123" s="368"/>
      <c r="K123" s="368"/>
    </row>
  </sheetData>
  <mergeCells count="7">
    <mergeCell ref="B123:K123"/>
    <mergeCell ref="B117:K117"/>
    <mergeCell ref="B118:K118"/>
    <mergeCell ref="B119:K119"/>
    <mergeCell ref="B120:K120"/>
    <mergeCell ref="B121:K121"/>
    <mergeCell ref="B122:K122"/>
  </mergeCells>
  <pageMargins left="0.7" right="0.7" top="0.75" bottom="0.75" header="0.3" footer="0.3"/>
  <pageSetup paperSize="5" scale="53"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
  <dimension ref="A1:L22"/>
  <sheetViews>
    <sheetView workbookViewId="0"/>
  </sheetViews>
  <sheetFormatPr defaultColWidth="8.81640625" defaultRowHeight="14"/>
  <cols>
    <col min="1" max="1" width="3.81640625" style="177" customWidth="1"/>
    <col min="2" max="2" width="43.17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11.1796875" style="147" customWidth="1"/>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307</v>
      </c>
      <c r="C6" s="155"/>
      <c r="D6" s="156">
        <f>'CPN Portfolio Q1''11'!K49</f>
        <v>6886</v>
      </c>
      <c r="E6" s="156">
        <f>'CPN Portfolio Q1''11'!K63</f>
        <v>7211</v>
      </c>
      <c r="F6" s="156">
        <f>'CPN Portfolio Q1''11'!K96</f>
        <v>7901</v>
      </c>
      <c r="G6" s="157">
        <f>'CPN Portfolio Q1''11'!K109</f>
        <v>6083</v>
      </c>
      <c r="H6" s="158"/>
      <c r="I6" s="156">
        <f>SUM(D6:H6)</f>
        <v>28081</v>
      </c>
      <c r="K6" s="159">
        <f>I6-'CPN Portfolio Q1''11'!K110</f>
        <v>0</v>
      </c>
    </row>
    <row r="7" spans="1:12">
      <c r="A7" s="147"/>
      <c r="B7" s="160" t="s">
        <v>323</v>
      </c>
      <c r="C7" s="161"/>
      <c r="D7" s="180"/>
      <c r="E7" s="180">
        <v>28</v>
      </c>
      <c r="F7" s="180"/>
      <c r="G7" s="180"/>
      <c r="H7" s="163"/>
      <c r="I7" s="163">
        <f>SUM(D7:H7)</f>
        <v>28</v>
      </c>
      <c r="L7" s="147" t="s">
        <v>316</v>
      </c>
    </row>
    <row r="8" spans="1:12">
      <c r="A8" s="147"/>
      <c r="B8" s="160" t="s">
        <v>322</v>
      </c>
      <c r="C8" s="161"/>
      <c r="D8" s="180"/>
      <c r="E8" s="180"/>
      <c r="F8" s="180">
        <v>6</v>
      </c>
      <c r="G8" s="180"/>
      <c r="H8" s="163"/>
      <c r="I8" s="163">
        <f>SUM(D8:H8)</f>
        <v>6</v>
      </c>
    </row>
    <row r="9" spans="1:12">
      <c r="A9" s="147"/>
      <c r="B9" s="160" t="s">
        <v>324</v>
      </c>
      <c r="C9" s="161"/>
      <c r="D9" s="180">
        <v>12</v>
      </c>
      <c r="E9" s="180"/>
      <c r="F9" s="180"/>
      <c r="G9" s="180"/>
      <c r="H9" s="163"/>
      <c r="I9" s="163">
        <f t="shared" ref="I9:I10" si="0">SUM(D9:H9)</f>
        <v>12</v>
      </c>
    </row>
    <row r="10" spans="1:12">
      <c r="A10" s="147"/>
      <c r="B10" s="160" t="s">
        <v>317</v>
      </c>
      <c r="C10" s="161"/>
      <c r="D10" s="180" t="s">
        <v>319</v>
      </c>
      <c r="E10" s="180"/>
      <c r="F10" s="180"/>
      <c r="G10" s="180"/>
      <c r="H10" s="163"/>
      <c r="I10" s="163">
        <f t="shared" si="0"/>
        <v>0</v>
      </c>
      <c r="L10" s="147" t="s">
        <v>320</v>
      </c>
    </row>
    <row r="11" spans="1:12">
      <c r="A11" s="147"/>
      <c r="B11" s="155" t="s">
        <v>318</v>
      </c>
      <c r="C11" s="161"/>
      <c r="D11" s="170">
        <f>SUM(D6:D10)</f>
        <v>6898</v>
      </c>
      <c r="E11" s="170">
        <f t="shared" ref="E11:I11" si="1">SUM(E6:E10)</f>
        <v>7239</v>
      </c>
      <c r="F11" s="170">
        <f t="shared" si="1"/>
        <v>7907</v>
      </c>
      <c r="G11" s="170">
        <f t="shared" si="1"/>
        <v>6083</v>
      </c>
      <c r="H11" s="170">
        <f t="shared" si="1"/>
        <v>0</v>
      </c>
      <c r="I11" s="170">
        <f t="shared" si="1"/>
        <v>28127</v>
      </c>
      <c r="K11" s="159">
        <f>I11-'CPN Portfolio Q1''11'!K110</f>
        <v>46</v>
      </c>
    </row>
    <row r="12" spans="1:12">
      <c r="A12" s="147"/>
      <c r="B12" s="155"/>
      <c r="C12" s="161"/>
      <c r="D12" s="167"/>
      <c r="E12" s="167"/>
      <c r="F12" s="167"/>
      <c r="G12" s="167"/>
      <c r="H12" s="168"/>
      <c r="I12" s="169"/>
    </row>
    <row r="13" spans="1:12">
      <c r="A13" s="147"/>
      <c r="B13" s="155" t="s">
        <v>154</v>
      </c>
      <c r="C13" s="161"/>
      <c r="D13" s="167"/>
      <c r="E13" s="167"/>
      <c r="F13" s="167"/>
      <c r="G13" s="167"/>
      <c r="H13" s="168"/>
      <c r="I13" s="169"/>
    </row>
    <row r="14" spans="1:12">
      <c r="A14" s="147"/>
      <c r="B14" s="160" t="s">
        <v>156</v>
      </c>
      <c r="C14" s="161"/>
      <c r="D14" s="167">
        <f>'CPN Portfolio Q4''10'!K111</f>
        <v>464.25</v>
      </c>
      <c r="E14" s="167"/>
      <c r="F14" s="167"/>
      <c r="G14" s="167"/>
      <c r="H14" s="168"/>
      <c r="I14" s="169">
        <f>SUM(D14:F14)</f>
        <v>464.25</v>
      </c>
    </row>
    <row r="15" spans="1:12">
      <c r="A15" s="147"/>
      <c r="B15" s="160" t="s">
        <v>157</v>
      </c>
      <c r="C15" s="161"/>
      <c r="D15" s="170">
        <f>'CPN Portfolio Q4''10'!K112</f>
        <v>120</v>
      </c>
      <c r="E15" s="170"/>
      <c r="F15" s="170"/>
      <c r="G15" s="170"/>
      <c r="H15" s="168"/>
      <c r="I15" s="169">
        <f>SUM(D15:F15)</f>
        <v>120</v>
      </c>
    </row>
    <row r="16" spans="1:12" ht="14.5" thickBot="1">
      <c r="A16" s="147"/>
      <c r="B16" s="160" t="s">
        <v>269</v>
      </c>
      <c r="C16" s="161"/>
      <c r="D16" s="171">
        <f>SUM(D14:D15)</f>
        <v>584.25</v>
      </c>
      <c r="E16" s="171">
        <f>SUM(E14:E15)</f>
        <v>0</v>
      </c>
      <c r="F16" s="171">
        <f>SUM(F14:F15)</f>
        <v>0</v>
      </c>
      <c r="G16" s="171">
        <f>SUM(G14:G15)</f>
        <v>0</v>
      </c>
      <c r="H16" s="168"/>
      <c r="I16" s="172">
        <f>SUM(I14:I15)</f>
        <v>584.25</v>
      </c>
      <c r="K16" s="159"/>
    </row>
    <row r="17" spans="1:12" ht="14.5" thickTop="1">
      <c r="A17" s="147"/>
      <c r="B17" s="160"/>
      <c r="C17" s="161"/>
      <c r="D17" s="173"/>
      <c r="E17" s="173"/>
      <c r="F17" s="174"/>
      <c r="G17" s="173"/>
      <c r="H17" s="175"/>
      <c r="I17" s="176"/>
    </row>
    <row r="18" spans="1:12" ht="14.5" thickBot="1">
      <c r="A18" s="147"/>
      <c r="B18" s="148" t="s">
        <v>303</v>
      </c>
      <c r="C18" s="161"/>
      <c r="D18" s="179">
        <f>+D11+D16</f>
        <v>7482.25</v>
      </c>
      <c r="E18" s="179">
        <f>+E11+E16</f>
        <v>7239</v>
      </c>
      <c r="F18" s="179">
        <f>+F11+F16</f>
        <v>7907</v>
      </c>
      <c r="G18" s="179">
        <f>+G11+G16</f>
        <v>6083</v>
      </c>
      <c r="H18" s="175"/>
      <c r="I18" s="179">
        <f>+I11+I16</f>
        <v>28711.25</v>
      </c>
      <c r="K18" s="159">
        <f>I18-'CPN Portfolio Q1''11'!K114</f>
        <v>46</v>
      </c>
    </row>
    <row r="19" spans="1:12">
      <c r="A19" s="147"/>
    </row>
    <row r="20" spans="1:12">
      <c r="A20" s="147"/>
      <c r="K20" s="212">
        <f>'CPN Portfolio Q2''11'!K114-'CPN Portfolio Q1''11'!K114</f>
        <v>46</v>
      </c>
      <c r="L20" s="147" t="s">
        <v>321</v>
      </c>
    </row>
    <row r="22" spans="1:12">
      <c r="K22" s="159"/>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
    <pageSetUpPr fitToPage="1"/>
  </sheetPr>
  <dimension ref="A1:P123"/>
  <sheetViews>
    <sheetView workbookViewId="0"/>
  </sheetViews>
  <sheetFormatPr defaultColWidth="8.81640625" defaultRowHeight="12.5" outlineLevelCol="1"/>
  <cols>
    <col min="1" max="1" width="3.81640625" style="182" customWidth="1"/>
    <col min="2" max="2" width="37.1796875" style="182" customWidth="1"/>
    <col min="3" max="3" width="3.81640625" style="182" customWidth="1"/>
    <col min="4" max="4" width="14" style="182" customWidth="1"/>
    <col min="5" max="5" width="10.54296875" style="182" bestFit="1" customWidth="1"/>
    <col min="6" max="6" width="13.1796875" style="183" customWidth="1"/>
    <col min="7" max="7" width="10" style="182" bestFit="1" customWidth="1"/>
    <col min="8" max="8" width="1.1796875" style="182" customWidth="1"/>
    <col min="9" max="9" width="12.81640625" style="184" customWidth="1"/>
    <col min="10" max="10" width="2" style="182" customWidth="1"/>
    <col min="11" max="11" width="12.81640625" style="184" customWidth="1"/>
    <col min="12" max="12" width="2.81640625" style="182" customWidth="1"/>
    <col min="13" max="13" width="8.81640625" style="182" hidden="1" customWidth="1" outlineLevel="1"/>
    <col min="14" max="14" width="21.54296875" style="182" hidden="1" customWidth="1" outlineLevel="1"/>
    <col min="15" max="15" width="8.81640625" style="182" customWidth="1" collapsed="1"/>
    <col min="16" max="16384" width="8.81640625" style="182"/>
  </cols>
  <sheetData>
    <row r="1" spans="1:15" ht="20">
      <c r="B1" s="1"/>
    </row>
    <row r="2" spans="1:15" ht="17.5">
      <c r="A2" s="185" t="s">
        <v>314</v>
      </c>
      <c r="C2" s="4"/>
    </row>
    <row r="3" spans="1:15" ht="13">
      <c r="B3" s="5"/>
      <c r="C3" s="5"/>
      <c r="D3" s="5"/>
      <c r="E3" s="5"/>
      <c r="F3" s="6"/>
      <c r="G3" s="5"/>
      <c r="H3" s="5"/>
      <c r="I3" s="186"/>
      <c r="J3" s="5"/>
      <c r="K3" s="186"/>
    </row>
    <row r="4" spans="1:15" ht="13">
      <c r="C4" s="7"/>
      <c r="H4" s="8"/>
      <c r="I4" s="187" t="s">
        <v>5</v>
      </c>
      <c r="J4" s="9"/>
      <c r="K4" s="187" t="s">
        <v>5</v>
      </c>
    </row>
    <row r="5" spans="1:15" ht="13">
      <c r="B5" s="9"/>
      <c r="C5" s="9"/>
      <c r="E5" s="9" t="s">
        <v>2</v>
      </c>
      <c r="F5" s="9"/>
      <c r="G5" s="9" t="s">
        <v>4</v>
      </c>
      <c r="H5" s="8"/>
      <c r="I5" s="187" t="s">
        <v>9</v>
      </c>
      <c r="J5" s="9"/>
      <c r="K5" s="187" t="s">
        <v>121</v>
      </c>
    </row>
    <row r="6" spans="1:15" ht="13">
      <c r="B6" s="9"/>
      <c r="C6" s="9"/>
      <c r="D6" s="9" t="s">
        <v>1</v>
      </c>
      <c r="E6" s="9" t="s">
        <v>7</v>
      </c>
      <c r="F6" s="9"/>
      <c r="G6" s="9" t="s">
        <v>9</v>
      </c>
      <c r="H6" s="8"/>
      <c r="I6" s="187" t="s">
        <v>12</v>
      </c>
      <c r="J6" s="9"/>
      <c r="K6" s="187" t="s">
        <v>8</v>
      </c>
    </row>
    <row r="7" spans="1:15" ht="15.5" thickBot="1">
      <c r="B7" s="10" t="s">
        <v>0</v>
      </c>
      <c r="C7" s="11"/>
      <c r="D7" s="11" t="s">
        <v>6</v>
      </c>
      <c r="E7" s="11" t="s">
        <v>10</v>
      </c>
      <c r="F7" s="11" t="s">
        <v>3</v>
      </c>
      <c r="G7" s="11" t="s">
        <v>11</v>
      </c>
      <c r="H7" s="12"/>
      <c r="I7" s="188" t="s">
        <v>126</v>
      </c>
      <c r="J7" s="9"/>
      <c r="K7" s="188" t="s">
        <v>127</v>
      </c>
      <c r="O7" s="129" t="s">
        <v>276</v>
      </c>
    </row>
    <row r="8" spans="1:15" ht="13">
      <c r="B8" s="26" t="s">
        <v>13</v>
      </c>
      <c r="C8" s="26"/>
      <c r="D8" s="27"/>
      <c r="E8" s="27"/>
      <c r="F8" s="28"/>
      <c r="G8" s="27"/>
      <c r="H8" s="27"/>
      <c r="I8" s="189"/>
      <c r="J8" s="27"/>
      <c r="K8" s="189"/>
      <c r="M8" s="182" t="s">
        <v>137</v>
      </c>
    </row>
    <row r="9" spans="1:15" ht="13">
      <c r="B9" s="14" t="s">
        <v>14</v>
      </c>
      <c r="C9" s="13"/>
      <c r="D9" s="5"/>
      <c r="E9" s="5"/>
      <c r="F9" s="6"/>
      <c r="G9" s="5"/>
      <c r="H9" s="5"/>
      <c r="I9" s="186"/>
      <c r="J9" s="5"/>
      <c r="K9" s="186"/>
    </row>
    <row r="10" spans="1:15" ht="13">
      <c r="B10" s="29" t="s">
        <v>15</v>
      </c>
      <c r="C10" s="30"/>
      <c r="D10" s="31" t="s">
        <v>16</v>
      </c>
      <c r="E10" s="31" t="s">
        <v>17</v>
      </c>
      <c r="F10" s="31" t="s">
        <v>14</v>
      </c>
      <c r="G10" s="32">
        <v>1</v>
      </c>
      <c r="H10" s="33"/>
      <c r="I10" s="190">
        <v>78</v>
      </c>
      <c r="J10" s="34"/>
      <c r="K10" s="190">
        <v>78</v>
      </c>
      <c r="M10" s="182">
        <v>1</v>
      </c>
      <c r="O10" s="182">
        <v>1</v>
      </c>
    </row>
    <row r="11" spans="1:15" ht="13">
      <c r="B11" s="15" t="s">
        <v>18</v>
      </c>
      <c r="C11" s="16"/>
      <c r="D11" s="17" t="s">
        <v>16</v>
      </c>
      <c r="E11" s="17" t="s">
        <v>17</v>
      </c>
      <c r="F11" s="17" t="s">
        <v>14</v>
      </c>
      <c r="G11" s="18">
        <v>1</v>
      </c>
      <c r="H11" s="8"/>
      <c r="I11" s="191">
        <v>69</v>
      </c>
      <c r="J11" s="19"/>
      <c r="K11" s="191">
        <v>69</v>
      </c>
      <c r="M11" s="182">
        <f t="shared" ref="M11:M24" si="0">+M10+1</f>
        <v>2</v>
      </c>
      <c r="O11" s="182">
        <f t="shared" ref="O11:O24" si="1">+O10+1</f>
        <v>2</v>
      </c>
    </row>
    <row r="12" spans="1:15" ht="13">
      <c r="B12" s="29" t="s">
        <v>19</v>
      </c>
      <c r="C12" s="30"/>
      <c r="D12" s="31" t="s">
        <v>16</v>
      </c>
      <c r="E12" s="31" t="s">
        <v>17</v>
      </c>
      <c r="F12" s="31" t="s">
        <v>14</v>
      </c>
      <c r="G12" s="32">
        <v>1</v>
      </c>
      <c r="H12" s="33"/>
      <c r="I12" s="190">
        <v>66</v>
      </c>
      <c r="J12" s="34"/>
      <c r="K12" s="190">
        <v>66</v>
      </c>
      <c r="M12" s="182">
        <f t="shared" si="0"/>
        <v>3</v>
      </c>
      <c r="O12" s="182">
        <f t="shared" si="1"/>
        <v>3</v>
      </c>
    </row>
    <row r="13" spans="1:15" ht="13">
      <c r="B13" s="15" t="s">
        <v>20</v>
      </c>
      <c r="C13" s="16"/>
      <c r="D13" s="17" t="s">
        <v>16</v>
      </c>
      <c r="E13" s="17" t="s">
        <v>17</v>
      </c>
      <c r="F13" s="17" t="s">
        <v>14</v>
      </c>
      <c r="G13" s="18">
        <v>1</v>
      </c>
      <c r="H13" s="8"/>
      <c r="I13" s="191">
        <v>66</v>
      </c>
      <c r="J13" s="19"/>
      <c r="K13" s="191">
        <v>66</v>
      </c>
      <c r="M13" s="182">
        <f t="shared" si="0"/>
        <v>4</v>
      </c>
      <c r="O13" s="182">
        <f t="shared" si="1"/>
        <v>4</v>
      </c>
    </row>
    <row r="14" spans="1:15" ht="13">
      <c r="B14" s="29" t="s">
        <v>21</v>
      </c>
      <c r="C14" s="30"/>
      <c r="D14" s="31" t="s">
        <v>16</v>
      </c>
      <c r="E14" s="31" t="s">
        <v>17</v>
      </c>
      <c r="F14" s="31" t="s">
        <v>14</v>
      </c>
      <c r="G14" s="32">
        <v>1</v>
      </c>
      <c r="H14" s="33"/>
      <c r="I14" s="190">
        <v>53</v>
      </c>
      <c r="J14" s="34"/>
      <c r="K14" s="190">
        <v>53</v>
      </c>
      <c r="M14" s="182">
        <f t="shared" si="0"/>
        <v>5</v>
      </c>
      <c r="O14" s="182">
        <f t="shared" si="1"/>
        <v>5</v>
      </c>
    </row>
    <row r="15" spans="1:15" ht="13">
      <c r="B15" s="15" t="s">
        <v>22</v>
      </c>
      <c r="C15" s="16"/>
      <c r="D15" s="17" t="s">
        <v>16</v>
      </c>
      <c r="E15" s="17" t="s">
        <v>17</v>
      </c>
      <c r="F15" s="17" t="s">
        <v>14</v>
      </c>
      <c r="G15" s="18">
        <v>1</v>
      </c>
      <c r="H15" s="8"/>
      <c r="I15" s="191">
        <v>52</v>
      </c>
      <c r="J15" s="19"/>
      <c r="K15" s="191">
        <v>52</v>
      </c>
      <c r="M15" s="182">
        <f t="shared" si="0"/>
        <v>6</v>
      </c>
      <c r="O15" s="182">
        <f t="shared" si="1"/>
        <v>6</v>
      </c>
    </row>
    <row r="16" spans="1:15" ht="13">
      <c r="B16" s="29" t="s">
        <v>23</v>
      </c>
      <c r="C16" s="30"/>
      <c r="D16" s="31" t="s">
        <v>16</v>
      </c>
      <c r="E16" s="31" t="s">
        <v>17</v>
      </c>
      <c r="F16" s="31" t="s">
        <v>14</v>
      </c>
      <c r="G16" s="32">
        <v>1</v>
      </c>
      <c r="H16" s="33"/>
      <c r="I16" s="190">
        <v>52</v>
      </c>
      <c r="J16" s="34"/>
      <c r="K16" s="190">
        <v>52</v>
      </c>
      <c r="M16" s="182">
        <f t="shared" si="0"/>
        <v>7</v>
      </c>
      <c r="O16" s="182">
        <f t="shared" si="1"/>
        <v>7</v>
      </c>
    </row>
    <row r="17" spans="2:15" ht="13">
      <c r="B17" s="15" t="s">
        <v>24</v>
      </c>
      <c r="C17" s="16"/>
      <c r="D17" s="17" t="s">
        <v>16</v>
      </c>
      <c r="E17" s="17" t="s">
        <v>17</v>
      </c>
      <c r="F17" s="17" t="s">
        <v>14</v>
      </c>
      <c r="G17" s="18">
        <v>1</v>
      </c>
      <c r="H17" s="8"/>
      <c r="I17" s="191">
        <v>51</v>
      </c>
      <c r="J17" s="19"/>
      <c r="K17" s="191">
        <v>51</v>
      </c>
      <c r="M17" s="182">
        <f t="shared" si="0"/>
        <v>8</v>
      </c>
      <c r="O17" s="182">
        <f t="shared" si="1"/>
        <v>8</v>
      </c>
    </row>
    <row r="18" spans="2:15" ht="13">
      <c r="B18" s="29" t="s">
        <v>25</v>
      </c>
      <c r="C18" s="30"/>
      <c r="D18" s="31" t="s">
        <v>16</v>
      </c>
      <c r="E18" s="31" t="s">
        <v>17</v>
      </c>
      <c r="F18" s="31" t="s">
        <v>14</v>
      </c>
      <c r="G18" s="32">
        <v>1</v>
      </c>
      <c r="H18" s="33"/>
      <c r="I18" s="190">
        <v>50</v>
      </c>
      <c r="J18" s="34"/>
      <c r="K18" s="190">
        <v>50</v>
      </c>
      <c r="M18" s="182">
        <f t="shared" si="0"/>
        <v>9</v>
      </c>
      <c r="O18" s="182">
        <f t="shared" si="1"/>
        <v>9</v>
      </c>
    </row>
    <row r="19" spans="2:15" ht="13">
      <c r="B19" s="15" t="s">
        <v>26</v>
      </c>
      <c r="C19" s="16"/>
      <c r="D19" s="17" t="s">
        <v>16</v>
      </c>
      <c r="E19" s="17" t="s">
        <v>17</v>
      </c>
      <c r="F19" s="17" t="s">
        <v>14</v>
      </c>
      <c r="G19" s="18">
        <v>1</v>
      </c>
      <c r="H19" s="8"/>
      <c r="I19" s="191">
        <v>48</v>
      </c>
      <c r="J19" s="19"/>
      <c r="K19" s="191">
        <v>48</v>
      </c>
      <c r="M19" s="182">
        <f t="shared" si="0"/>
        <v>10</v>
      </c>
      <c r="O19" s="182">
        <f t="shared" si="1"/>
        <v>10</v>
      </c>
    </row>
    <row r="20" spans="2:15" ht="13">
      <c r="B20" s="29" t="s">
        <v>27</v>
      </c>
      <c r="C20" s="30"/>
      <c r="D20" s="31" t="s">
        <v>16</v>
      </c>
      <c r="E20" s="31" t="s">
        <v>17</v>
      </c>
      <c r="F20" s="31" t="s">
        <v>14</v>
      </c>
      <c r="G20" s="32">
        <v>1</v>
      </c>
      <c r="H20" s="33"/>
      <c r="I20" s="190">
        <v>43</v>
      </c>
      <c r="J20" s="34"/>
      <c r="K20" s="190">
        <v>43</v>
      </c>
      <c r="M20" s="182">
        <f t="shared" si="0"/>
        <v>11</v>
      </c>
      <c r="O20" s="182">
        <f t="shared" si="1"/>
        <v>11</v>
      </c>
    </row>
    <row r="21" spans="2:15" ht="13">
      <c r="B21" s="15" t="s">
        <v>28</v>
      </c>
      <c r="C21" s="16"/>
      <c r="D21" s="17" t="s">
        <v>16</v>
      </c>
      <c r="E21" s="17" t="s">
        <v>17</v>
      </c>
      <c r="F21" s="17" t="s">
        <v>14</v>
      </c>
      <c r="G21" s="18">
        <v>1</v>
      </c>
      <c r="H21" s="8"/>
      <c r="I21" s="191">
        <v>42</v>
      </c>
      <c r="J21" s="19"/>
      <c r="K21" s="191">
        <v>42</v>
      </c>
      <c r="M21" s="182">
        <f t="shared" si="0"/>
        <v>12</v>
      </c>
      <c r="O21" s="182">
        <f t="shared" si="1"/>
        <v>12</v>
      </c>
    </row>
    <row r="22" spans="2:15" ht="13">
      <c r="B22" s="29" t="s">
        <v>29</v>
      </c>
      <c r="C22" s="30"/>
      <c r="D22" s="31" t="s">
        <v>16</v>
      </c>
      <c r="E22" s="31" t="s">
        <v>17</v>
      </c>
      <c r="F22" s="31" t="s">
        <v>14</v>
      </c>
      <c r="G22" s="32">
        <v>1</v>
      </c>
      <c r="H22" s="33"/>
      <c r="I22" s="190">
        <v>24</v>
      </c>
      <c r="J22" s="34"/>
      <c r="K22" s="190">
        <v>24</v>
      </c>
      <c r="M22" s="182">
        <f t="shared" si="0"/>
        <v>13</v>
      </c>
      <c r="O22" s="182">
        <f t="shared" si="1"/>
        <v>13</v>
      </c>
    </row>
    <row r="23" spans="2:15" ht="13">
      <c r="B23" s="15" t="s">
        <v>30</v>
      </c>
      <c r="C23" s="16"/>
      <c r="D23" s="17" t="s">
        <v>16</v>
      </c>
      <c r="E23" s="17" t="s">
        <v>17</v>
      </c>
      <c r="F23" s="17" t="s">
        <v>14</v>
      </c>
      <c r="G23" s="18">
        <v>1</v>
      </c>
      <c r="H23" s="8"/>
      <c r="I23" s="191">
        <v>17</v>
      </c>
      <c r="J23" s="19"/>
      <c r="K23" s="191">
        <v>17</v>
      </c>
      <c r="M23" s="182">
        <f t="shared" si="0"/>
        <v>14</v>
      </c>
      <c r="O23" s="182">
        <f t="shared" si="1"/>
        <v>14</v>
      </c>
    </row>
    <row r="24" spans="2:15" ht="13">
      <c r="B24" s="29" t="s">
        <v>31</v>
      </c>
      <c r="C24" s="30"/>
      <c r="D24" s="31" t="s">
        <v>16</v>
      </c>
      <c r="E24" s="31" t="s">
        <v>17</v>
      </c>
      <c r="F24" s="31" t="s">
        <v>14</v>
      </c>
      <c r="G24" s="32">
        <v>1</v>
      </c>
      <c r="H24" s="33"/>
      <c r="I24" s="190">
        <v>14</v>
      </c>
      <c r="J24" s="34"/>
      <c r="K24" s="190">
        <v>14</v>
      </c>
      <c r="M24" s="182">
        <f t="shared" si="0"/>
        <v>15</v>
      </c>
      <c r="O24" s="182">
        <f t="shared" si="1"/>
        <v>15</v>
      </c>
    </row>
    <row r="25" spans="2:15" ht="13">
      <c r="B25" s="14" t="s">
        <v>32</v>
      </c>
      <c r="C25" s="13"/>
      <c r="D25" s="5"/>
      <c r="E25" s="5"/>
      <c r="F25" s="6"/>
      <c r="G25" s="20"/>
      <c r="H25" s="5"/>
      <c r="I25" s="186"/>
      <c r="J25" s="5"/>
      <c r="K25" s="186"/>
    </row>
    <row r="26" spans="2:15" ht="13">
      <c r="B26" s="29" t="s">
        <v>33</v>
      </c>
      <c r="C26" s="30"/>
      <c r="D26" s="31" t="s">
        <v>16</v>
      </c>
      <c r="E26" s="31" t="s">
        <v>17</v>
      </c>
      <c r="F26" s="31" t="s">
        <v>34</v>
      </c>
      <c r="G26" s="32">
        <v>1</v>
      </c>
      <c r="H26" s="33"/>
      <c r="I26" s="192">
        <v>835</v>
      </c>
      <c r="J26" s="34"/>
      <c r="K26" s="192">
        <v>857</v>
      </c>
      <c r="M26" s="182">
        <f>+M24+1</f>
        <v>16</v>
      </c>
      <c r="O26" s="182">
        <f>+O24+1</f>
        <v>16</v>
      </c>
    </row>
    <row r="27" spans="2:15" s="194" customFormat="1" ht="13">
      <c r="B27" s="83" t="s">
        <v>35</v>
      </c>
      <c r="C27" s="84"/>
      <c r="D27" s="103" t="s">
        <v>16</v>
      </c>
      <c r="E27" s="103" t="s">
        <v>17</v>
      </c>
      <c r="F27" s="103" t="s">
        <v>36</v>
      </c>
      <c r="G27" s="104">
        <v>1</v>
      </c>
      <c r="H27" s="105"/>
      <c r="I27" s="193">
        <v>750</v>
      </c>
      <c r="J27" s="59"/>
      <c r="K27" s="193">
        <v>729</v>
      </c>
      <c r="M27" s="194">
        <f>+M26+1</f>
        <v>17</v>
      </c>
      <c r="O27" s="194">
        <f t="shared" ref="O27:O48" si="2">+O26+1</f>
        <v>17</v>
      </c>
    </row>
    <row r="28" spans="2:15" s="194" customFormat="1" ht="13">
      <c r="B28" s="29" t="s">
        <v>39</v>
      </c>
      <c r="C28" s="30"/>
      <c r="D28" s="31" t="s">
        <v>16</v>
      </c>
      <c r="E28" s="31" t="s">
        <v>40</v>
      </c>
      <c r="F28" s="31" t="s">
        <v>36</v>
      </c>
      <c r="G28" s="32">
        <v>1</v>
      </c>
      <c r="H28" s="33"/>
      <c r="I28" s="192">
        <v>547</v>
      </c>
      <c r="J28" s="34"/>
      <c r="K28" s="192">
        <v>616</v>
      </c>
      <c r="M28" s="194" t="e">
        <f>+#REF!+1</f>
        <v>#REF!</v>
      </c>
      <c r="O28" s="194">
        <f>O27+1</f>
        <v>18</v>
      </c>
    </row>
    <row r="29" spans="2:15" s="194" customFormat="1" ht="13">
      <c r="B29" s="83" t="s">
        <v>287</v>
      </c>
      <c r="C29" s="84"/>
      <c r="D29" s="103" t="s">
        <v>16</v>
      </c>
      <c r="E29" s="103" t="s">
        <v>17</v>
      </c>
      <c r="F29" s="103" t="s">
        <v>36</v>
      </c>
      <c r="G29" s="104">
        <v>1</v>
      </c>
      <c r="H29" s="105"/>
      <c r="I29" s="193">
        <v>513</v>
      </c>
      <c r="J29" s="59"/>
      <c r="K29" s="193">
        <v>608</v>
      </c>
      <c r="M29" s="194" t="e">
        <f>+M48+1</f>
        <v>#REF!</v>
      </c>
      <c r="O29" s="194">
        <f t="shared" si="2"/>
        <v>19</v>
      </c>
    </row>
    <row r="30" spans="2:15" s="194" customFormat="1" ht="13">
      <c r="B30" s="29" t="s">
        <v>41</v>
      </c>
      <c r="C30" s="30"/>
      <c r="D30" s="31" t="s">
        <v>16</v>
      </c>
      <c r="E30" s="31" t="s">
        <v>17</v>
      </c>
      <c r="F30" s="31" t="s">
        <v>36</v>
      </c>
      <c r="G30" s="32">
        <v>1</v>
      </c>
      <c r="H30" s="33"/>
      <c r="I30" s="192">
        <v>564</v>
      </c>
      <c r="J30" s="34"/>
      <c r="K30" s="192">
        <v>605</v>
      </c>
      <c r="M30" s="194" t="e">
        <f>+M28+1</f>
        <v>#REF!</v>
      </c>
      <c r="O30" s="194">
        <f t="shared" si="2"/>
        <v>20</v>
      </c>
    </row>
    <row r="31" spans="2:15" s="194" customFormat="1" ht="13">
      <c r="B31" s="83" t="s">
        <v>42</v>
      </c>
      <c r="C31" s="84"/>
      <c r="D31" s="103" t="s">
        <v>16</v>
      </c>
      <c r="E31" s="103" t="s">
        <v>17</v>
      </c>
      <c r="F31" s="103" t="s">
        <v>36</v>
      </c>
      <c r="G31" s="104">
        <v>1</v>
      </c>
      <c r="H31" s="105"/>
      <c r="I31" s="193">
        <v>542</v>
      </c>
      <c r="J31" s="59"/>
      <c r="K31" s="193">
        <v>578</v>
      </c>
      <c r="M31" s="194" t="e">
        <f t="shared" ref="M31:M48" si="3">+M30+1</f>
        <v>#REF!</v>
      </c>
      <c r="O31" s="194">
        <f t="shared" si="2"/>
        <v>21</v>
      </c>
    </row>
    <row r="32" spans="2:15" s="194" customFormat="1" ht="13">
      <c r="B32" s="29" t="s">
        <v>43</v>
      </c>
      <c r="C32" s="30"/>
      <c r="D32" s="31" t="s">
        <v>16</v>
      </c>
      <c r="E32" s="31" t="s">
        <v>17</v>
      </c>
      <c r="F32" s="31" t="s">
        <v>36</v>
      </c>
      <c r="G32" s="32">
        <v>1</v>
      </c>
      <c r="H32" s="33"/>
      <c r="I32" s="192">
        <v>506</v>
      </c>
      <c r="J32" s="34"/>
      <c r="K32" s="192">
        <v>560</v>
      </c>
      <c r="M32" s="194" t="e">
        <f t="shared" si="3"/>
        <v>#REF!</v>
      </c>
      <c r="O32" s="194">
        <f t="shared" si="2"/>
        <v>22</v>
      </c>
    </row>
    <row r="33" spans="2:15" s="194" customFormat="1" ht="13">
      <c r="B33" s="83" t="s">
        <v>44</v>
      </c>
      <c r="C33" s="84"/>
      <c r="D33" s="103" t="s">
        <v>16</v>
      </c>
      <c r="E33" s="103" t="s">
        <v>45</v>
      </c>
      <c r="F33" s="103" t="s">
        <v>36</v>
      </c>
      <c r="G33" s="104">
        <v>1</v>
      </c>
      <c r="H33" s="105"/>
      <c r="I33" s="193">
        <v>520</v>
      </c>
      <c r="J33" s="59"/>
      <c r="K33" s="193">
        <v>530</v>
      </c>
      <c r="M33" s="194" t="e">
        <f t="shared" si="3"/>
        <v>#REF!</v>
      </c>
      <c r="O33" s="194">
        <f t="shared" si="2"/>
        <v>23</v>
      </c>
    </row>
    <row r="34" spans="2:15" s="194" customFormat="1" ht="13">
      <c r="B34" s="29" t="s">
        <v>47</v>
      </c>
      <c r="C34" s="30"/>
      <c r="D34" s="31" t="s">
        <v>16</v>
      </c>
      <c r="E34" s="31" t="s">
        <v>17</v>
      </c>
      <c r="F34" s="31" t="s">
        <v>36</v>
      </c>
      <c r="G34" s="32">
        <v>1</v>
      </c>
      <c r="H34" s="33"/>
      <c r="I34" s="192">
        <v>0</v>
      </c>
      <c r="J34" s="34"/>
      <c r="K34" s="192">
        <v>188</v>
      </c>
      <c r="M34" s="194" t="e">
        <f>+#REF!+1</f>
        <v>#REF!</v>
      </c>
      <c r="O34" s="194">
        <f>O33+1</f>
        <v>24</v>
      </c>
    </row>
    <row r="35" spans="2:15" ht="13">
      <c r="B35" s="15" t="s">
        <v>48</v>
      </c>
      <c r="C35" s="16"/>
      <c r="D35" s="17" t="s">
        <v>16</v>
      </c>
      <c r="E35" s="17" t="s">
        <v>17</v>
      </c>
      <c r="F35" s="17" t="s">
        <v>36</v>
      </c>
      <c r="G35" s="18">
        <v>1</v>
      </c>
      <c r="H35" s="8"/>
      <c r="I35" s="191">
        <v>0</v>
      </c>
      <c r="J35" s="19"/>
      <c r="K35" s="191">
        <v>141</v>
      </c>
      <c r="M35" s="182" t="e">
        <f t="shared" si="3"/>
        <v>#REF!</v>
      </c>
      <c r="O35" s="182">
        <f t="shared" si="2"/>
        <v>25</v>
      </c>
    </row>
    <row r="36" spans="2:15" ht="13">
      <c r="B36" s="29" t="s">
        <v>49</v>
      </c>
      <c r="C36" s="30"/>
      <c r="D36" s="31" t="s">
        <v>16</v>
      </c>
      <c r="E36" s="31" t="s">
        <v>17</v>
      </c>
      <c r="F36" s="31" t="s">
        <v>36</v>
      </c>
      <c r="G36" s="32">
        <v>1</v>
      </c>
      <c r="H36" s="33"/>
      <c r="I36" s="190">
        <v>117</v>
      </c>
      <c r="J36" s="34"/>
      <c r="K36" s="190">
        <v>128</v>
      </c>
      <c r="M36" s="182" t="e">
        <f t="shared" si="3"/>
        <v>#REF!</v>
      </c>
      <c r="O36" s="182">
        <f t="shared" si="2"/>
        <v>26</v>
      </c>
    </row>
    <row r="37" spans="2:15" ht="13">
      <c r="B37" s="15" t="s">
        <v>50</v>
      </c>
      <c r="C37" s="16"/>
      <c r="D37" s="17" t="s">
        <v>16</v>
      </c>
      <c r="E37" s="17" t="s">
        <v>17</v>
      </c>
      <c r="F37" s="17" t="s">
        <v>36</v>
      </c>
      <c r="G37" s="18">
        <v>1</v>
      </c>
      <c r="H37" s="8"/>
      <c r="I37" s="191">
        <v>120</v>
      </c>
      <c r="J37" s="19"/>
      <c r="K37" s="191">
        <v>120</v>
      </c>
      <c r="M37" s="182" t="e">
        <f t="shared" si="3"/>
        <v>#REF!</v>
      </c>
      <c r="O37" s="182">
        <f t="shared" si="2"/>
        <v>27</v>
      </c>
    </row>
    <row r="38" spans="2:15" ht="13">
      <c r="B38" s="29" t="s">
        <v>51</v>
      </c>
      <c r="C38" s="30"/>
      <c r="D38" s="31" t="s">
        <v>16</v>
      </c>
      <c r="E38" s="31" t="s">
        <v>17</v>
      </c>
      <c r="F38" s="31" t="s">
        <v>36</v>
      </c>
      <c r="G38" s="32">
        <v>1</v>
      </c>
      <c r="H38" s="33"/>
      <c r="I38" s="190">
        <v>50</v>
      </c>
      <c r="J38" s="34"/>
      <c r="K38" s="190">
        <v>50</v>
      </c>
      <c r="M38" s="182" t="e">
        <f t="shared" si="3"/>
        <v>#REF!</v>
      </c>
      <c r="O38" s="182">
        <f t="shared" si="2"/>
        <v>28</v>
      </c>
    </row>
    <row r="39" spans="2:15" ht="13">
      <c r="B39" s="15" t="s">
        <v>52</v>
      </c>
      <c r="C39" s="16"/>
      <c r="D39" s="17" t="s">
        <v>16</v>
      </c>
      <c r="E39" s="17" t="s">
        <v>17</v>
      </c>
      <c r="F39" s="17" t="s">
        <v>36</v>
      </c>
      <c r="G39" s="18">
        <v>1</v>
      </c>
      <c r="H39" s="8"/>
      <c r="I39" s="191">
        <v>49</v>
      </c>
      <c r="J39" s="19"/>
      <c r="K39" s="191">
        <v>49</v>
      </c>
      <c r="M39" s="182" t="e">
        <f t="shared" si="3"/>
        <v>#REF!</v>
      </c>
      <c r="O39" s="182">
        <f t="shared" si="2"/>
        <v>29</v>
      </c>
    </row>
    <row r="40" spans="2:15" ht="13">
      <c r="B40" s="29" t="s">
        <v>53</v>
      </c>
      <c r="C40" s="30"/>
      <c r="D40" s="31" t="s">
        <v>16</v>
      </c>
      <c r="E40" s="31" t="s">
        <v>17</v>
      </c>
      <c r="F40" s="31" t="s">
        <v>36</v>
      </c>
      <c r="G40" s="32">
        <v>1</v>
      </c>
      <c r="H40" s="33"/>
      <c r="I40" s="190">
        <v>0</v>
      </c>
      <c r="J40" s="34"/>
      <c r="K40" s="190">
        <v>48</v>
      </c>
      <c r="M40" s="182" t="e">
        <f t="shared" si="3"/>
        <v>#REF!</v>
      </c>
      <c r="O40" s="182">
        <f t="shared" si="2"/>
        <v>30</v>
      </c>
    </row>
    <row r="41" spans="2:15" ht="13">
      <c r="B41" s="15" t="s">
        <v>54</v>
      </c>
      <c r="C41" s="16"/>
      <c r="D41" s="17" t="s">
        <v>16</v>
      </c>
      <c r="E41" s="17" t="s">
        <v>17</v>
      </c>
      <c r="F41" s="17" t="s">
        <v>36</v>
      </c>
      <c r="G41" s="18">
        <v>1</v>
      </c>
      <c r="H41" s="8"/>
      <c r="I41" s="191">
        <v>0</v>
      </c>
      <c r="J41" s="19"/>
      <c r="K41" s="191">
        <v>47</v>
      </c>
      <c r="M41" s="182" t="e">
        <f t="shared" si="3"/>
        <v>#REF!</v>
      </c>
      <c r="O41" s="182">
        <f t="shared" si="2"/>
        <v>31</v>
      </c>
    </row>
    <row r="42" spans="2:15" ht="13">
      <c r="B42" s="29" t="s">
        <v>55</v>
      </c>
      <c r="C42" s="30"/>
      <c r="D42" s="31" t="s">
        <v>16</v>
      </c>
      <c r="E42" s="31" t="s">
        <v>17</v>
      </c>
      <c r="F42" s="31" t="s">
        <v>36</v>
      </c>
      <c r="G42" s="32">
        <v>1</v>
      </c>
      <c r="H42" s="33"/>
      <c r="I42" s="190">
        <v>0</v>
      </c>
      <c r="J42" s="34"/>
      <c r="K42" s="190">
        <v>47</v>
      </c>
      <c r="M42" s="182" t="e">
        <f t="shared" si="3"/>
        <v>#REF!</v>
      </c>
      <c r="O42" s="182">
        <f t="shared" si="2"/>
        <v>32</v>
      </c>
    </row>
    <row r="43" spans="2:15" ht="13">
      <c r="B43" s="15" t="s">
        <v>56</v>
      </c>
      <c r="C43" s="16"/>
      <c r="D43" s="17" t="s">
        <v>16</v>
      </c>
      <c r="E43" s="17" t="s">
        <v>17</v>
      </c>
      <c r="F43" s="17" t="s">
        <v>36</v>
      </c>
      <c r="G43" s="18">
        <v>1</v>
      </c>
      <c r="H43" s="8"/>
      <c r="I43" s="191">
        <v>0</v>
      </c>
      <c r="J43" s="19"/>
      <c r="K43" s="191">
        <v>47</v>
      </c>
      <c r="M43" s="182" t="e">
        <f t="shared" si="3"/>
        <v>#REF!</v>
      </c>
      <c r="O43" s="182">
        <f t="shared" si="2"/>
        <v>33</v>
      </c>
    </row>
    <row r="44" spans="2:15" ht="13">
      <c r="B44" s="29" t="s">
        <v>57</v>
      </c>
      <c r="C44" s="30"/>
      <c r="D44" s="31" t="s">
        <v>16</v>
      </c>
      <c r="E44" s="31" t="s">
        <v>17</v>
      </c>
      <c r="F44" s="31" t="s">
        <v>36</v>
      </c>
      <c r="G44" s="32">
        <v>1</v>
      </c>
      <c r="H44" s="33"/>
      <c r="I44" s="190">
        <v>0</v>
      </c>
      <c r="J44" s="34"/>
      <c r="K44" s="190">
        <v>47</v>
      </c>
      <c r="M44" s="182" t="e">
        <f t="shared" si="3"/>
        <v>#REF!</v>
      </c>
      <c r="O44" s="182">
        <f t="shared" si="2"/>
        <v>34</v>
      </c>
    </row>
    <row r="45" spans="2:15" ht="13">
      <c r="B45" s="15" t="s">
        <v>58</v>
      </c>
      <c r="C45" s="16"/>
      <c r="D45" s="17" t="s">
        <v>16</v>
      </c>
      <c r="E45" s="17" t="s">
        <v>17</v>
      </c>
      <c r="F45" s="17" t="s">
        <v>36</v>
      </c>
      <c r="G45" s="18">
        <v>1</v>
      </c>
      <c r="H45" s="8"/>
      <c r="I45" s="191">
        <v>0</v>
      </c>
      <c r="J45" s="19"/>
      <c r="K45" s="191">
        <v>47</v>
      </c>
      <c r="M45" s="182" t="e">
        <f t="shared" si="3"/>
        <v>#REF!</v>
      </c>
      <c r="O45" s="182">
        <f t="shared" si="2"/>
        <v>35</v>
      </c>
    </row>
    <row r="46" spans="2:15" ht="13">
      <c r="B46" s="29" t="s">
        <v>59</v>
      </c>
      <c r="C46" s="30"/>
      <c r="D46" s="31" t="s">
        <v>16</v>
      </c>
      <c r="E46" s="31" t="s">
        <v>17</v>
      </c>
      <c r="F46" s="31" t="s">
        <v>36</v>
      </c>
      <c r="G46" s="32">
        <v>1</v>
      </c>
      <c r="H46" s="33"/>
      <c r="I46" s="190">
        <v>0</v>
      </c>
      <c r="J46" s="34"/>
      <c r="K46" s="190">
        <v>47</v>
      </c>
      <c r="M46" s="182" t="e">
        <f t="shared" si="3"/>
        <v>#REF!</v>
      </c>
      <c r="O46" s="182">
        <f t="shared" si="2"/>
        <v>36</v>
      </c>
    </row>
    <row r="47" spans="2:15" ht="13">
      <c r="B47" s="15" t="s">
        <v>60</v>
      </c>
      <c r="C47" s="16"/>
      <c r="D47" s="17" t="s">
        <v>16</v>
      </c>
      <c r="E47" s="17" t="s">
        <v>17</v>
      </c>
      <c r="F47" s="17" t="s">
        <v>36</v>
      </c>
      <c r="G47" s="18">
        <v>1</v>
      </c>
      <c r="H47" s="8"/>
      <c r="I47" s="191">
        <v>0</v>
      </c>
      <c r="J47" s="19"/>
      <c r="K47" s="191">
        <v>44</v>
      </c>
      <c r="M47" s="182" t="e">
        <f t="shared" si="3"/>
        <v>#REF!</v>
      </c>
      <c r="O47" s="182">
        <f t="shared" si="2"/>
        <v>37</v>
      </c>
    </row>
    <row r="48" spans="2:15" ht="13">
      <c r="B48" s="29" t="s">
        <v>61</v>
      </c>
      <c r="C48" s="30"/>
      <c r="D48" s="31" t="s">
        <v>16</v>
      </c>
      <c r="E48" s="31" t="s">
        <v>17</v>
      </c>
      <c r="F48" s="31" t="s">
        <v>36</v>
      </c>
      <c r="G48" s="32">
        <v>1</v>
      </c>
      <c r="H48" s="33"/>
      <c r="I48" s="190">
        <v>28</v>
      </c>
      <c r="J48" s="34"/>
      <c r="K48" s="190">
        <v>28</v>
      </c>
      <c r="M48" s="182" t="e">
        <f t="shared" si="3"/>
        <v>#REF!</v>
      </c>
      <c r="O48" s="182">
        <f t="shared" si="2"/>
        <v>38</v>
      </c>
    </row>
    <row r="49" spans="2:15" ht="13">
      <c r="B49" s="22" t="s">
        <v>62</v>
      </c>
      <c r="C49" s="16"/>
      <c r="D49" s="17"/>
      <c r="E49" s="17"/>
      <c r="F49" s="17"/>
      <c r="G49" s="46"/>
      <c r="H49" s="47"/>
      <c r="I49" s="195">
        <f>SUM(I10:I48)</f>
        <v>5866</v>
      </c>
      <c r="J49" s="44"/>
      <c r="K49" s="195">
        <f>SUM(K10:K48)</f>
        <v>6886</v>
      </c>
    </row>
    <row r="50" spans="2:15" ht="13">
      <c r="B50" s="26" t="s">
        <v>63</v>
      </c>
      <c r="C50" s="26"/>
      <c r="D50" s="27"/>
      <c r="E50" s="27"/>
      <c r="F50" s="28"/>
      <c r="G50" s="27"/>
      <c r="H50" s="27"/>
      <c r="I50" s="189"/>
      <c r="J50" s="27"/>
      <c r="K50" s="189"/>
    </row>
    <row r="51" spans="2:15" ht="13">
      <c r="B51" s="15" t="s">
        <v>66</v>
      </c>
      <c r="C51" s="16"/>
      <c r="D51" s="17" t="s">
        <v>122</v>
      </c>
      <c r="E51" s="17" t="s">
        <v>65</v>
      </c>
      <c r="F51" s="17" t="s">
        <v>36</v>
      </c>
      <c r="G51" s="18">
        <v>1</v>
      </c>
      <c r="H51" s="8"/>
      <c r="I51" s="191">
        <v>830</v>
      </c>
      <c r="J51" s="19"/>
      <c r="K51" s="191">
        <v>1001</v>
      </c>
      <c r="M51" s="182" t="e">
        <f>+M29+1</f>
        <v>#REF!</v>
      </c>
      <c r="O51" s="182">
        <f>+O48+1</f>
        <v>39</v>
      </c>
    </row>
    <row r="52" spans="2:15" ht="13">
      <c r="B52" s="29" t="s">
        <v>67</v>
      </c>
      <c r="C52" s="30"/>
      <c r="D52" s="31" t="s">
        <v>122</v>
      </c>
      <c r="E52" s="31" t="s">
        <v>65</v>
      </c>
      <c r="F52" s="31" t="s">
        <v>36</v>
      </c>
      <c r="G52" s="32">
        <v>1</v>
      </c>
      <c r="H52" s="33"/>
      <c r="I52" s="190">
        <v>754</v>
      </c>
      <c r="J52" s="34"/>
      <c r="K52" s="190">
        <v>814</v>
      </c>
      <c r="M52" s="182" t="e">
        <f t="shared" ref="M52:M62" si="4">+M51+1</f>
        <v>#REF!</v>
      </c>
      <c r="O52" s="182">
        <f t="shared" ref="O52:O62" si="5">+O51+1</f>
        <v>40</v>
      </c>
    </row>
    <row r="53" spans="2:15" ht="13">
      <c r="B53" s="15" t="s">
        <v>68</v>
      </c>
      <c r="C53" s="16"/>
      <c r="D53" s="17" t="s">
        <v>122</v>
      </c>
      <c r="E53" s="17" t="s">
        <v>65</v>
      </c>
      <c r="F53" s="17" t="s">
        <v>36</v>
      </c>
      <c r="G53" s="18">
        <v>1</v>
      </c>
      <c r="H53" s="8"/>
      <c r="I53" s="191">
        <v>763</v>
      </c>
      <c r="J53" s="19"/>
      <c r="K53" s="191">
        <v>781</v>
      </c>
      <c r="M53" s="182" t="e">
        <f t="shared" si="4"/>
        <v>#REF!</v>
      </c>
      <c r="O53" s="182">
        <f t="shared" si="5"/>
        <v>41</v>
      </c>
    </row>
    <row r="54" spans="2:15" ht="13">
      <c r="B54" s="29" t="s">
        <v>64</v>
      </c>
      <c r="C54" s="30"/>
      <c r="D54" s="31" t="s">
        <v>122</v>
      </c>
      <c r="E54" s="31" t="s">
        <v>65</v>
      </c>
      <c r="F54" s="31" t="s">
        <v>36</v>
      </c>
      <c r="G54" s="32">
        <v>0.75</v>
      </c>
      <c r="H54" s="33"/>
      <c r="I54" s="190">
        <v>779</v>
      </c>
      <c r="J54" s="34"/>
      <c r="K54" s="190">
        <v>746</v>
      </c>
      <c r="M54" s="182" t="e">
        <f t="shared" si="4"/>
        <v>#REF!</v>
      </c>
      <c r="O54" s="182">
        <f t="shared" si="5"/>
        <v>42</v>
      </c>
    </row>
    <row r="55" spans="2:15" ht="13">
      <c r="B55" s="15" t="s">
        <v>69</v>
      </c>
      <c r="C55" s="16"/>
      <c r="D55" s="17" t="s">
        <v>122</v>
      </c>
      <c r="E55" s="17" t="s">
        <v>65</v>
      </c>
      <c r="F55" s="17" t="s">
        <v>36</v>
      </c>
      <c r="G55" s="18">
        <v>1</v>
      </c>
      <c r="H55" s="8"/>
      <c r="I55" s="191">
        <v>662</v>
      </c>
      <c r="J55" s="19"/>
      <c r="K55" s="191">
        <v>692</v>
      </c>
      <c r="M55" s="182" t="e">
        <f t="shared" si="4"/>
        <v>#REF!</v>
      </c>
      <c r="O55" s="182">
        <f t="shared" si="5"/>
        <v>43</v>
      </c>
    </row>
    <row r="56" spans="2:15" ht="13">
      <c r="B56" s="29" t="s">
        <v>71</v>
      </c>
      <c r="C56" s="30"/>
      <c r="D56" s="31" t="s">
        <v>122</v>
      </c>
      <c r="E56" s="31" t="s">
        <v>65</v>
      </c>
      <c r="F56" s="31" t="s">
        <v>36</v>
      </c>
      <c r="G56" s="32">
        <v>1</v>
      </c>
      <c r="H56" s="33"/>
      <c r="I56" s="190">
        <v>463</v>
      </c>
      <c r="J56" s="34"/>
      <c r="K56" s="190">
        <v>608</v>
      </c>
      <c r="M56" s="182" t="e">
        <f t="shared" si="4"/>
        <v>#REF!</v>
      </c>
      <c r="O56" s="182">
        <f t="shared" si="5"/>
        <v>44</v>
      </c>
    </row>
    <row r="57" spans="2:15" ht="13">
      <c r="B57" s="15" t="s">
        <v>70</v>
      </c>
      <c r="C57" s="16"/>
      <c r="D57" s="17" t="s">
        <v>122</v>
      </c>
      <c r="E57" s="17" t="s">
        <v>65</v>
      </c>
      <c r="F57" s="17" t="s">
        <v>36</v>
      </c>
      <c r="G57" s="18">
        <v>1</v>
      </c>
      <c r="H57" s="8"/>
      <c r="I57" s="191">
        <v>520</v>
      </c>
      <c r="J57" s="19"/>
      <c r="K57" s="191">
        <v>606</v>
      </c>
      <c r="M57" s="182" t="e">
        <f t="shared" si="4"/>
        <v>#REF!</v>
      </c>
      <c r="O57" s="182">
        <f t="shared" si="5"/>
        <v>45</v>
      </c>
    </row>
    <row r="58" spans="2:15" ht="13">
      <c r="B58" s="29" t="s">
        <v>72</v>
      </c>
      <c r="C58" s="30"/>
      <c r="D58" s="31" t="s">
        <v>122</v>
      </c>
      <c r="E58" s="31" t="s">
        <v>65</v>
      </c>
      <c r="F58" s="31" t="s">
        <v>36</v>
      </c>
      <c r="G58" s="32">
        <v>1</v>
      </c>
      <c r="H58" s="33"/>
      <c r="I58" s="190">
        <v>426</v>
      </c>
      <c r="J58" s="34"/>
      <c r="K58" s="190">
        <v>500</v>
      </c>
      <c r="M58" s="182" t="e">
        <f t="shared" si="4"/>
        <v>#REF!</v>
      </c>
      <c r="O58" s="182">
        <f t="shared" si="5"/>
        <v>46</v>
      </c>
    </row>
    <row r="59" spans="2:15" ht="13">
      <c r="B59" s="15" t="s">
        <v>73</v>
      </c>
      <c r="C59" s="16"/>
      <c r="D59" s="17" t="s">
        <v>122</v>
      </c>
      <c r="E59" s="17" t="s">
        <v>65</v>
      </c>
      <c r="F59" s="17" t="s">
        <v>36</v>
      </c>
      <c r="G59" s="18">
        <v>1</v>
      </c>
      <c r="H59" s="8"/>
      <c r="I59" s="191">
        <v>400</v>
      </c>
      <c r="J59" s="19"/>
      <c r="K59" s="191">
        <v>453</v>
      </c>
      <c r="M59" s="182" t="e">
        <f t="shared" si="4"/>
        <v>#REF!</v>
      </c>
      <c r="O59" s="182">
        <f t="shared" si="5"/>
        <v>47</v>
      </c>
    </row>
    <row r="60" spans="2:15" ht="13">
      <c r="B60" s="29" t="s">
        <v>74</v>
      </c>
      <c r="C60" s="30"/>
      <c r="D60" s="31" t="s">
        <v>122</v>
      </c>
      <c r="E60" s="31" t="s">
        <v>65</v>
      </c>
      <c r="F60" s="31" t="s">
        <v>36</v>
      </c>
      <c r="G60" s="32">
        <v>1</v>
      </c>
      <c r="H60" s="33"/>
      <c r="I60" s="190">
        <v>344</v>
      </c>
      <c r="J60" s="34"/>
      <c r="K60" s="190">
        <v>400</v>
      </c>
      <c r="M60" s="182" t="e">
        <f t="shared" si="4"/>
        <v>#REF!</v>
      </c>
      <c r="O60" s="182">
        <f t="shared" si="5"/>
        <v>48</v>
      </c>
    </row>
    <row r="61" spans="2:15" ht="13">
      <c r="B61" s="15" t="s">
        <v>75</v>
      </c>
      <c r="C61" s="16"/>
      <c r="D61" s="17" t="s">
        <v>122</v>
      </c>
      <c r="E61" s="17" t="s">
        <v>65</v>
      </c>
      <c r="F61" s="17" t="s">
        <v>36</v>
      </c>
      <c r="G61" s="48">
        <v>0.78500000000000003</v>
      </c>
      <c r="H61" s="8"/>
      <c r="I61" s="191">
        <v>392</v>
      </c>
      <c r="J61" s="19"/>
      <c r="K61" s="191">
        <v>374</v>
      </c>
      <c r="M61" s="182" t="e">
        <f t="shared" si="4"/>
        <v>#REF!</v>
      </c>
      <c r="O61" s="182">
        <f t="shared" si="5"/>
        <v>49</v>
      </c>
    </row>
    <row r="62" spans="2:15" ht="15.5">
      <c r="B62" s="29" t="s">
        <v>289</v>
      </c>
      <c r="C62" s="54"/>
      <c r="D62" s="31" t="s">
        <v>122</v>
      </c>
      <c r="E62" s="31" t="s">
        <v>65</v>
      </c>
      <c r="F62" s="31" t="s">
        <v>36</v>
      </c>
      <c r="G62" s="32">
        <v>1</v>
      </c>
      <c r="H62" s="33"/>
      <c r="I62" s="196">
        <v>210</v>
      </c>
      <c r="J62" s="34"/>
      <c r="K62" s="196">
        <v>236</v>
      </c>
      <c r="M62" s="182" t="e">
        <f t="shared" si="4"/>
        <v>#REF!</v>
      </c>
      <c r="O62" s="182">
        <f t="shared" si="5"/>
        <v>50</v>
      </c>
    </row>
    <row r="63" spans="2:15" ht="13">
      <c r="B63" s="22" t="s">
        <v>62</v>
      </c>
      <c r="C63" s="16"/>
      <c r="D63" s="5"/>
      <c r="E63" s="5"/>
      <c r="F63" s="6"/>
      <c r="G63" s="23"/>
      <c r="H63" s="23"/>
      <c r="I63" s="195">
        <f>SUM(I51:I62)</f>
        <v>6543</v>
      </c>
      <c r="J63" s="44"/>
      <c r="K63" s="195">
        <f>SUM(K51:K62)</f>
        <v>7211</v>
      </c>
    </row>
    <row r="64" spans="2:15" ht="13">
      <c r="B64" s="26" t="s">
        <v>97</v>
      </c>
      <c r="C64" s="26"/>
      <c r="D64" s="27"/>
      <c r="E64" s="27"/>
      <c r="F64" s="28"/>
      <c r="G64" s="27"/>
      <c r="H64" s="27"/>
      <c r="I64" s="189"/>
      <c r="J64" s="27"/>
      <c r="K64" s="189"/>
    </row>
    <row r="65" spans="2:15" ht="13">
      <c r="B65" s="15" t="s">
        <v>176</v>
      </c>
      <c r="C65" s="16"/>
      <c r="D65" s="17" t="s">
        <v>114</v>
      </c>
      <c r="E65" s="17" t="s">
        <v>254</v>
      </c>
      <c r="F65" s="17" t="s">
        <v>36</v>
      </c>
      <c r="G65" s="18">
        <v>1</v>
      </c>
      <c r="H65" s="8"/>
      <c r="I65" s="191">
        <v>1037</v>
      </c>
      <c r="J65" s="19"/>
      <c r="K65" s="191">
        <v>1130</v>
      </c>
      <c r="M65" s="182" t="e">
        <f>+M108+1</f>
        <v>#REF!</v>
      </c>
      <c r="O65" s="182">
        <f>+O62+1</f>
        <v>51</v>
      </c>
    </row>
    <row r="66" spans="2:15" ht="13">
      <c r="B66" s="29" t="s">
        <v>183</v>
      </c>
      <c r="C66" s="30"/>
      <c r="D66" s="31" t="s">
        <v>114</v>
      </c>
      <c r="E66" s="31" t="s">
        <v>255</v>
      </c>
      <c r="F66" s="31" t="s">
        <v>36</v>
      </c>
      <c r="G66" s="32">
        <v>1</v>
      </c>
      <c r="H66" s="33"/>
      <c r="I66" s="192">
        <v>1030</v>
      </c>
      <c r="J66" s="34"/>
      <c r="K66" s="192">
        <v>1130</v>
      </c>
      <c r="M66" s="182" t="e">
        <f t="shared" ref="M66:M95" si="6">+M65+1</f>
        <v>#REF!</v>
      </c>
      <c r="O66" s="182">
        <f t="shared" ref="O66:O95" si="7">+O65+1</f>
        <v>52</v>
      </c>
    </row>
    <row r="67" spans="2:15" ht="13">
      <c r="B67" s="15" t="s">
        <v>187</v>
      </c>
      <c r="C67" s="16"/>
      <c r="D67" s="17" t="s">
        <v>114</v>
      </c>
      <c r="E67" s="17" t="s">
        <v>255</v>
      </c>
      <c r="F67" s="17" t="s">
        <v>36</v>
      </c>
      <c r="G67" s="18">
        <v>1</v>
      </c>
      <c r="H67" s="8"/>
      <c r="I67" s="191">
        <v>0</v>
      </c>
      <c r="J67" s="19"/>
      <c r="K67" s="191">
        <v>725</v>
      </c>
      <c r="M67" s="182" t="e">
        <f t="shared" si="6"/>
        <v>#REF!</v>
      </c>
      <c r="O67" s="182">
        <f t="shared" si="7"/>
        <v>53</v>
      </c>
    </row>
    <row r="68" spans="2:15" ht="13">
      <c r="B68" s="29" t="s">
        <v>98</v>
      </c>
      <c r="C68" s="30"/>
      <c r="D68" s="31" t="s">
        <v>99</v>
      </c>
      <c r="E68" s="31" t="s">
        <v>100</v>
      </c>
      <c r="F68" s="31" t="s">
        <v>36</v>
      </c>
      <c r="G68" s="32">
        <v>1</v>
      </c>
      <c r="H68" s="33"/>
      <c r="I68" s="192">
        <v>518</v>
      </c>
      <c r="J68" s="34"/>
      <c r="K68" s="192">
        <v>603</v>
      </c>
      <c r="M68" s="182" t="e">
        <f t="shared" si="6"/>
        <v>#REF!</v>
      </c>
      <c r="O68" s="182">
        <f t="shared" si="7"/>
        <v>54</v>
      </c>
    </row>
    <row r="69" spans="2:15" ht="13">
      <c r="B69" s="15" t="s">
        <v>277</v>
      </c>
      <c r="C69" s="16"/>
      <c r="D69" s="17" t="s">
        <v>114</v>
      </c>
      <c r="E69" s="17" t="s">
        <v>254</v>
      </c>
      <c r="F69" s="17" t="s">
        <v>36</v>
      </c>
      <c r="G69" s="18">
        <v>1</v>
      </c>
      <c r="H69" s="8"/>
      <c r="I69" s="197">
        <v>518.5</v>
      </c>
      <c r="J69" s="19"/>
      <c r="K69" s="197">
        <v>565</v>
      </c>
      <c r="O69" s="182">
        <f t="shared" si="7"/>
        <v>55</v>
      </c>
    </row>
    <row r="70" spans="2:15" ht="13">
      <c r="B70" s="29" t="s">
        <v>104</v>
      </c>
      <c r="C70" s="30"/>
      <c r="D70" s="31" t="s">
        <v>120</v>
      </c>
      <c r="E70" s="31" t="s">
        <v>105</v>
      </c>
      <c r="F70" s="31" t="s">
        <v>36</v>
      </c>
      <c r="G70" s="32">
        <v>1</v>
      </c>
      <c r="H70" s="33"/>
      <c r="I70" s="192">
        <v>537</v>
      </c>
      <c r="J70" s="34"/>
      <c r="K70" s="192">
        <v>537</v>
      </c>
      <c r="M70" s="182" t="e">
        <f>+M68+1</f>
        <v>#REF!</v>
      </c>
      <c r="O70" s="182">
        <f t="shared" si="7"/>
        <v>56</v>
      </c>
    </row>
    <row r="71" spans="2:15" ht="15.5">
      <c r="B71" s="15" t="s">
        <v>288</v>
      </c>
      <c r="C71" s="16"/>
      <c r="D71" s="17" t="s">
        <v>120</v>
      </c>
      <c r="E71" s="17" t="s">
        <v>112</v>
      </c>
      <c r="F71" s="17" t="s">
        <v>36</v>
      </c>
      <c r="G71" s="18">
        <v>0.5</v>
      </c>
      <c r="H71" s="8"/>
      <c r="I71" s="191">
        <v>422</v>
      </c>
      <c r="J71" s="19"/>
      <c r="K71" s="191">
        <v>519</v>
      </c>
      <c r="M71" s="182" t="e">
        <f t="shared" si="6"/>
        <v>#REF!</v>
      </c>
      <c r="O71" s="182">
        <f t="shared" si="7"/>
        <v>57</v>
      </c>
    </row>
    <row r="72" spans="2:15" ht="13">
      <c r="B72" s="29" t="s">
        <v>101</v>
      </c>
      <c r="C72" s="30"/>
      <c r="D72" s="31" t="s">
        <v>99</v>
      </c>
      <c r="E72" s="31" t="s">
        <v>100</v>
      </c>
      <c r="F72" s="31" t="s">
        <v>36</v>
      </c>
      <c r="G72" s="32">
        <v>1</v>
      </c>
      <c r="H72" s="33"/>
      <c r="I72" s="192">
        <v>0</v>
      </c>
      <c r="J72" s="34"/>
      <c r="K72" s="192">
        <v>503</v>
      </c>
      <c r="M72" s="182" t="e">
        <f t="shared" si="6"/>
        <v>#REF!</v>
      </c>
      <c r="O72" s="182">
        <f t="shared" si="7"/>
        <v>58</v>
      </c>
    </row>
    <row r="73" spans="2:15" ht="13">
      <c r="B73" s="15" t="s">
        <v>113</v>
      </c>
      <c r="C73" s="16"/>
      <c r="D73" s="17" t="s">
        <v>114</v>
      </c>
      <c r="E73" s="17" t="s">
        <v>115</v>
      </c>
      <c r="F73" s="17" t="s">
        <v>36</v>
      </c>
      <c r="G73" s="18">
        <v>1</v>
      </c>
      <c r="H73" s="8"/>
      <c r="I73" s="191">
        <v>0</v>
      </c>
      <c r="J73" s="19"/>
      <c r="K73" s="191">
        <v>503</v>
      </c>
      <c r="M73" s="182" t="e">
        <f t="shared" si="6"/>
        <v>#REF!</v>
      </c>
      <c r="O73" s="182">
        <f t="shared" si="7"/>
        <v>59</v>
      </c>
    </row>
    <row r="74" spans="2:15" ht="13">
      <c r="B74" s="29" t="s">
        <v>102</v>
      </c>
      <c r="C74" s="30"/>
      <c r="D74" s="31" t="s">
        <v>99</v>
      </c>
      <c r="E74" s="31" t="s">
        <v>103</v>
      </c>
      <c r="F74" s="31" t="s">
        <v>36</v>
      </c>
      <c r="G74" s="32">
        <v>1</v>
      </c>
      <c r="H74" s="33"/>
      <c r="I74" s="192">
        <v>280</v>
      </c>
      <c r="J74" s="34"/>
      <c r="K74" s="192">
        <v>375</v>
      </c>
      <c r="M74" s="182" t="e">
        <f t="shared" si="6"/>
        <v>#REF!</v>
      </c>
      <c r="O74" s="182">
        <f t="shared" si="7"/>
        <v>60</v>
      </c>
    </row>
    <row r="75" spans="2:15" ht="13">
      <c r="B75" s="15" t="s">
        <v>192</v>
      </c>
      <c r="C75" s="16"/>
      <c r="D75" s="17" t="s">
        <v>114</v>
      </c>
      <c r="E75" s="17" t="s">
        <v>256</v>
      </c>
      <c r="F75" s="17" t="s">
        <v>36</v>
      </c>
      <c r="G75" s="18">
        <v>1</v>
      </c>
      <c r="H75" s="8"/>
      <c r="I75" s="191">
        <v>0</v>
      </c>
      <c r="J75" s="19"/>
      <c r="K75" s="191">
        <v>191</v>
      </c>
      <c r="M75" s="182" t="e">
        <f t="shared" si="6"/>
        <v>#REF!</v>
      </c>
      <c r="O75" s="182">
        <f t="shared" si="7"/>
        <v>61</v>
      </c>
    </row>
    <row r="76" spans="2:15" ht="13">
      <c r="B76" s="29" t="s">
        <v>199</v>
      </c>
      <c r="C76" s="30"/>
      <c r="D76" s="31" t="s">
        <v>114</v>
      </c>
      <c r="E76" s="31" t="s">
        <v>256</v>
      </c>
      <c r="F76" s="31" t="s">
        <v>36</v>
      </c>
      <c r="G76" s="32">
        <v>1</v>
      </c>
      <c r="H76" s="33"/>
      <c r="I76" s="192">
        <v>0</v>
      </c>
      <c r="J76" s="34"/>
      <c r="K76" s="192">
        <v>158</v>
      </c>
      <c r="M76" s="182" t="e">
        <f t="shared" si="6"/>
        <v>#REF!</v>
      </c>
      <c r="O76" s="182">
        <f t="shared" si="7"/>
        <v>62</v>
      </c>
    </row>
    <row r="77" spans="2:15" ht="13">
      <c r="B77" s="15" t="s">
        <v>106</v>
      </c>
      <c r="C77" s="16"/>
      <c r="D77" s="17" t="s">
        <v>120</v>
      </c>
      <c r="E77" s="17" t="s">
        <v>107</v>
      </c>
      <c r="F77" s="17" t="s">
        <v>36</v>
      </c>
      <c r="G77" s="18">
        <v>1</v>
      </c>
      <c r="H77" s="8"/>
      <c r="I77" s="191">
        <v>110</v>
      </c>
      <c r="J77" s="19"/>
      <c r="K77" s="191">
        <v>121</v>
      </c>
      <c r="M77" s="182" t="e">
        <f t="shared" si="6"/>
        <v>#REF!</v>
      </c>
      <c r="O77" s="182">
        <f t="shared" si="7"/>
        <v>63</v>
      </c>
    </row>
    <row r="78" spans="2:15" ht="13">
      <c r="B78" s="29" t="s">
        <v>203</v>
      </c>
      <c r="C78" s="30"/>
      <c r="D78" s="31" t="s">
        <v>114</v>
      </c>
      <c r="E78" s="31" t="s">
        <v>256</v>
      </c>
      <c r="F78" s="31" t="s">
        <v>36</v>
      </c>
      <c r="G78" s="32">
        <v>1</v>
      </c>
      <c r="H78" s="33"/>
      <c r="I78" s="192">
        <v>0</v>
      </c>
      <c r="J78" s="34"/>
      <c r="K78" s="192">
        <v>92</v>
      </c>
      <c r="M78" s="182" t="e">
        <f t="shared" si="6"/>
        <v>#REF!</v>
      </c>
      <c r="O78" s="182">
        <f t="shared" si="7"/>
        <v>64</v>
      </c>
    </row>
    <row r="79" spans="2:15" ht="13">
      <c r="B79" s="15" t="s">
        <v>108</v>
      </c>
      <c r="C79" s="16"/>
      <c r="D79" s="17" t="s">
        <v>120</v>
      </c>
      <c r="E79" s="17" t="s">
        <v>107</v>
      </c>
      <c r="F79" s="17" t="s">
        <v>36</v>
      </c>
      <c r="G79" s="18">
        <v>1</v>
      </c>
      <c r="H79" s="8"/>
      <c r="I79" s="191">
        <v>60</v>
      </c>
      <c r="J79" s="19"/>
      <c r="K79" s="191">
        <v>80</v>
      </c>
      <c r="M79" s="182" t="e">
        <f t="shared" si="6"/>
        <v>#REF!</v>
      </c>
      <c r="O79" s="182">
        <f t="shared" si="7"/>
        <v>65</v>
      </c>
    </row>
    <row r="80" spans="2:15" ht="13">
      <c r="B80" s="29" t="s">
        <v>206</v>
      </c>
      <c r="C80" s="30"/>
      <c r="D80" s="31" t="s">
        <v>114</v>
      </c>
      <c r="E80" s="31" t="s">
        <v>256</v>
      </c>
      <c r="F80" s="31" t="s">
        <v>259</v>
      </c>
      <c r="G80" s="32">
        <v>1</v>
      </c>
      <c r="H80" s="33"/>
      <c r="I80" s="192">
        <v>0</v>
      </c>
      <c r="J80" s="34"/>
      <c r="K80" s="192">
        <v>77</v>
      </c>
      <c r="M80" s="182" t="e">
        <f t="shared" si="6"/>
        <v>#REF!</v>
      </c>
      <c r="O80" s="182">
        <f t="shared" si="7"/>
        <v>66</v>
      </c>
    </row>
    <row r="81" spans="2:15" ht="13">
      <c r="B81" s="15" t="s">
        <v>211</v>
      </c>
      <c r="C81" s="16"/>
      <c r="D81" s="17" t="s">
        <v>114</v>
      </c>
      <c r="E81" s="17" t="s">
        <v>256</v>
      </c>
      <c r="F81" s="17" t="s">
        <v>36</v>
      </c>
      <c r="G81" s="18">
        <v>1</v>
      </c>
      <c r="H81" s="8"/>
      <c r="I81" s="191">
        <v>0</v>
      </c>
      <c r="J81" s="19"/>
      <c r="K81" s="191">
        <v>73</v>
      </c>
      <c r="M81" s="182" t="e">
        <f t="shared" si="6"/>
        <v>#REF!</v>
      </c>
      <c r="O81" s="182">
        <f t="shared" si="7"/>
        <v>67</v>
      </c>
    </row>
    <row r="82" spans="2:15" ht="13">
      <c r="B82" s="29" t="s">
        <v>214</v>
      </c>
      <c r="C82" s="30"/>
      <c r="D82" s="31" t="s">
        <v>114</v>
      </c>
      <c r="E82" s="31" t="s">
        <v>256</v>
      </c>
      <c r="F82" s="31" t="s">
        <v>259</v>
      </c>
      <c r="G82" s="32">
        <v>1</v>
      </c>
      <c r="H82" s="33"/>
      <c r="I82" s="192">
        <v>0</v>
      </c>
      <c r="J82" s="34"/>
      <c r="K82" s="192">
        <v>68</v>
      </c>
      <c r="M82" s="182" t="e">
        <f t="shared" si="6"/>
        <v>#REF!</v>
      </c>
      <c r="O82" s="182">
        <f t="shared" si="7"/>
        <v>68</v>
      </c>
    </row>
    <row r="83" spans="2:15" ht="13">
      <c r="B83" s="15" t="s">
        <v>220</v>
      </c>
      <c r="C83" s="16"/>
      <c r="D83" s="17" t="s">
        <v>114</v>
      </c>
      <c r="E83" s="17" t="s">
        <v>256</v>
      </c>
      <c r="F83" s="17" t="s">
        <v>36</v>
      </c>
      <c r="G83" s="18">
        <v>1</v>
      </c>
      <c r="H83" s="8"/>
      <c r="I83" s="191">
        <v>0</v>
      </c>
      <c r="J83" s="19"/>
      <c r="K83" s="191">
        <v>67</v>
      </c>
      <c r="M83" s="182" t="e">
        <f t="shared" si="6"/>
        <v>#REF!</v>
      </c>
      <c r="O83" s="182">
        <f t="shared" si="7"/>
        <v>69</v>
      </c>
    </row>
    <row r="84" spans="2:15" ht="13">
      <c r="B84" s="29" t="s">
        <v>217</v>
      </c>
      <c r="C84" s="30"/>
      <c r="D84" s="31" t="s">
        <v>114</v>
      </c>
      <c r="E84" s="31" t="s">
        <v>256</v>
      </c>
      <c r="F84" s="31" t="s">
        <v>259</v>
      </c>
      <c r="G84" s="32">
        <v>1</v>
      </c>
      <c r="H84" s="33"/>
      <c r="I84" s="192">
        <v>0</v>
      </c>
      <c r="J84" s="34"/>
      <c r="K84" s="192">
        <v>60</v>
      </c>
      <c r="M84" s="182" t="e">
        <f t="shared" si="6"/>
        <v>#REF!</v>
      </c>
      <c r="O84" s="182">
        <f t="shared" si="7"/>
        <v>70</v>
      </c>
    </row>
    <row r="85" spans="2:15" ht="13">
      <c r="B85" s="15" t="s">
        <v>109</v>
      </c>
      <c r="C85" s="16"/>
      <c r="D85" s="17" t="s">
        <v>120</v>
      </c>
      <c r="E85" s="17" t="s">
        <v>107</v>
      </c>
      <c r="F85" s="17" t="s">
        <v>36</v>
      </c>
      <c r="G85" s="18">
        <v>1</v>
      </c>
      <c r="H85" s="8"/>
      <c r="I85" s="191">
        <v>55</v>
      </c>
      <c r="J85" s="19"/>
      <c r="K85" s="191">
        <v>56</v>
      </c>
      <c r="M85" s="182" t="e">
        <f t="shared" si="6"/>
        <v>#REF!</v>
      </c>
      <c r="O85" s="182">
        <f t="shared" si="7"/>
        <v>71</v>
      </c>
    </row>
    <row r="86" spans="2:15" ht="13">
      <c r="B86" s="29" t="s">
        <v>224</v>
      </c>
      <c r="C86" s="30"/>
      <c r="D86" s="31" t="s">
        <v>114</v>
      </c>
      <c r="E86" s="31" t="s">
        <v>255</v>
      </c>
      <c r="F86" s="31" t="s">
        <v>259</v>
      </c>
      <c r="G86" s="32">
        <v>1</v>
      </c>
      <c r="H86" s="33"/>
      <c r="I86" s="192">
        <v>0</v>
      </c>
      <c r="J86" s="34"/>
      <c r="K86" s="192">
        <v>53</v>
      </c>
      <c r="M86" s="182" t="e">
        <f t="shared" si="6"/>
        <v>#REF!</v>
      </c>
      <c r="O86" s="182">
        <f t="shared" si="7"/>
        <v>72</v>
      </c>
    </row>
    <row r="87" spans="2:15" ht="13">
      <c r="B87" s="15" t="s">
        <v>110</v>
      </c>
      <c r="C87" s="16"/>
      <c r="D87" s="17" t="s">
        <v>120</v>
      </c>
      <c r="E87" s="17" t="s">
        <v>107</v>
      </c>
      <c r="F87" s="17" t="s">
        <v>36</v>
      </c>
      <c r="G87" s="18">
        <v>1</v>
      </c>
      <c r="H87" s="8"/>
      <c r="I87" s="191">
        <v>0</v>
      </c>
      <c r="J87" s="19"/>
      <c r="K87" s="191">
        <v>48</v>
      </c>
      <c r="M87" s="182" t="e">
        <f t="shared" si="6"/>
        <v>#REF!</v>
      </c>
      <c r="O87" s="182">
        <f t="shared" si="7"/>
        <v>73</v>
      </c>
    </row>
    <row r="88" spans="2:15" ht="13">
      <c r="B88" s="29" t="s">
        <v>111</v>
      </c>
      <c r="C88" s="30"/>
      <c r="D88" s="31" t="s">
        <v>120</v>
      </c>
      <c r="E88" s="31" t="s">
        <v>107</v>
      </c>
      <c r="F88" s="31" t="s">
        <v>36</v>
      </c>
      <c r="G88" s="32">
        <v>1</v>
      </c>
      <c r="H88" s="33"/>
      <c r="I88" s="192">
        <v>45</v>
      </c>
      <c r="J88" s="34"/>
      <c r="K88" s="192">
        <v>47</v>
      </c>
      <c r="M88" s="182" t="e">
        <f t="shared" si="6"/>
        <v>#REF!</v>
      </c>
      <c r="O88" s="182">
        <f t="shared" si="7"/>
        <v>74</v>
      </c>
    </row>
    <row r="89" spans="2:15" ht="13">
      <c r="B89" s="15" t="s">
        <v>226</v>
      </c>
      <c r="C89" s="16"/>
      <c r="D89" s="17" t="s">
        <v>114</v>
      </c>
      <c r="E89" s="17" t="s">
        <v>257</v>
      </c>
      <c r="F89" s="17" t="s">
        <v>259</v>
      </c>
      <c r="G89" s="18">
        <v>1</v>
      </c>
      <c r="H89" s="8"/>
      <c r="I89" s="191">
        <v>0</v>
      </c>
      <c r="J89" s="19"/>
      <c r="K89" s="191">
        <v>26</v>
      </c>
      <c r="M89" s="182" t="e">
        <f t="shared" si="6"/>
        <v>#REF!</v>
      </c>
      <c r="O89" s="182">
        <f t="shared" si="7"/>
        <v>75</v>
      </c>
    </row>
    <row r="90" spans="2:15" ht="15.5">
      <c r="B90" s="29" t="s">
        <v>130</v>
      </c>
      <c r="C90" s="30"/>
      <c r="D90" s="31" t="s">
        <v>120</v>
      </c>
      <c r="E90" s="31" t="s">
        <v>112</v>
      </c>
      <c r="F90" s="31" t="s">
        <v>36</v>
      </c>
      <c r="G90" s="32">
        <v>0.5</v>
      </c>
      <c r="H90" s="33"/>
      <c r="I90" s="192">
        <v>25</v>
      </c>
      <c r="J90" s="34"/>
      <c r="K90" s="192">
        <v>25</v>
      </c>
      <c r="M90" s="182" t="e">
        <f t="shared" si="6"/>
        <v>#REF!</v>
      </c>
      <c r="O90" s="182">
        <f t="shared" si="7"/>
        <v>76</v>
      </c>
    </row>
    <row r="91" spans="2:15" ht="13">
      <c r="B91" s="15" t="s">
        <v>229</v>
      </c>
      <c r="C91" s="16"/>
      <c r="D91" s="17" t="s">
        <v>114</v>
      </c>
      <c r="E91" s="17" t="s">
        <v>255</v>
      </c>
      <c r="F91" s="17" t="s">
        <v>259</v>
      </c>
      <c r="G91" s="18">
        <v>1</v>
      </c>
      <c r="H91" s="8"/>
      <c r="I91" s="191">
        <v>0</v>
      </c>
      <c r="J91" s="19"/>
      <c r="K91" s="191">
        <v>23</v>
      </c>
      <c r="M91" s="182" t="e">
        <f t="shared" si="6"/>
        <v>#REF!</v>
      </c>
      <c r="O91" s="182">
        <f t="shared" si="7"/>
        <v>77</v>
      </c>
    </row>
    <row r="92" spans="2:15" ht="13">
      <c r="B92" s="29" t="s">
        <v>232</v>
      </c>
      <c r="C92" s="30"/>
      <c r="D92" s="31" t="s">
        <v>114</v>
      </c>
      <c r="E92" s="31" t="s">
        <v>255</v>
      </c>
      <c r="F92" s="31" t="s">
        <v>259</v>
      </c>
      <c r="G92" s="32">
        <v>1</v>
      </c>
      <c r="H92" s="33"/>
      <c r="I92" s="192">
        <v>0</v>
      </c>
      <c r="J92" s="34"/>
      <c r="K92" s="192">
        <v>20</v>
      </c>
      <c r="M92" s="182" t="e">
        <f t="shared" si="6"/>
        <v>#REF!</v>
      </c>
      <c r="O92" s="182">
        <f t="shared" si="7"/>
        <v>78</v>
      </c>
    </row>
    <row r="93" spans="2:15" ht="13">
      <c r="B93" s="15" t="s">
        <v>234</v>
      </c>
      <c r="C93" s="16"/>
      <c r="D93" s="17" t="s">
        <v>114</v>
      </c>
      <c r="E93" s="17" t="s">
        <v>257</v>
      </c>
      <c r="F93" s="17" t="s">
        <v>259</v>
      </c>
      <c r="G93" s="18">
        <v>1</v>
      </c>
      <c r="H93" s="8"/>
      <c r="I93" s="191">
        <v>0</v>
      </c>
      <c r="J93" s="19"/>
      <c r="K93" s="191">
        <v>12</v>
      </c>
      <c r="M93" s="182" t="e">
        <f t="shared" si="6"/>
        <v>#REF!</v>
      </c>
      <c r="O93" s="182">
        <f t="shared" si="7"/>
        <v>79</v>
      </c>
    </row>
    <row r="94" spans="2:15" ht="13">
      <c r="B94" s="29" t="s">
        <v>237</v>
      </c>
      <c r="C94" s="30"/>
      <c r="D94" s="31" t="s">
        <v>114</v>
      </c>
      <c r="E94" s="31" t="s">
        <v>258</v>
      </c>
      <c r="F94" s="31" t="s">
        <v>259</v>
      </c>
      <c r="G94" s="32">
        <v>1</v>
      </c>
      <c r="H94" s="33"/>
      <c r="I94" s="192">
        <v>0</v>
      </c>
      <c r="J94" s="34"/>
      <c r="K94" s="192">
        <v>10</v>
      </c>
      <c r="M94" s="182" t="e">
        <f t="shared" si="6"/>
        <v>#REF!</v>
      </c>
      <c r="O94" s="182">
        <f t="shared" si="7"/>
        <v>80</v>
      </c>
    </row>
    <row r="95" spans="2:15" ht="13">
      <c r="B95" s="83" t="s">
        <v>240</v>
      </c>
      <c r="C95" s="84"/>
      <c r="D95" s="103" t="s">
        <v>114</v>
      </c>
      <c r="E95" s="103" t="s">
        <v>256</v>
      </c>
      <c r="F95" s="103" t="s">
        <v>241</v>
      </c>
      <c r="G95" s="104">
        <v>1</v>
      </c>
      <c r="H95" s="105"/>
      <c r="I95" s="198">
        <v>0</v>
      </c>
      <c r="J95" s="59"/>
      <c r="K95" s="198">
        <v>4</v>
      </c>
      <c r="M95" s="182" t="e">
        <f t="shared" si="6"/>
        <v>#REF!</v>
      </c>
      <c r="N95" s="182" t="s">
        <v>138</v>
      </c>
      <c r="O95" s="182">
        <f t="shared" si="7"/>
        <v>81</v>
      </c>
    </row>
    <row r="96" spans="2:15" ht="13">
      <c r="B96" s="36" t="s">
        <v>62</v>
      </c>
      <c r="C96" s="30"/>
      <c r="D96" s="31"/>
      <c r="E96" s="31"/>
      <c r="F96" s="31"/>
      <c r="G96" s="32"/>
      <c r="H96" s="33"/>
      <c r="I96" s="190">
        <f>SUM(I65:I95)</f>
        <v>4637.5</v>
      </c>
      <c r="J96" s="34"/>
      <c r="K96" s="190">
        <f>SUM(K65:K95)</f>
        <v>7901</v>
      </c>
    </row>
    <row r="97" spans="2:16" ht="13">
      <c r="B97" s="90" t="s">
        <v>76</v>
      </c>
      <c r="C97" s="90"/>
      <c r="D97" s="76"/>
      <c r="E97" s="76"/>
      <c r="F97" s="77"/>
      <c r="G97" s="76"/>
      <c r="H97" s="76"/>
      <c r="I97" s="199"/>
      <c r="J97" s="76"/>
      <c r="K97" s="199"/>
    </row>
    <row r="98" spans="2:16" ht="13">
      <c r="B98" s="29" t="s">
        <v>91</v>
      </c>
      <c r="C98" s="30"/>
      <c r="D98" s="31" t="s">
        <v>92</v>
      </c>
      <c r="E98" s="31" t="s">
        <v>93</v>
      </c>
      <c r="F98" s="31" t="s">
        <v>36</v>
      </c>
      <c r="G98" s="32">
        <v>1</v>
      </c>
      <c r="H98" s="33"/>
      <c r="I98" s="190">
        <v>980</v>
      </c>
      <c r="J98" s="34"/>
      <c r="K98" s="190">
        <v>1134</v>
      </c>
      <c r="M98" s="182" t="e">
        <f>+M107+1</f>
        <v>#REF!</v>
      </c>
      <c r="O98" s="182">
        <f>O95+1</f>
        <v>82</v>
      </c>
    </row>
    <row r="99" spans="2:16" ht="13">
      <c r="B99" s="15" t="s">
        <v>77</v>
      </c>
      <c r="C99" s="16"/>
      <c r="D99" s="17" t="s">
        <v>78</v>
      </c>
      <c r="E99" s="17" t="s">
        <v>79</v>
      </c>
      <c r="F99" s="17" t="s">
        <v>34</v>
      </c>
      <c r="G99" s="18">
        <v>1</v>
      </c>
      <c r="H99" s="8"/>
      <c r="I99" s="191">
        <v>0</v>
      </c>
      <c r="J99" s="19"/>
      <c r="K99" s="191">
        <v>847</v>
      </c>
      <c r="M99" s="182" t="e">
        <f>+M62+1</f>
        <v>#REF!</v>
      </c>
      <c r="O99" s="182">
        <f>O98+1</f>
        <v>83</v>
      </c>
    </row>
    <row r="100" spans="2:16" ht="13">
      <c r="B100" s="29" t="s">
        <v>80</v>
      </c>
      <c r="C100" s="30"/>
      <c r="D100" s="31" t="s">
        <v>78</v>
      </c>
      <c r="E100" s="31" t="s">
        <v>81</v>
      </c>
      <c r="F100" s="31" t="s">
        <v>36</v>
      </c>
      <c r="G100" s="32">
        <v>1</v>
      </c>
      <c r="H100" s="33"/>
      <c r="I100" s="190">
        <v>720</v>
      </c>
      <c r="J100" s="34"/>
      <c r="K100" s="190">
        <v>807</v>
      </c>
      <c r="M100" s="182" t="e">
        <f>+M99+1</f>
        <v>#REF!</v>
      </c>
      <c r="O100" s="182">
        <f>+O99+1</f>
        <v>84</v>
      </c>
    </row>
    <row r="101" spans="2:16" ht="13">
      <c r="B101" s="15" t="s">
        <v>82</v>
      </c>
      <c r="C101" s="16"/>
      <c r="D101" s="17" t="s">
        <v>78</v>
      </c>
      <c r="E101" s="17" t="s">
        <v>81</v>
      </c>
      <c r="F101" s="17" t="s">
        <v>36</v>
      </c>
      <c r="G101" s="18">
        <v>1</v>
      </c>
      <c r="H101" s="8"/>
      <c r="I101" s="191">
        <v>782</v>
      </c>
      <c r="J101" s="19"/>
      <c r="K101" s="191">
        <v>795</v>
      </c>
      <c r="M101" s="182" t="e">
        <f>+M100+1</f>
        <v>#REF!</v>
      </c>
      <c r="O101" s="182">
        <f>+O100+1</f>
        <v>85</v>
      </c>
    </row>
    <row r="102" spans="2:16" ht="13">
      <c r="B102" s="29" t="s">
        <v>83</v>
      </c>
      <c r="C102" s="30"/>
      <c r="D102" s="31" t="s">
        <v>78</v>
      </c>
      <c r="E102" s="31" t="s">
        <v>79</v>
      </c>
      <c r="F102" s="17" t="s">
        <v>36</v>
      </c>
      <c r="G102" s="32">
        <v>1</v>
      </c>
      <c r="H102" s="33"/>
      <c r="I102" s="190">
        <v>455</v>
      </c>
      <c r="J102" s="34"/>
      <c r="K102" s="190">
        <v>606</v>
      </c>
      <c r="M102" s="182" t="e">
        <f>+M101+1</f>
        <v>#REF!</v>
      </c>
      <c r="O102" s="182">
        <f>+O101+1</f>
        <v>86</v>
      </c>
    </row>
    <row r="103" spans="2:16" ht="13">
      <c r="B103" s="83" t="s">
        <v>94</v>
      </c>
      <c r="C103" s="84"/>
      <c r="D103" s="103" t="s">
        <v>95</v>
      </c>
      <c r="E103" s="103" t="s">
        <v>87</v>
      </c>
      <c r="F103" s="17" t="s">
        <v>36</v>
      </c>
      <c r="G103" s="104">
        <v>1</v>
      </c>
      <c r="H103" s="105"/>
      <c r="I103" s="200">
        <v>537</v>
      </c>
      <c r="J103" s="59"/>
      <c r="K103" s="200">
        <v>599</v>
      </c>
      <c r="M103" s="182" t="e">
        <f>+M98+1</f>
        <v>#REF!</v>
      </c>
      <c r="O103" s="182">
        <f t="shared" ref="O103:O108" si="8">O102+1</f>
        <v>87</v>
      </c>
    </row>
    <row r="104" spans="2:16" ht="13">
      <c r="B104" s="29" t="s">
        <v>84</v>
      </c>
      <c r="C104" s="30"/>
      <c r="D104" s="31" t="s">
        <v>78</v>
      </c>
      <c r="E104" s="31" t="s">
        <v>85</v>
      </c>
      <c r="F104" s="17" t="s">
        <v>36</v>
      </c>
      <c r="G104" s="32">
        <v>1</v>
      </c>
      <c r="H104" s="33"/>
      <c r="I104" s="190">
        <v>449</v>
      </c>
      <c r="J104" s="34"/>
      <c r="K104" s="190">
        <v>501</v>
      </c>
      <c r="M104" s="182" t="e">
        <f>+M102+1</f>
        <v>#REF!</v>
      </c>
      <c r="O104" s="182">
        <f t="shared" si="8"/>
        <v>88</v>
      </c>
    </row>
    <row r="105" spans="2:16" ht="13">
      <c r="B105" s="83" t="s">
        <v>88</v>
      </c>
      <c r="C105" s="84"/>
      <c r="D105" s="103" t="s">
        <v>78</v>
      </c>
      <c r="E105" s="103" t="s">
        <v>81</v>
      </c>
      <c r="F105" s="17" t="s">
        <v>36</v>
      </c>
      <c r="G105" s="104">
        <v>1</v>
      </c>
      <c r="H105" s="105"/>
      <c r="I105" s="200">
        <v>235</v>
      </c>
      <c r="J105" s="59"/>
      <c r="K105" s="200">
        <v>237</v>
      </c>
      <c r="M105" s="182" t="e">
        <f>+M106+1</f>
        <v>#REF!</v>
      </c>
      <c r="O105" s="182">
        <f t="shared" si="8"/>
        <v>89</v>
      </c>
    </row>
    <row r="106" spans="2:16" ht="13">
      <c r="B106" s="29" t="s">
        <v>86</v>
      </c>
      <c r="C106" s="30"/>
      <c r="D106" s="31" t="s">
        <v>78</v>
      </c>
      <c r="E106" s="31" t="s">
        <v>87</v>
      </c>
      <c r="F106" s="17" t="s">
        <v>36</v>
      </c>
      <c r="G106" s="32">
        <v>1</v>
      </c>
      <c r="H106" s="33"/>
      <c r="I106" s="190">
        <v>235</v>
      </c>
      <c r="J106" s="34"/>
      <c r="K106" s="190">
        <v>225</v>
      </c>
      <c r="M106" s="182" t="e">
        <f>+M104+1</f>
        <v>#REF!</v>
      </c>
      <c r="O106" s="182">
        <f t="shared" si="8"/>
        <v>90</v>
      </c>
    </row>
    <row r="107" spans="2:16" ht="13">
      <c r="B107" s="83" t="s">
        <v>89</v>
      </c>
      <c r="C107" s="84"/>
      <c r="D107" s="103" t="s">
        <v>78</v>
      </c>
      <c r="E107" s="103" t="s">
        <v>90</v>
      </c>
      <c r="F107" s="17" t="s">
        <v>36</v>
      </c>
      <c r="G107" s="104">
        <v>1</v>
      </c>
      <c r="H107" s="105"/>
      <c r="I107" s="200">
        <v>184</v>
      </c>
      <c r="J107" s="59"/>
      <c r="K107" s="200">
        <v>215</v>
      </c>
      <c r="M107" s="182" t="e">
        <f>+M105+1</f>
        <v>#REF!</v>
      </c>
      <c r="O107" s="182">
        <f t="shared" si="8"/>
        <v>91</v>
      </c>
    </row>
    <row r="108" spans="2:16" ht="13">
      <c r="B108" s="29" t="s">
        <v>96</v>
      </c>
      <c r="C108" s="54"/>
      <c r="D108" s="31" t="s">
        <v>95</v>
      </c>
      <c r="E108" s="31" t="s">
        <v>87</v>
      </c>
      <c r="F108" s="17" t="s">
        <v>36</v>
      </c>
      <c r="G108" s="32">
        <v>1</v>
      </c>
      <c r="H108" s="33"/>
      <c r="I108" s="196">
        <v>0</v>
      </c>
      <c r="J108" s="34"/>
      <c r="K108" s="196">
        <v>117</v>
      </c>
      <c r="M108" s="182" t="e">
        <f>+M103+1</f>
        <v>#REF!</v>
      </c>
      <c r="O108" s="182">
        <f t="shared" si="8"/>
        <v>92</v>
      </c>
      <c r="P108" s="182" t="s">
        <v>275</v>
      </c>
    </row>
    <row r="109" spans="2:16" ht="13">
      <c r="B109" s="201" t="s">
        <v>62</v>
      </c>
      <c r="C109" s="84"/>
      <c r="D109" s="76"/>
      <c r="E109" s="76"/>
      <c r="F109" s="77"/>
      <c r="G109" s="202"/>
      <c r="H109" s="202"/>
      <c r="I109" s="203">
        <f>SUM(I98:I108)</f>
        <v>4577</v>
      </c>
      <c r="J109" s="204"/>
      <c r="K109" s="203">
        <f>SUM(K98:K108)</f>
        <v>6083</v>
      </c>
    </row>
    <row r="110" spans="2:16" ht="13.5" thickBot="1">
      <c r="B110" s="70" t="s">
        <v>306</v>
      </c>
      <c r="C110" s="205"/>
      <c r="D110" s="205"/>
      <c r="E110" s="205"/>
      <c r="F110" s="206"/>
      <c r="G110" s="205"/>
      <c r="H110" s="205"/>
      <c r="I110" s="207">
        <f>+I49+I63+I109+I96</f>
        <v>21623.5</v>
      </c>
      <c r="J110" s="68"/>
      <c r="K110" s="207">
        <f>+K49+K63+K109+K96</f>
        <v>28081</v>
      </c>
    </row>
    <row r="111" spans="2:16" ht="13.5" thickTop="1">
      <c r="B111" s="90" t="s">
        <v>291</v>
      </c>
      <c r="C111" s="90"/>
      <c r="D111" s="76"/>
      <c r="E111" s="76"/>
      <c r="F111" s="77"/>
      <c r="G111" s="76"/>
      <c r="H111" s="76"/>
      <c r="I111" s="199"/>
      <c r="J111" s="76"/>
      <c r="K111" s="199"/>
    </row>
    <row r="112" spans="2:16" ht="15.5">
      <c r="B112" s="29" t="s">
        <v>301</v>
      </c>
      <c r="C112" s="56"/>
      <c r="D112" s="31" t="s">
        <v>16</v>
      </c>
      <c r="E112" s="31" t="s">
        <v>17</v>
      </c>
      <c r="F112" s="31" t="s">
        <v>36</v>
      </c>
      <c r="G112" s="32">
        <v>0.75</v>
      </c>
      <c r="H112" s="33"/>
      <c r="I112" s="190">
        <f>572*G112</f>
        <v>429</v>
      </c>
      <c r="J112" s="34"/>
      <c r="K112" s="190">
        <f>619*G112</f>
        <v>464.25</v>
      </c>
      <c r="M112" s="182" t="e">
        <f>M95+1</f>
        <v>#REF!</v>
      </c>
    </row>
    <row r="113" spans="1:13" ht="13">
      <c r="B113" s="83" t="s">
        <v>119</v>
      </c>
      <c r="C113" s="208"/>
      <c r="D113" s="103" t="s">
        <v>16</v>
      </c>
      <c r="E113" s="103" t="s">
        <v>17</v>
      </c>
      <c r="F113" s="103" t="s">
        <v>36</v>
      </c>
      <c r="G113" s="104">
        <v>1</v>
      </c>
      <c r="H113" s="105"/>
      <c r="I113" s="200">
        <v>120</v>
      </c>
      <c r="J113" s="59"/>
      <c r="K113" s="200">
        <v>120</v>
      </c>
      <c r="M113" s="182" t="e">
        <f>+M112+1</f>
        <v>#REF!</v>
      </c>
    </row>
    <row r="114" spans="1:13" ht="13.5" thickBot="1">
      <c r="B114" s="70" t="s">
        <v>117</v>
      </c>
      <c r="C114" s="205"/>
      <c r="D114" s="205"/>
      <c r="E114" s="205"/>
      <c r="F114" s="206"/>
      <c r="G114" s="205"/>
      <c r="H114" s="205"/>
      <c r="I114" s="209">
        <f>SUM(I110:I113)</f>
        <v>22172.5</v>
      </c>
      <c r="J114" s="68"/>
      <c r="K114" s="209">
        <f>SUM(K110:K113)</f>
        <v>28665.25</v>
      </c>
    </row>
    <row r="115" spans="1:13" ht="13.5" thickTop="1">
      <c r="B115" s="5"/>
      <c r="C115" s="5"/>
      <c r="D115" s="5"/>
      <c r="E115" s="5"/>
      <c r="F115" s="6"/>
      <c r="G115" s="5"/>
      <c r="H115" s="5"/>
      <c r="I115" s="210"/>
      <c r="J115" s="41"/>
      <c r="K115" s="210"/>
    </row>
    <row r="116" spans="1:13" ht="13">
      <c r="B116" s="5"/>
      <c r="C116" s="5"/>
      <c r="D116" s="5"/>
      <c r="E116" s="5"/>
      <c r="F116" s="6"/>
      <c r="G116" s="5"/>
      <c r="H116" s="5"/>
      <c r="I116" s="211"/>
      <c r="J116" s="8"/>
      <c r="K116" s="211"/>
    </row>
    <row r="117" spans="1:13" ht="48" customHeight="1">
      <c r="A117" s="40">
        <v>-1</v>
      </c>
      <c r="B117" s="368" t="s">
        <v>286</v>
      </c>
      <c r="C117" s="368"/>
      <c r="D117" s="368"/>
      <c r="E117" s="368"/>
      <c r="F117" s="368"/>
      <c r="G117" s="368"/>
      <c r="H117" s="368"/>
      <c r="I117" s="368"/>
      <c r="J117" s="368"/>
      <c r="K117" s="368"/>
    </row>
    <row r="118" spans="1:13" ht="61.5" customHeight="1">
      <c r="A118" s="40">
        <v>-2</v>
      </c>
      <c r="B118" s="368" t="s">
        <v>285</v>
      </c>
      <c r="C118" s="368"/>
      <c r="D118" s="368"/>
      <c r="E118" s="368"/>
      <c r="F118" s="368"/>
      <c r="G118" s="368"/>
      <c r="H118" s="368"/>
      <c r="I118" s="368"/>
      <c r="J118" s="368"/>
      <c r="K118" s="368"/>
    </row>
    <row r="119" spans="1:13" ht="32.25" customHeight="1">
      <c r="A119" s="40">
        <v>-3</v>
      </c>
      <c r="B119" s="368" t="s">
        <v>118</v>
      </c>
      <c r="C119" s="368"/>
      <c r="D119" s="368"/>
      <c r="E119" s="368"/>
      <c r="F119" s="368"/>
      <c r="G119" s="368"/>
      <c r="H119" s="368"/>
      <c r="I119" s="368"/>
      <c r="J119" s="368"/>
      <c r="K119" s="368"/>
    </row>
    <row r="120" spans="1:13" ht="19.5" customHeight="1">
      <c r="A120" s="40">
        <v>-4</v>
      </c>
      <c r="B120" s="368" t="s">
        <v>133</v>
      </c>
      <c r="C120" s="368"/>
      <c r="D120" s="368"/>
      <c r="E120" s="368"/>
      <c r="F120" s="368"/>
      <c r="G120" s="368"/>
      <c r="H120" s="368"/>
      <c r="I120" s="368"/>
      <c r="J120" s="368"/>
      <c r="K120" s="368"/>
    </row>
    <row r="121" spans="1:13" ht="23.25" customHeight="1">
      <c r="A121" s="40">
        <v>-5</v>
      </c>
      <c r="B121" s="368" t="s">
        <v>284</v>
      </c>
      <c r="C121" s="368"/>
      <c r="D121" s="368"/>
      <c r="E121" s="368"/>
      <c r="F121" s="368"/>
      <c r="G121" s="368"/>
      <c r="H121" s="368"/>
      <c r="I121" s="368"/>
      <c r="J121" s="368"/>
      <c r="K121" s="368"/>
    </row>
    <row r="122" spans="1:13" ht="26.25" customHeight="1">
      <c r="A122" s="40">
        <v>-6</v>
      </c>
      <c r="B122" s="369" t="s">
        <v>315</v>
      </c>
      <c r="C122" s="369"/>
      <c r="D122" s="369"/>
      <c r="E122" s="369"/>
      <c r="F122" s="369"/>
      <c r="G122" s="369"/>
      <c r="H122" s="369"/>
      <c r="I122" s="369"/>
      <c r="J122" s="369"/>
      <c r="K122" s="369"/>
    </row>
    <row r="123" spans="1:13" ht="26.25" customHeight="1">
      <c r="A123" s="40">
        <v>-7</v>
      </c>
      <c r="B123" s="368" t="s">
        <v>300</v>
      </c>
      <c r="C123" s="368"/>
      <c r="D123" s="368"/>
      <c r="E123" s="368"/>
      <c r="F123" s="368"/>
      <c r="G123" s="368"/>
      <c r="H123" s="368"/>
      <c r="I123" s="368"/>
      <c r="J123" s="368"/>
      <c r="K123" s="368"/>
    </row>
  </sheetData>
  <mergeCells count="7">
    <mergeCell ref="B123:K123"/>
    <mergeCell ref="B117:K117"/>
    <mergeCell ref="B118:K118"/>
    <mergeCell ref="B119:K119"/>
    <mergeCell ref="B120:K120"/>
    <mergeCell ref="B121:K121"/>
    <mergeCell ref="B122:K122"/>
  </mergeCells>
  <phoneticPr fontId="82" type="noConversion"/>
  <printOptions horizontalCentered="1"/>
  <pageMargins left="0.57999999999999996" right="0.42" top="0.28999999999999998" bottom="0.38" header="0.2" footer="0.2"/>
  <pageSetup paperSize="5" scale="56"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7"/>
  <dimension ref="A1:L22"/>
  <sheetViews>
    <sheetView workbookViewId="0"/>
  </sheetViews>
  <sheetFormatPr defaultColWidth="8.81640625" defaultRowHeight="14"/>
  <cols>
    <col min="1" max="1" width="3.81640625" style="177" customWidth="1"/>
    <col min="2" max="2" width="43.17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8.81640625" style="147"/>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297</v>
      </c>
      <c r="C6" s="155"/>
      <c r="D6" s="156">
        <f>'CPN Portfolio Q4''10'!K49</f>
        <v>6886</v>
      </c>
      <c r="E6" s="156">
        <f>'CPN Portfolio Q4''10'!K63</f>
        <v>7185</v>
      </c>
      <c r="F6" s="156">
        <f>'CPN Portfolio Q4''10'!K95</f>
        <v>7336</v>
      </c>
      <c r="G6" s="157">
        <f>'CPN Portfolio Q4''10'!K108</f>
        <v>6083</v>
      </c>
      <c r="H6" s="158"/>
      <c r="I6" s="156">
        <f>SUM(D6:H6)</f>
        <v>27490</v>
      </c>
      <c r="K6" s="159">
        <f>I6-'CPN Portfolio Q4''10'!K109</f>
        <v>0</v>
      </c>
    </row>
    <row r="7" spans="1:12">
      <c r="A7" s="147"/>
      <c r="B7" s="160" t="s">
        <v>304</v>
      </c>
      <c r="C7" s="161"/>
      <c r="D7" s="180"/>
      <c r="E7" s="180"/>
      <c r="F7" s="180">
        <f>'CPN Portfolio Q4''10'!K113</f>
        <v>565</v>
      </c>
      <c r="G7" s="180"/>
      <c r="H7" s="163"/>
      <c r="I7" s="163">
        <f>SUM(D7:H7)</f>
        <v>565</v>
      </c>
      <c r="L7" s="147" t="s">
        <v>310</v>
      </c>
    </row>
    <row r="8" spans="1:12">
      <c r="A8" s="147"/>
      <c r="B8" s="160" t="s">
        <v>313</v>
      </c>
      <c r="C8" s="161"/>
      <c r="D8" s="180"/>
      <c r="E8" s="180">
        <v>14</v>
      </c>
      <c r="F8" s="180"/>
      <c r="G8" s="180"/>
      <c r="H8" s="163"/>
      <c r="I8" s="163">
        <f>SUM(D8:H8)</f>
        <v>14</v>
      </c>
      <c r="L8" s="147" t="s">
        <v>309</v>
      </c>
    </row>
    <row r="9" spans="1:12">
      <c r="A9" s="147"/>
      <c r="B9" s="160" t="s">
        <v>312</v>
      </c>
      <c r="C9" s="161"/>
      <c r="D9" s="180"/>
      <c r="E9" s="180">
        <f>6*2</f>
        <v>12</v>
      </c>
      <c r="F9" s="180"/>
      <c r="G9" s="180"/>
      <c r="H9" s="163"/>
      <c r="I9" s="163">
        <f>SUM(D9:H9)</f>
        <v>12</v>
      </c>
      <c r="L9" s="147" t="s">
        <v>311</v>
      </c>
    </row>
    <row r="10" spans="1:12">
      <c r="A10" s="147"/>
      <c r="B10" s="155" t="s">
        <v>307</v>
      </c>
      <c r="C10" s="161"/>
      <c r="D10" s="165">
        <f>SUM(D6:D9)</f>
        <v>6886</v>
      </c>
      <c r="E10" s="165">
        <f>SUM(E6:E9)</f>
        <v>7211</v>
      </c>
      <c r="F10" s="165">
        <f>SUM(F6:F9)</f>
        <v>7901</v>
      </c>
      <c r="G10" s="165">
        <f>SUM(G6:G9)</f>
        <v>6083</v>
      </c>
      <c r="H10" s="166"/>
      <c r="I10" s="165">
        <f>SUM(I6:I9)</f>
        <v>28081</v>
      </c>
      <c r="K10" s="181" t="e">
        <f>I10-#REF!</f>
        <v>#REF!</v>
      </c>
    </row>
    <row r="11" spans="1:12">
      <c r="A11" s="147"/>
      <c r="B11" s="155"/>
      <c r="C11" s="161"/>
      <c r="D11" s="167"/>
      <c r="E11" s="167"/>
      <c r="F11" s="167"/>
      <c r="G11" s="167"/>
      <c r="H11" s="168"/>
      <c r="I11" s="169"/>
    </row>
    <row r="12" spans="1:12">
      <c r="A12" s="147"/>
      <c r="B12" s="155" t="s">
        <v>154</v>
      </c>
      <c r="C12" s="161"/>
      <c r="D12" s="167"/>
      <c r="E12" s="167"/>
      <c r="F12" s="167"/>
      <c r="G12" s="167"/>
      <c r="H12" s="168"/>
      <c r="I12" s="169"/>
    </row>
    <row r="13" spans="1:12">
      <c r="A13" s="147"/>
      <c r="B13" s="160" t="s">
        <v>305</v>
      </c>
      <c r="C13" s="161"/>
      <c r="D13" s="167"/>
      <c r="E13" s="167"/>
      <c r="F13" s="167">
        <f>-'CPN Portfolio Q4''10'!K113*0</f>
        <v>0</v>
      </c>
      <c r="G13" s="167"/>
      <c r="H13" s="168"/>
      <c r="I13" s="169">
        <f>SUM(D13:F13)</f>
        <v>0</v>
      </c>
    </row>
    <row r="14" spans="1:12">
      <c r="A14" s="147"/>
      <c r="B14" s="160" t="s">
        <v>156</v>
      </c>
      <c r="C14" s="161"/>
      <c r="D14" s="167">
        <f>'CPN Portfolio Q4''10'!K111</f>
        <v>464.25</v>
      </c>
      <c r="E14" s="167"/>
      <c r="F14" s="167"/>
      <c r="G14" s="167"/>
      <c r="H14" s="168"/>
      <c r="I14" s="169">
        <f>SUM(D14:F14)</f>
        <v>464.25</v>
      </c>
    </row>
    <row r="15" spans="1:12">
      <c r="A15" s="147"/>
      <c r="B15" s="160" t="s">
        <v>157</v>
      </c>
      <c r="C15" s="161"/>
      <c r="D15" s="170">
        <f>'CPN Portfolio Q4''10'!K112</f>
        <v>120</v>
      </c>
      <c r="E15" s="170"/>
      <c r="F15" s="170"/>
      <c r="G15" s="170"/>
      <c r="H15" s="168"/>
      <c r="I15" s="169">
        <f>SUM(D15:F15)</f>
        <v>120</v>
      </c>
    </row>
    <row r="16" spans="1:12" ht="14.5" thickBot="1">
      <c r="A16" s="147"/>
      <c r="B16" s="160" t="s">
        <v>269</v>
      </c>
      <c r="C16" s="161"/>
      <c r="D16" s="171">
        <f>SUM(D13:D15)</f>
        <v>584.25</v>
      </c>
      <c r="E16" s="171">
        <f>SUM(E13:E15)</f>
        <v>0</v>
      </c>
      <c r="F16" s="171">
        <f>SUM(F13:F15)</f>
        <v>0</v>
      </c>
      <c r="G16" s="171">
        <f>SUM(G13:G15)</f>
        <v>0</v>
      </c>
      <c r="H16" s="168"/>
      <c r="I16" s="172">
        <f>SUM(I13:I15)</f>
        <v>584.25</v>
      </c>
      <c r="K16" s="159">
        <f>I16-SUM('CPN Portfolio Q4''10'!K111:K113)</f>
        <v>-565</v>
      </c>
    </row>
    <row r="17" spans="1:12" ht="14.5" thickTop="1">
      <c r="A17" s="147"/>
      <c r="B17" s="160"/>
      <c r="C17" s="161"/>
      <c r="D17" s="173"/>
      <c r="E17" s="173"/>
      <c r="F17" s="174"/>
      <c r="G17" s="173"/>
      <c r="H17" s="175"/>
      <c r="I17" s="176"/>
    </row>
    <row r="18" spans="1:12" ht="14.5" thickBot="1">
      <c r="A18" s="147"/>
      <c r="B18" s="148" t="s">
        <v>303</v>
      </c>
      <c r="C18" s="161"/>
      <c r="D18" s="179">
        <f>+D10+D16</f>
        <v>7470.25</v>
      </c>
      <c r="E18" s="179">
        <f>+E10+E16</f>
        <v>7211</v>
      </c>
      <c r="F18" s="179">
        <f>+F10+F16</f>
        <v>7901</v>
      </c>
      <c r="G18" s="179">
        <f>+G10+G16</f>
        <v>6083</v>
      </c>
      <c r="H18" s="175"/>
      <c r="I18" s="179">
        <f>+I10+I16</f>
        <v>28665.25</v>
      </c>
      <c r="K18" s="159">
        <f>I18-'CPN Portfolio Q4''10'!K114</f>
        <v>26</v>
      </c>
    </row>
    <row r="19" spans="1:12">
      <c r="A19" s="147"/>
    </row>
    <row r="20" spans="1:12">
      <c r="A20" s="147"/>
      <c r="K20" s="178" t="e">
        <f>#REF!-'CPN Portfolio Q4''10'!K114</f>
        <v>#REF!</v>
      </c>
      <c r="L20" s="147" t="s">
        <v>308</v>
      </c>
    </row>
    <row r="22" spans="1:12">
      <c r="K22" s="159" t="e">
        <f>K18-K20</f>
        <v>#REF!</v>
      </c>
      <c r="L22" s="147" t="e">
        <f>IF(K22=0,"OK","ERROR")</f>
        <v>#REF!</v>
      </c>
    </row>
  </sheetData>
  <phoneticPr fontId="82" type="noConversion"/>
  <pageMargins left="0.75" right="0.75" top="1" bottom="1" header="0.5" footer="0.5"/>
  <pageSetup scale="40"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8">
    <pageSetUpPr fitToPage="1"/>
  </sheetPr>
  <dimension ref="A1:P123"/>
  <sheetViews>
    <sheetView workbookViewId="0"/>
  </sheetViews>
  <sheetFormatPr defaultColWidth="8.81640625" defaultRowHeight="12.5" outlineLevelCol="1"/>
  <cols>
    <col min="1" max="1" width="3.81640625" style="2" customWidth="1"/>
    <col min="2" max="2" width="37.1796875" style="2" customWidth="1"/>
    <col min="3" max="3" width="3.81640625" style="2" customWidth="1"/>
    <col min="4" max="4" width="14" style="2" customWidth="1"/>
    <col min="5" max="5" width="10.54296875" style="2" bestFit="1" customWidth="1"/>
    <col min="6" max="6" width="13.1796875" style="3" customWidth="1"/>
    <col min="7" max="7" width="10" style="2" bestFit="1" customWidth="1"/>
    <col min="8" max="8" width="1.1796875" style="2" customWidth="1"/>
    <col min="9" max="9" width="12.81640625" style="133" customWidth="1"/>
    <col min="10" max="10" width="2" style="2" customWidth="1"/>
    <col min="11" max="11" width="12.81640625" style="133" customWidth="1"/>
    <col min="12" max="12" width="2.81640625" style="2" customWidth="1"/>
    <col min="13" max="13" width="8.81640625" style="2" hidden="1" customWidth="1" outlineLevel="1"/>
    <col min="14" max="14" width="21.54296875" style="2" hidden="1" customWidth="1" outlineLevel="1"/>
    <col min="15" max="15" width="8.81640625" style="2" customWidth="1" collapsed="1"/>
    <col min="16" max="16384" width="8.81640625" style="2"/>
  </cols>
  <sheetData>
    <row r="1" spans="1:15" ht="20">
      <c r="B1" s="1"/>
    </row>
    <row r="2" spans="1:15" ht="17.5">
      <c r="A2" s="130" t="s">
        <v>283</v>
      </c>
      <c r="C2" s="4"/>
    </row>
    <row r="3" spans="1:15" ht="13">
      <c r="B3" s="5"/>
      <c r="C3" s="5"/>
      <c r="D3" s="5"/>
      <c r="E3" s="5"/>
      <c r="F3" s="6"/>
      <c r="G3" s="5"/>
      <c r="H3" s="5"/>
      <c r="I3" s="134"/>
      <c r="J3" s="5"/>
      <c r="K3" s="134"/>
    </row>
    <row r="4" spans="1:15" ht="13">
      <c r="C4" s="7"/>
      <c r="H4" s="8"/>
      <c r="I4" s="135" t="s">
        <v>5</v>
      </c>
      <c r="J4" s="9"/>
      <c r="K4" s="135" t="s">
        <v>5</v>
      </c>
    </row>
    <row r="5" spans="1:15" ht="13">
      <c r="B5" s="9"/>
      <c r="C5" s="9"/>
      <c r="E5" s="9" t="s">
        <v>2</v>
      </c>
      <c r="F5" s="9"/>
      <c r="G5" s="9" t="s">
        <v>4</v>
      </c>
      <c r="H5" s="8"/>
      <c r="I5" s="135" t="s">
        <v>9</v>
      </c>
      <c r="J5" s="9"/>
      <c r="K5" s="135" t="s">
        <v>121</v>
      </c>
    </row>
    <row r="6" spans="1:15" ht="13">
      <c r="B6" s="9"/>
      <c r="C6" s="9"/>
      <c r="D6" s="9" t="s">
        <v>1</v>
      </c>
      <c r="E6" s="9" t="s">
        <v>7</v>
      </c>
      <c r="F6" s="9"/>
      <c r="G6" s="9" t="s">
        <v>9</v>
      </c>
      <c r="H6" s="8"/>
      <c r="I6" s="135" t="s">
        <v>12</v>
      </c>
      <c r="J6" s="9"/>
      <c r="K6" s="135" t="s">
        <v>8</v>
      </c>
    </row>
    <row r="7" spans="1:15" ht="15.5" thickBot="1">
      <c r="B7" s="10" t="s">
        <v>0</v>
      </c>
      <c r="C7" s="11"/>
      <c r="D7" s="11" t="s">
        <v>6</v>
      </c>
      <c r="E7" s="11" t="s">
        <v>10</v>
      </c>
      <c r="F7" s="11" t="s">
        <v>3</v>
      </c>
      <c r="G7" s="11" t="s">
        <v>11</v>
      </c>
      <c r="H7" s="12"/>
      <c r="I7" s="136" t="s">
        <v>126</v>
      </c>
      <c r="J7" s="9"/>
      <c r="K7" s="136" t="s">
        <v>127</v>
      </c>
      <c r="O7" s="129" t="s">
        <v>276</v>
      </c>
    </row>
    <row r="8" spans="1:15" ht="13">
      <c r="B8" s="26" t="s">
        <v>13</v>
      </c>
      <c r="C8" s="26"/>
      <c r="D8" s="27"/>
      <c r="E8" s="27"/>
      <c r="F8" s="28"/>
      <c r="G8" s="27"/>
      <c r="H8" s="27"/>
      <c r="I8" s="81"/>
      <c r="J8" s="27"/>
      <c r="K8" s="81"/>
      <c r="M8" s="2" t="s">
        <v>137</v>
      </c>
    </row>
    <row r="9" spans="1:15" ht="13">
      <c r="B9" s="14" t="s">
        <v>14</v>
      </c>
      <c r="C9" s="13"/>
      <c r="D9" s="5"/>
      <c r="E9" s="5"/>
      <c r="F9" s="6"/>
      <c r="G9" s="5"/>
      <c r="H9" s="5"/>
      <c r="I9" s="134"/>
      <c r="J9" s="5"/>
      <c r="K9" s="134"/>
    </row>
    <row r="10" spans="1:15" ht="13">
      <c r="B10" s="29" t="s">
        <v>15</v>
      </c>
      <c r="C10" s="30"/>
      <c r="D10" s="31" t="s">
        <v>16</v>
      </c>
      <c r="E10" s="31" t="s">
        <v>17</v>
      </c>
      <c r="F10" s="31" t="s">
        <v>14</v>
      </c>
      <c r="G10" s="32">
        <v>1</v>
      </c>
      <c r="H10" s="33"/>
      <c r="I10" s="95">
        <v>78</v>
      </c>
      <c r="J10" s="34"/>
      <c r="K10" s="95">
        <v>78</v>
      </c>
      <c r="M10" s="2">
        <v>1</v>
      </c>
      <c r="O10" s="2">
        <v>1</v>
      </c>
    </row>
    <row r="11" spans="1:15" ht="13">
      <c r="B11" s="15" t="s">
        <v>18</v>
      </c>
      <c r="C11" s="16"/>
      <c r="D11" s="17" t="s">
        <v>16</v>
      </c>
      <c r="E11" s="17" t="s">
        <v>17</v>
      </c>
      <c r="F11" s="17" t="s">
        <v>14</v>
      </c>
      <c r="G11" s="18">
        <v>1</v>
      </c>
      <c r="H11" s="8"/>
      <c r="I11" s="137">
        <v>69</v>
      </c>
      <c r="J11" s="19"/>
      <c r="K11" s="137">
        <v>69</v>
      </c>
      <c r="M11" s="2">
        <f t="shared" ref="M11:M24" si="0">+M10+1</f>
        <v>2</v>
      </c>
      <c r="O11" s="2">
        <f t="shared" ref="O11:O24" si="1">+O10+1</f>
        <v>2</v>
      </c>
    </row>
    <row r="12" spans="1:15" ht="13">
      <c r="B12" s="29" t="s">
        <v>19</v>
      </c>
      <c r="C12" s="30"/>
      <c r="D12" s="31" t="s">
        <v>16</v>
      </c>
      <c r="E12" s="31" t="s">
        <v>17</v>
      </c>
      <c r="F12" s="31" t="s">
        <v>14</v>
      </c>
      <c r="G12" s="32">
        <v>1</v>
      </c>
      <c r="H12" s="33"/>
      <c r="I12" s="95">
        <v>66</v>
      </c>
      <c r="J12" s="34"/>
      <c r="K12" s="95">
        <v>66</v>
      </c>
      <c r="M12" s="2">
        <f t="shared" si="0"/>
        <v>3</v>
      </c>
      <c r="O12" s="2">
        <f t="shared" si="1"/>
        <v>3</v>
      </c>
    </row>
    <row r="13" spans="1:15" ht="13">
      <c r="B13" s="15" t="s">
        <v>20</v>
      </c>
      <c r="C13" s="16"/>
      <c r="D13" s="17" t="s">
        <v>16</v>
      </c>
      <c r="E13" s="17" t="s">
        <v>17</v>
      </c>
      <c r="F13" s="17" t="s">
        <v>14</v>
      </c>
      <c r="G13" s="18">
        <v>1</v>
      </c>
      <c r="H13" s="8"/>
      <c r="I13" s="137">
        <v>66</v>
      </c>
      <c r="J13" s="19"/>
      <c r="K13" s="137">
        <v>66</v>
      </c>
      <c r="M13" s="2">
        <f t="shared" si="0"/>
        <v>4</v>
      </c>
      <c r="O13" s="2">
        <f t="shared" si="1"/>
        <v>4</v>
      </c>
    </row>
    <row r="14" spans="1:15" ht="13">
      <c r="B14" s="29" t="s">
        <v>21</v>
      </c>
      <c r="C14" s="30"/>
      <c r="D14" s="31" t="s">
        <v>16</v>
      </c>
      <c r="E14" s="31" t="s">
        <v>17</v>
      </c>
      <c r="F14" s="31" t="s">
        <v>14</v>
      </c>
      <c r="G14" s="32">
        <v>1</v>
      </c>
      <c r="H14" s="33"/>
      <c r="I14" s="95">
        <v>53</v>
      </c>
      <c r="J14" s="34"/>
      <c r="K14" s="95">
        <v>53</v>
      </c>
      <c r="M14" s="2">
        <f t="shared" si="0"/>
        <v>5</v>
      </c>
      <c r="O14" s="2">
        <f t="shared" si="1"/>
        <v>5</v>
      </c>
    </row>
    <row r="15" spans="1:15" ht="13">
      <c r="B15" s="15" t="s">
        <v>22</v>
      </c>
      <c r="C15" s="16"/>
      <c r="D15" s="17" t="s">
        <v>16</v>
      </c>
      <c r="E15" s="17" t="s">
        <v>17</v>
      </c>
      <c r="F15" s="17" t="s">
        <v>14</v>
      </c>
      <c r="G15" s="18">
        <v>1</v>
      </c>
      <c r="H15" s="8"/>
      <c r="I15" s="137">
        <v>52</v>
      </c>
      <c r="J15" s="19"/>
      <c r="K15" s="137">
        <v>52</v>
      </c>
      <c r="M15" s="2">
        <f t="shared" si="0"/>
        <v>6</v>
      </c>
      <c r="O15" s="2">
        <f t="shared" si="1"/>
        <v>6</v>
      </c>
    </row>
    <row r="16" spans="1:15" ht="13">
      <c r="B16" s="29" t="s">
        <v>23</v>
      </c>
      <c r="C16" s="30"/>
      <c r="D16" s="31" t="s">
        <v>16</v>
      </c>
      <c r="E16" s="31" t="s">
        <v>17</v>
      </c>
      <c r="F16" s="31" t="s">
        <v>14</v>
      </c>
      <c r="G16" s="32">
        <v>1</v>
      </c>
      <c r="H16" s="33"/>
      <c r="I16" s="95">
        <v>52</v>
      </c>
      <c r="J16" s="34"/>
      <c r="K16" s="95">
        <v>52</v>
      </c>
      <c r="M16" s="2">
        <f t="shared" si="0"/>
        <v>7</v>
      </c>
      <c r="O16" s="2">
        <f t="shared" si="1"/>
        <v>7</v>
      </c>
    </row>
    <row r="17" spans="2:15" ht="13">
      <c r="B17" s="15" t="s">
        <v>24</v>
      </c>
      <c r="C17" s="16"/>
      <c r="D17" s="17" t="s">
        <v>16</v>
      </c>
      <c r="E17" s="17" t="s">
        <v>17</v>
      </c>
      <c r="F17" s="17" t="s">
        <v>14</v>
      </c>
      <c r="G17" s="18">
        <v>1</v>
      </c>
      <c r="H17" s="8"/>
      <c r="I17" s="137">
        <v>51</v>
      </c>
      <c r="J17" s="19"/>
      <c r="K17" s="137">
        <v>51</v>
      </c>
      <c r="M17" s="2">
        <f t="shared" si="0"/>
        <v>8</v>
      </c>
      <c r="O17" s="2">
        <f t="shared" si="1"/>
        <v>8</v>
      </c>
    </row>
    <row r="18" spans="2:15" ht="13">
      <c r="B18" s="29" t="s">
        <v>25</v>
      </c>
      <c r="C18" s="30"/>
      <c r="D18" s="31" t="s">
        <v>16</v>
      </c>
      <c r="E18" s="31" t="s">
        <v>17</v>
      </c>
      <c r="F18" s="31" t="s">
        <v>14</v>
      </c>
      <c r="G18" s="32">
        <v>1</v>
      </c>
      <c r="H18" s="33"/>
      <c r="I18" s="95">
        <v>50</v>
      </c>
      <c r="J18" s="34"/>
      <c r="K18" s="95">
        <v>50</v>
      </c>
      <c r="M18" s="2">
        <f t="shared" si="0"/>
        <v>9</v>
      </c>
      <c r="O18" s="2">
        <f t="shared" si="1"/>
        <v>9</v>
      </c>
    </row>
    <row r="19" spans="2:15" ht="13">
      <c r="B19" s="15" t="s">
        <v>26</v>
      </c>
      <c r="C19" s="16"/>
      <c r="D19" s="17" t="s">
        <v>16</v>
      </c>
      <c r="E19" s="17" t="s">
        <v>17</v>
      </c>
      <c r="F19" s="17" t="s">
        <v>14</v>
      </c>
      <c r="G19" s="18">
        <v>1</v>
      </c>
      <c r="H19" s="8"/>
      <c r="I19" s="137">
        <v>48</v>
      </c>
      <c r="J19" s="19"/>
      <c r="K19" s="137">
        <v>48</v>
      </c>
      <c r="M19" s="2">
        <f t="shared" si="0"/>
        <v>10</v>
      </c>
      <c r="O19" s="2">
        <f t="shared" si="1"/>
        <v>10</v>
      </c>
    </row>
    <row r="20" spans="2:15" ht="13">
      <c r="B20" s="29" t="s">
        <v>27</v>
      </c>
      <c r="C20" s="30"/>
      <c r="D20" s="31" t="s">
        <v>16</v>
      </c>
      <c r="E20" s="31" t="s">
        <v>17</v>
      </c>
      <c r="F20" s="31" t="s">
        <v>14</v>
      </c>
      <c r="G20" s="32">
        <v>1</v>
      </c>
      <c r="H20" s="33"/>
      <c r="I20" s="95">
        <v>43</v>
      </c>
      <c r="J20" s="34"/>
      <c r="K20" s="95">
        <v>43</v>
      </c>
      <c r="M20" s="2">
        <f t="shared" si="0"/>
        <v>11</v>
      </c>
      <c r="O20" s="2">
        <f t="shared" si="1"/>
        <v>11</v>
      </c>
    </row>
    <row r="21" spans="2:15" ht="13">
      <c r="B21" s="15" t="s">
        <v>28</v>
      </c>
      <c r="C21" s="16"/>
      <c r="D21" s="17" t="s">
        <v>16</v>
      </c>
      <c r="E21" s="17" t="s">
        <v>17</v>
      </c>
      <c r="F21" s="17" t="s">
        <v>14</v>
      </c>
      <c r="G21" s="18">
        <v>1</v>
      </c>
      <c r="H21" s="8"/>
      <c r="I21" s="137">
        <v>42</v>
      </c>
      <c r="J21" s="19"/>
      <c r="K21" s="137">
        <v>42</v>
      </c>
      <c r="M21" s="2">
        <f t="shared" si="0"/>
        <v>12</v>
      </c>
      <c r="O21" s="2">
        <f t="shared" si="1"/>
        <v>12</v>
      </c>
    </row>
    <row r="22" spans="2:15" ht="13">
      <c r="B22" s="29" t="s">
        <v>29</v>
      </c>
      <c r="C22" s="30"/>
      <c r="D22" s="31" t="s">
        <v>16</v>
      </c>
      <c r="E22" s="31" t="s">
        <v>17</v>
      </c>
      <c r="F22" s="31" t="s">
        <v>14</v>
      </c>
      <c r="G22" s="32">
        <v>1</v>
      </c>
      <c r="H22" s="33"/>
      <c r="I22" s="95">
        <v>24</v>
      </c>
      <c r="J22" s="34"/>
      <c r="K22" s="95">
        <v>24</v>
      </c>
      <c r="M22" s="2">
        <f t="shared" si="0"/>
        <v>13</v>
      </c>
      <c r="O22" s="2">
        <f t="shared" si="1"/>
        <v>13</v>
      </c>
    </row>
    <row r="23" spans="2:15" ht="13">
      <c r="B23" s="15" t="s">
        <v>30</v>
      </c>
      <c r="C23" s="16"/>
      <c r="D23" s="17" t="s">
        <v>16</v>
      </c>
      <c r="E23" s="17" t="s">
        <v>17</v>
      </c>
      <c r="F23" s="17" t="s">
        <v>14</v>
      </c>
      <c r="G23" s="18">
        <v>1</v>
      </c>
      <c r="H23" s="8"/>
      <c r="I23" s="137">
        <v>17</v>
      </c>
      <c r="J23" s="19"/>
      <c r="K23" s="137">
        <v>17</v>
      </c>
      <c r="M23" s="2">
        <f t="shared" si="0"/>
        <v>14</v>
      </c>
      <c r="O23" s="2">
        <f t="shared" si="1"/>
        <v>14</v>
      </c>
    </row>
    <row r="24" spans="2:15" ht="13">
      <c r="B24" s="29" t="s">
        <v>31</v>
      </c>
      <c r="C24" s="30"/>
      <c r="D24" s="31" t="s">
        <v>16</v>
      </c>
      <c r="E24" s="31" t="s">
        <v>17</v>
      </c>
      <c r="F24" s="31" t="s">
        <v>14</v>
      </c>
      <c r="G24" s="32">
        <v>1</v>
      </c>
      <c r="H24" s="33"/>
      <c r="I24" s="95">
        <v>14</v>
      </c>
      <c r="J24" s="34"/>
      <c r="K24" s="95">
        <v>14</v>
      </c>
      <c r="M24" s="2">
        <f t="shared" si="0"/>
        <v>15</v>
      </c>
      <c r="O24" s="2">
        <f t="shared" si="1"/>
        <v>15</v>
      </c>
    </row>
    <row r="25" spans="2:15" ht="13">
      <c r="B25" s="14" t="s">
        <v>32</v>
      </c>
      <c r="C25" s="13"/>
      <c r="D25" s="5"/>
      <c r="E25" s="5"/>
      <c r="F25" s="6"/>
      <c r="G25" s="20"/>
      <c r="H25" s="5"/>
      <c r="I25" s="134"/>
      <c r="J25" s="5"/>
      <c r="K25" s="134"/>
    </row>
    <row r="26" spans="2:15" ht="13">
      <c r="B26" s="29" t="s">
        <v>33</v>
      </c>
      <c r="C26" s="30"/>
      <c r="D26" s="31" t="s">
        <v>16</v>
      </c>
      <c r="E26" s="31" t="s">
        <v>17</v>
      </c>
      <c r="F26" s="31" t="s">
        <v>34</v>
      </c>
      <c r="G26" s="32">
        <v>1</v>
      </c>
      <c r="H26" s="33"/>
      <c r="I26" s="138">
        <v>835</v>
      </c>
      <c r="J26" s="34"/>
      <c r="K26" s="138">
        <v>857</v>
      </c>
      <c r="M26" s="2">
        <f>+M24+1</f>
        <v>16</v>
      </c>
      <c r="O26" s="2">
        <f>+O24+1</f>
        <v>16</v>
      </c>
    </row>
    <row r="27" spans="2:15" s="73" customFormat="1" ht="13">
      <c r="B27" s="83" t="s">
        <v>35</v>
      </c>
      <c r="C27" s="84"/>
      <c r="D27" s="103" t="s">
        <v>16</v>
      </c>
      <c r="E27" s="103" t="s">
        <v>17</v>
      </c>
      <c r="F27" s="103" t="s">
        <v>36</v>
      </c>
      <c r="G27" s="104">
        <v>1</v>
      </c>
      <c r="H27" s="105"/>
      <c r="I27" s="92">
        <v>750</v>
      </c>
      <c r="J27" s="59"/>
      <c r="K27" s="92">
        <v>729</v>
      </c>
      <c r="M27" s="73">
        <f>+M26+1</f>
        <v>17</v>
      </c>
      <c r="O27" s="73">
        <f t="shared" ref="O27:O48" si="2">+O26+1</f>
        <v>17</v>
      </c>
    </row>
    <row r="28" spans="2:15" s="73" customFormat="1" ht="13">
      <c r="B28" s="29" t="s">
        <v>39</v>
      </c>
      <c r="C28" s="30"/>
      <c r="D28" s="31" t="s">
        <v>16</v>
      </c>
      <c r="E28" s="31" t="s">
        <v>40</v>
      </c>
      <c r="F28" s="31" t="s">
        <v>36</v>
      </c>
      <c r="G28" s="32">
        <v>1</v>
      </c>
      <c r="H28" s="33"/>
      <c r="I28" s="138">
        <v>547</v>
      </c>
      <c r="J28" s="34"/>
      <c r="K28" s="138">
        <v>616</v>
      </c>
      <c r="M28" s="73" t="e">
        <f>+#REF!+1</f>
        <v>#REF!</v>
      </c>
      <c r="O28" s="73">
        <f>O27+1</f>
        <v>18</v>
      </c>
    </row>
    <row r="29" spans="2:15" s="73" customFormat="1" ht="13">
      <c r="B29" s="83" t="s">
        <v>287</v>
      </c>
      <c r="C29" s="84"/>
      <c r="D29" s="103" t="s">
        <v>16</v>
      </c>
      <c r="E29" s="103" t="s">
        <v>17</v>
      </c>
      <c r="F29" s="103" t="s">
        <v>36</v>
      </c>
      <c r="G29" s="104">
        <v>1</v>
      </c>
      <c r="H29" s="105"/>
      <c r="I29" s="92">
        <v>513</v>
      </c>
      <c r="J29" s="59"/>
      <c r="K29" s="92">
        <v>608</v>
      </c>
      <c r="M29" s="73" t="e">
        <f>+M48+1</f>
        <v>#REF!</v>
      </c>
      <c r="O29" s="73">
        <f t="shared" si="2"/>
        <v>19</v>
      </c>
    </row>
    <row r="30" spans="2:15" s="73" customFormat="1" ht="13">
      <c r="B30" s="29" t="s">
        <v>41</v>
      </c>
      <c r="C30" s="30"/>
      <c r="D30" s="31" t="s">
        <v>16</v>
      </c>
      <c r="E30" s="31" t="s">
        <v>17</v>
      </c>
      <c r="F30" s="31" t="s">
        <v>36</v>
      </c>
      <c r="G30" s="32">
        <v>1</v>
      </c>
      <c r="H30" s="33"/>
      <c r="I30" s="138">
        <v>564</v>
      </c>
      <c r="J30" s="34"/>
      <c r="K30" s="138">
        <v>605</v>
      </c>
      <c r="M30" s="73" t="e">
        <f>+M28+1</f>
        <v>#REF!</v>
      </c>
      <c r="O30" s="73">
        <f t="shared" si="2"/>
        <v>20</v>
      </c>
    </row>
    <row r="31" spans="2:15" s="73" customFormat="1" ht="13">
      <c r="B31" s="83" t="s">
        <v>42</v>
      </c>
      <c r="C31" s="84"/>
      <c r="D31" s="103" t="s">
        <v>16</v>
      </c>
      <c r="E31" s="103" t="s">
        <v>17</v>
      </c>
      <c r="F31" s="103" t="s">
        <v>36</v>
      </c>
      <c r="G31" s="104">
        <v>1</v>
      </c>
      <c r="H31" s="105"/>
      <c r="I31" s="92">
        <v>542</v>
      </c>
      <c r="J31" s="59"/>
      <c r="K31" s="92">
        <v>578</v>
      </c>
      <c r="M31" s="73" t="e">
        <f t="shared" ref="M31:M48" si="3">+M30+1</f>
        <v>#REF!</v>
      </c>
      <c r="O31" s="73">
        <f t="shared" si="2"/>
        <v>21</v>
      </c>
    </row>
    <row r="32" spans="2:15" s="73" customFormat="1" ht="13">
      <c r="B32" s="29" t="s">
        <v>43</v>
      </c>
      <c r="C32" s="30"/>
      <c r="D32" s="31" t="s">
        <v>16</v>
      </c>
      <c r="E32" s="31" t="s">
        <v>17</v>
      </c>
      <c r="F32" s="31" t="s">
        <v>36</v>
      </c>
      <c r="G32" s="32">
        <v>1</v>
      </c>
      <c r="H32" s="33"/>
      <c r="I32" s="138">
        <v>506</v>
      </c>
      <c r="J32" s="34"/>
      <c r="K32" s="138">
        <v>560</v>
      </c>
      <c r="M32" s="73" t="e">
        <f t="shared" si="3"/>
        <v>#REF!</v>
      </c>
      <c r="O32" s="73">
        <f t="shared" si="2"/>
        <v>22</v>
      </c>
    </row>
    <row r="33" spans="2:15" s="73" customFormat="1" ht="13">
      <c r="B33" s="83" t="s">
        <v>44</v>
      </c>
      <c r="C33" s="84"/>
      <c r="D33" s="103" t="s">
        <v>16</v>
      </c>
      <c r="E33" s="103" t="s">
        <v>45</v>
      </c>
      <c r="F33" s="103" t="s">
        <v>36</v>
      </c>
      <c r="G33" s="104">
        <v>1</v>
      </c>
      <c r="H33" s="105"/>
      <c r="I33" s="92">
        <v>520</v>
      </c>
      <c r="J33" s="59"/>
      <c r="K33" s="92">
        <v>530</v>
      </c>
      <c r="M33" s="73" t="e">
        <f t="shared" si="3"/>
        <v>#REF!</v>
      </c>
      <c r="O33" s="73">
        <f t="shared" si="2"/>
        <v>23</v>
      </c>
    </row>
    <row r="34" spans="2:15" s="73" customFormat="1" ht="13">
      <c r="B34" s="29" t="s">
        <v>47</v>
      </c>
      <c r="C34" s="30"/>
      <c r="D34" s="31" t="s">
        <v>16</v>
      </c>
      <c r="E34" s="31" t="s">
        <v>17</v>
      </c>
      <c r="F34" s="31" t="s">
        <v>36</v>
      </c>
      <c r="G34" s="32">
        <v>1</v>
      </c>
      <c r="H34" s="33"/>
      <c r="I34" s="138">
        <v>0</v>
      </c>
      <c r="J34" s="34"/>
      <c r="K34" s="138">
        <v>188</v>
      </c>
      <c r="M34" s="73" t="e">
        <f>+#REF!+1</f>
        <v>#REF!</v>
      </c>
      <c r="O34" s="73">
        <f>O33+1</f>
        <v>24</v>
      </c>
    </row>
    <row r="35" spans="2:15" ht="13">
      <c r="B35" s="15" t="s">
        <v>48</v>
      </c>
      <c r="C35" s="16"/>
      <c r="D35" s="17" t="s">
        <v>16</v>
      </c>
      <c r="E35" s="17" t="s">
        <v>17</v>
      </c>
      <c r="F35" s="17" t="s">
        <v>36</v>
      </c>
      <c r="G35" s="18">
        <v>1</v>
      </c>
      <c r="H35" s="8"/>
      <c r="I35" s="137">
        <v>0</v>
      </c>
      <c r="J35" s="19"/>
      <c r="K35" s="137">
        <v>141</v>
      </c>
      <c r="M35" s="2" t="e">
        <f t="shared" si="3"/>
        <v>#REF!</v>
      </c>
      <c r="O35" s="2">
        <f t="shared" si="2"/>
        <v>25</v>
      </c>
    </row>
    <row r="36" spans="2:15" ht="13">
      <c r="B36" s="29" t="s">
        <v>49</v>
      </c>
      <c r="C36" s="30"/>
      <c r="D36" s="31" t="s">
        <v>16</v>
      </c>
      <c r="E36" s="31" t="s">
        <v>17</v>
      </c>
      <c r="F36" s="31" t="s">
        <v>36</v>
      </c>
      <c r="G36" s="32">
        <v>1</v>
      </c>
      <c r="H36" s="33"/>
      <c r="I36" s="95">
        <v>117</v>
      </c>
      <c r="J36" s="34"/>
      <c r="K36" s="95">
        <v>128</v>
      </c>
      <c r="M36" s="2" t="e">
        <f t="shared" si="3"/>
        <v>#REF!</v>
      </c>
      <c r="O36" s="2">
        <f t="shared" si="2"/>
        <v>26</v>
      </c>
    </row>
    <row r="37" spans="2:15" ht="13">
      <c r="B37" s="15" t="s">
        <v>50</v>
      </c>
      <c r="C37" s="16"/>
      <c r="D37" s="17" t="s">
        <v>16</v>
      </c>
      <c r="E37" s="17" t="s">
        <v>17</v>
      </c>
      <c r="F37" s="17" t="s">
        <v>36</v>
      </c>
      <c r="G37" s="18">
        <v>1</v>
      </c>
      <c r="H37" s="8"/>
      <c r="I37" s="137">
        <v>120</v>
      </c>
      <c r="J37" s="19"/>
      <c r="K37" s="137">
        <v>120</v>
      </c>
      <c r="M37" s="2" t="e">
        <f t="shared" si="3"/>
        <v>#REF!</v>
      </c>
      <c r="O37" s="2">
        <f t="shared" si="2"/>
        <v>27</v>
      </c>
    </row>
    <row r="38" spans="2:15" ht="13">
      <c r="B38" s="29" t="s">
        <v>51</v>
      </c>
      <c r="C38" s="30"/>
      <c r="D38" s="31" t="s">
        <v>16</v>
      </c>
      <c r="E38" s="31" t="s">
        <v>17</v>
      </c>
      <c r="F38" s="31" t="s">
        <v>36</v>
      </c>
      <c r="G38" s="32">
        <v>1</v>
      </c>
      <c r="H38" s="33"/>
      <c r="I38" s="95">
        <v>50</v>
      </c>
      <c r="J38" s="34"/>
      <c r="K38" s="95">
        <v>50</v>
      </c>
      <c r="M38" s="2" t="e">
        <f t="shared" si="3"/>
        <v>#REF!</v>
      </c>
      <c r="O38" s="2">
        <f t="shared" si="2"/>
        <v>28</v>
      </c>
    </row>
    <row r="39" spans="2:15" ht="13">
      <c r="B39" s="15" t="s">
        <v>52</v>
      </c>
      <c r="C39" s="16"/>
      <c r="D39" s="17" t="s">
        <v>16</v>
      </c>
      <c r="E39" s="17" t="s">
        <v>17</v>
      </c>
      <c r="F39" s="17" t="s">
        <v>36</v>
      </c>
      <c r="G39" s="18">
        <v>1</v>
      </c>
      <c r="H39" s="8"/>
      <c r="I39" s="137">
        <v>49</v>
      </c>
      <c r="J39" s="19"/>
      <c r="K39" s="137">
        <v>49</v>
      </c>
      <c r="M39" s="2" t="e">
        <f t="shared" si="3"/>
        <v>#REF!</v>
      </c>
      <c r="O39" s="2">
        <f t="shared" si="2"/>
        <v>29</v>
      </c>
    </row>
    <row r="40" spans="2:15" ht="13">
      <c r="B40" s="29" t="s">
        <v>53</v>
      </c>
      <c r="C40" s="30"/>
      <c r="D40" s="31" t="s">
        <v>16</v>
      </c>
      <c r="E40" s="31" t="s">
        <v>17</v>
      </c>
      <c r="F40" s="31" t="s">
        <v>36</v>
      </c>
      <c r="G40" s="32">
        <v>1</v>
      </c>
      <c r="H40" s="33"/>
      <c r="I40" s="95">
        <v>0</v>
      </c>
      <c r="J40" s="34"/>
      <c r="K40" s="95">
        <v>48</v>
      </c>
      <c r="M40" s="2" t="e">
        <f t="shared" si="3"/>
        <v>#REF!</v>
      </c>
      <c r="O40" s="2">
        <f t="shared" si="2"/>
        <v>30</v>
      </c>
    </row>
    <row r="41" spans="2:15" ht="13">
      <c r="B41" s="15" t="s">
        <v>54</v>
      </c>
      <c r="C41" s="16"/>
      <c r="D41" s="17" t="s">
        <v>16</v>
      </c>
      <c r="E41" s="17" t="s">
        <v>17</v>
      </c>
      <c r="F41" s="17" t="s">
        <v>36</v>
      </c>
      <c r="G41" s="18">
        <v>1</v>
      </c>
      <c r="H41" s="8"/>
      <c r="I41" s="137">
        <v>0</v>
      </c>
      <c r="J41" s="19"/>
      <c r="K41" s="137">
        <v>47</v>
      </c>
      <c r="M41" s="2" t="e">
        <f t="shared" si="3"/>
        <v>#REF!</v>
      </c>
      <c r="O41" s="2">
        <f t="shared" si="2"/>
        <v>31</v>
      </c>
    </row>
    <row r="42" spans="2:15" ht="13">
      <c r="B42" s="29" t="s">
        <v>55</v>
      </c>
      <c r="C42" s="30"/>
      <c r="D42" s="31" t="s">
        <v>16</v>
      </c>
      <c r="E42" s="31" t="s">
        <v>17</v>
      </c>
      <c r="F42" s="31" t="s">
        <v>36</v>
      </c>
      <c r="G42" s="32">
        <v>1</v>
      </c>
      <c r="H42" s="33"/>
      <c r="I42" s="95">
        <v>0</v>
      </c>
      <c r="J42" s="34"/>
      <c r="K42" s="95">
        <v>47</v>
      </c>
      <c r="M42" s="2" t="e">
        <f t="shared" si="3"/>
        <v>#REF!</v>
      </c>
      <c r="O42" s="2">
        <f t="shared" si="2"/>
        <v>32</v>
      </c>
    </row>
    <row r="43" spans="2:15" ht="13">
      <c r="B43" s="15" t="s">
        <v>56</v>
      </c>
      <c r="C43" s="16"/>
      <c r="D43" s="17" t="s">
        <v>16</v>
      </c>
      <c r="E43" s="17" t="s">
        <v>17</v>
      </c>
      <c r="F43" s="17" t="s">
        <v>36</v>
      </c>
      <c r="G43" s="18">
        <v>1</v>
      </c>
      <c r="H43" s="8"/>
      <c r="I43" s="137">
        <v>0</v>
      </c>
      <c r="J43" s="19"/>
      <c r="K43" s="137">
        <v>47</v>
      </c>
      <c r="M43" s="2" t="e">
        <f t="shared" si="3"/>
        <v>#REF!</v>
      </c>
      <c r="O43" s="2">
        <f t="shared" si="2"/>
        <v>33</v>
      </c>
    </row>
    <row r="44" spans="2:15" ht="13">
      <c r="B44" s="29" t="s">
        <v>57</v>
      </c>
      <c r="C44" s="30"/>
      <c r="D44" s="31" t="s">
        <v>16</v>
      </c>
      <c r="E44" s="31" t="s">
        <v>17</v>
      </c>
      <c r="F44" s="31" t="s">
        <v>36</v>
      </c>
      <c r="G44" s="32">
        <v>1</v>
      </c>
      <c r="H44" s="33"/>
      <c r="I44" s="95">
        <v>0</v>
      </c>
      <c r="J44" s="34"/>
      <c r="K44" s="95">
        <v>47</v>
      </c>
      <c r="M44" s="2" t="e">
        <f t="shared" si="3"/>
        <v>#REF!</v>
      </c>
      <c r="O44" s="2">
        <f t="shared" si="2"/>
        <v>34</v>
      </c>
    </row>
    <row r="45" spans="2:15" ht="13">
      <c r="B45" s="15" t="s">
        <v>58</v>
      </c>
      <c r="C45" s="16"/>
      <c r="D45" s="17" t="s">
        <v>16</v>
      </c>
      <c r="E45" s="17" t="s">
        <v>17</v>
      </c>
      <c r="F45" s="17" t="s">
        <v>36</v>
      </c>
      <c r="G45" s="18">
        <v>1</v>
      </c>
      <c r="H45" s="8"/>
      <c r="I45" s="137">
        <v>0</v>
      </c>
      <c r="J45" s="19"/>
      <c r="K45" s="137">
        <v>47</v>
      </c>
      <c r="M45" s="2" t="e">
        <f t="shared" si="3"/>
        <v>#REF!</v>
      </c>
      <c r="O45" s="2">
        <f t="shared" si="2"/>
        <v>35</v>
      </c>
    </row>
    <row r="46" spans="2:15" ht="13">
      <c r="B46" s="29" t="s">
        <v>59</v>
      </c>
      <c r="C46" s="30"/>
      <c r="D46" s="31" t="s">
        <v>16</v>
      </c>
      <c r="E46" s="31" t="s">
        <v>17</v>
      </c>
      <c r="F46" s="31" t="s">
        <v>36</v>
      </c>
      <c r="G46" s="32">
        <v>1</v>
      </c>
      <c r="H46" s="33"/>
      <c r="I46" s="95">
        <v>0</v>
      </c>
      <c r="J46" s="34"/>
      <c r="K46" s="95">
        <v>47</v>
      </c>
      <c r="M46" s="2" t="e">
        <f t="shared" si="3"/>
        <v>#REF!</v>
      </c>
      <c r="O46" s="2">
        <f t="shared" si="2"/>
        <v>36</v>
      </c>
    </row>
    <row r="47" spans="2:15" ht="13">
      <c r="B47" s="15" t="s">
        <v>60</v>
      </c>
      <c r="C47" s="16"/>
      <c r="D47" s="17" t="s">
        <v>16</v>
      </c>
      <c r="E47" s="17" t="s">
        <v>17</v>
      </c>
      <c r="F47" s="17" t="s">
        <v>36</v>
      </c>
      <c r="G47" s="18">
        <v>1</v>
      </c>
      <c r="H47" s="8"/>
      <c r="I47" s="137">
        <v>0</v>
      </c>
      <c r="J47" s="19"/>
      <c r="K47" s="137">
        <v>44</v>
      </c>
      <c r="M47" s="2" t="e">
        <f t="shared" si="3"/>
        <v>#REF!</v>
      </c>
      <c r="O47" s="2">
        <f t="shared" si="2"/>
        <v>37</v>
      </c>
    </row>
    <row r="48" spans="2:15" ht="13">
      <c r="B48" s="29" t="s">
        <v>61</v>
      </c>
      <c r="C48" s="30"/>
      <c r="D48" s="31" t="s">
        <v>16</v>
      </c>
      <c r="E48" s="31" t="s">
        <v>17</v>
      </c>
      <c r="F48" s="31" t="s">
        <v>36</v>
      </c>
      <c r="G48" s="32">
        <v>1</v>
      </c>
      <c r="H48" s="33"/>
      <c r="I48" s="95">
        <v>28</v>
      </c>
      <c r="J48" s="34"/>
      <c r="K48" s="95">
        <v>28</v>
      </c>
      <c r="M48" s="2" t="e">
        <f t="shared" si="3"/>
        <v>#REF!</v>
      </c>
      <c r="O48" s="2">
        <f t="shared" si="2"/>
        <v>38</v>
      </c>
    </row>
    <row r="49" spans="2:15" ht="13">
      <c r="B49" s="22" t="s">
        <v>62</v>
      </c>
      <c r="C49" s="16"/>
      <c r="D49" s="17"/>
      <c r="E49" s="17"/>
      <c r="F49" s="17"/>
      <c r="G49" s="46"/>
      <c r="H49" s="47"/>
      <c r="I49" s="139">
        <f>SUM(I10:I48)</f>
        <v>5866</v>
      </c>
      <c r="J49" s="44"/>
      <c r="K49" s="139">
        <f>SUM(K10:K48)</f>
        <v>6886</v>
      </c>
    </row>
    <row r="50" spans="2:15" ht="13">
      <c r="B50" s="26" t="s">
        <v>63</v>
      </c>
      <c r="C50" s="26"/>
      <c r="D50" s="27"/>
      <c r="E50" s="27"/>
      <c r="F50" s="28"/>
      <c r="G50" s="27"/>
      <c r="H50" s="27"/>
      <c r="I50" s="81"/>
      <c r="J50" s="27"/>
      <c r="K50" s="81"/>
    </row>
    <row r="51" spans="2:15" ht="13">
      <c r="B51" s="15" t="s">
        <v>64</v>
      </c>
      <c r="C51" s="16"/>
      <c r="D51" s="17" t="s">
        <v>122</v>
      </c>
      <c r="E51" s="17" t="s">
        <v>65</v>
      </c>
      <c r="F51" s="17" t="s">
        <v>36</v>
      </c>
      <c r="G51" s="18">
        <v>0.75</v>
      </c>
      <c r="H51" s="8"/>
      <c r="I51" s="137">
        <f>ROUND(1038*0.75,0)</f>
        <v>779</v>
      </c>
      <c r="J51" s="19"/>
      <c r="K51" s="137">
        <f>ROUND(994*0.75,0)</f>
        <v>746</v>
      </c>
      <c r="M51" s="2" t="e">
        <f>+M29+1</f>
        <v>#REF!</v>
      </c>
      <c r="O51" s="2">
        <f>+O48+1</f>
        <v>39</v>
      </c>
    </row>
    <row r="52" spans="2:15" ht="13">
      <c r="B52" s="29" t="s">
        <v>66</v>
      </c>
      <c r="C52" s="30"/>
      <c r="D52" s="31" t="s">
        <v>122</v>
      </c>
      <c r="E52" s="31" t="s">
        <v>65</v>
      </c>
      <c r="F52" s="31" t="s">
        <v>36</v>
      </c>
      <c r="G52" s="32">
        <v>1</v>
      </c>
      <c r="H52" s="33"/>
      <c r="I52" s="95">
        <f>799+4+14+13</f>
        <v>830</v>
      </c>
      <c r="J52" s="34"/>
      <c r="K52" s="95">
        <f>970+4+14+13</f>
        <v>1001</v>
      </c>
      <c r="M52" s="2" t="e">
        <f t="shared" ref="M52:M62" si="4">+M51+1</f>
        <v>#REF!</v>
      </c>
      <c r="O52" s="2">
        <f t="shared" ref="O52:O62" si="5">+O51+1</f>
        <v>40</v>
      </c>
    </row>
    <row r="53" spans="2:15" ht="13">
      <c r="B53" s="15" t="s">
        <v>67</v>
      </c>
      <c r="C53" s="16"/>
      <c r="D53" s="17" t="s">
        <v>122</v>
      </c>
      <c r="E53" s="17" t="s">
        <v>65</v>
      </c>
      <c r="F53" s="17" t="s">
        <v>36</v>
      </c>
      <c r="G53" s="18">
        <v>1</v>
      </c>
      <c r="H53" s="8"/>
      <c r="I53" s="137">
        <v>740</v>
      </c>
      <c r="J53" s="19"/>
      <c r="K53" s="137">
        <v>800</v>
      </c>
      <c r="M53" s="2" t="e">
        <f t="shared" si="4"/>
        <v>#REF!</v>
      </c>
      <c r="O53" s="2">
        <f t="shared" si="5"/>
        <v>41</v>
      </c>
    </row>
    <row r="54" spans="2:15" ht="13">
      <c r="B54" s="29" t="s">
        <v>68</v>
      </c>
      <c r="C54" s="30"/>
      <c r="D54" s="31" t="s">
        <v>122</v>
      </c>
      <c r="E54" s="31" t="s">
        <v>65</v>
      </c>
      <c r="F54" s="31" t="s">
        <v>36</v>
      </c>
      <c r="G54" s="32">
        <v>1</v>
      </c>
      <c r="H54" s="33"/>
      <c r="I54" s="95">
        <v>763</v>
      </c>
      <c r="J54" s="34"/>
      <c r="K54" s="95">
        <v>781</v>
      </c>
      <c r="M54" s="2" t="e">
        <f t="shared" si="4"/>
        <v>#REF!</v>
      </c>
      <c r="O54" s="2">
        <f t="shared" si="5"/>
        <v>42</v>
      </c>
    </row>
    <row r="55" spans="2:15" ht="13">
      <c r="B55" s="15" t="s">
        <v>69</v>
      </c>
      <c r="C55" s="16"/>
      <c r="D55" s="17" t="s">
        <v>122</v>
      </c>
      <c r="E55" s="17" t="s">
        <v>65</v>
      </c>
      <c r="F55" s="17" t="s">
        <v>36</v>
      </c>
      <c r="G55" s="18">
        <v>1</v>
      </c>
      <c r="H55" s="8"/>
      <c r="I55" s="137">
        <v>662</v>
      </c>
      <c r="J55" s="19"/>
      <c r="K55" s="137">
        <v>692</v>
      </c>
      <c r="M55" s="2" t="e">
        <f t="shared" si="4"/>
        <v>#REF!</v>
      </c>
      <c r="O55" s="2">
        <f t="shared" si="5"/>
        <v>43</v>
      </c>
    </row>
    <row r="56" spans="2:15" ht="13">
      <c r="B56" s="29" t="s">
        <v>70</v>
      </c>
      <c r="C56" s="30"/>
      <c r="D56" s="31" t="s">
        <v>122</v>
      </c>
      <c r="E56" s="31" t="s">
        <v>65</v>
      </c>
      <c r="F56" s="31" t="s">
        <v>36</v>
      </c>
      <c r="G56" s="32">
        <v>1</v>
      </c>
      <c r="H56" s="33"/>
      <c r="I56" s="95">
        <v>508</v>
      </c>
      <c r="J56" s="34"/>
      <c r="K56" s="95">
        <v>594</v>
      </c>
      <c r="M56" s="2" t="e">
        <f t="shared" si="4"/>
        <v>#REF!</v>
      </c>
      <c r="O56" s="2">
        <f t="shared" si="5"/>
        <v>44</v>
      </c>
    </row>
    <row r="57" spans="2:15" ht="13">
      <c r="B57" s="15" t="s">
        <v>71</v>
      </c>
      <c r="C57" s="16"/>
      <c r="D57" s="17" t="s">
        <v>122</v>
      </c>
      <c r="E57" s="17" t="s">
        <v>65</v>
      </c>
      <c r="F57" s="17" t="s">
        <v>36</v>
      </c>
      <c r="G57" s="18">
        <v>1</v>
      </c>
      <c r="H57" s="8"/>
      <c r="I57" s="137">
        <v>463</v>
      </c>
      <c r="J57" s="19"/>
      <c r="K57" s="137">
        <v>608</v>
      </c>
      <c r="M57" s="2" t="e">
        <f t="shared" si="4"/>
        <v>#REF!</v>
      </c>
      <c r="O57" s="2">
        <f t="shared" si="5"/>
        <v>45</v>
      </c>
    </row>
    <row r="58" spans="2:15" ht="13">
      <c r="B58" s="29" t="s">
        <v>72</v>
      </c>
      <c r="C58" s="30"/>
      <c r="D58" s="31" t="s">
        <v>122</v>
      </c>
      <c r="E58" s="31" t="s">
        <v>65</v>
      </c>
      <c r="F58" s="31" t="s">
        <v>36</v>
      </c>
      <c r="G58" s="32">
        <v>1</v>
      </c>
      <c r="H58" s="33"/>
      <c r="I58" s="95">
        <v>426</v>
      </c>
      <c r="J58" s="34"/>
      <c r="K58" s="95">
        <v>500</v>
      </c>
      <c r="M58" s="2" t="e">
        <f t="shared" si="4"/>
        <v>#REF!</v>
      </c>
      <c r="O58" s="2">
        <f t="shared" si="5"/>
        <v>46</v>
      </c>
    </row>
    <row r="59" spans="2:15" ht="13">
      <c r="B59" s="15" t="s">
        <v>73</v>
      </c>
      <c r="C59" s="16"/>
      <c r="D59" s="17" t="s">
        <v>122</v>
      </c>
      <c r="E59" s="17" t="s">
        <v>65</v>
      </c>
      <c r="F59" s="17" t="s">
        <v>36</v>
      </c>
      <c r="G59" s="18">
        <v>1</v>
      </c>
      <c r="H59" s="8"/>
      <c r="I59" s="137">
        <v>400</v>
      </c>
      <c r="J59" s="19"/>
      <c r="K59" s="137">
        <v>453</v>
      </c>
      <c r="M59" s="2" t="e">
        <f t="shared" si="4"/>
        <v>#REF!</v>
      </c>
      <c r="O59" s="2">
        <f t="shared" si="5"/>
        <v>47</v>
      </c>
    </row>
    <row r="60" spans="2:15" ht="13">
      <c r="B60" s="29" t="s">
        <v>74</v>
      </c>
      <c r="C60" s="30"/>
      <c r="D60" s="31" t="s">
        <v>122</v>
      </c>
      <c r="E60" s="31" t="s">
        <v>65</v>
      </c>
      <c r="F60" s="31" t="s">
        <v>36</v>
      </c>
      <c r="G60" s="32">
        <v>1</v>
      </c>
      <c r="H60" s="33"/>
      <c r="I60" s="95">
        <v>344</v>
      </c>
      <c r="J60" s="34"/>
      <c r="K60" s="95">
        <v>400</v>
      </c>
      <c r="M60" s="2" t="e">
        <f t="shared" si="4"/>
        <v>#REF!</v>
      </c>
      <c r="O60" s="2">
        <f t="shared" si="5"/>
        <v>48</v>
      </c>
    </row>
    <row r="61" spans="2:15" ht="13">
      <c r="B61" s="15" t="s">
        <v>75</v>
      </c>
      <c r="C61" s="16"/>
      <c r="D61" s="17" t="s">
        <v>122</v>
      </c>
      <c r="E61" s="17" t="s">
        <v>65</v>
      </c>
      <c r="F61" s="17" t="s">
        <v>36</v>
      </c>
      <c r="G61" s="48">
        <v>0.78500000000000003</v>
      </c>
      <c r="H61" s="8"/>
      <c r="I61" s="137">
        <v>392</v>
      </c>
      <c r="J61" s="19"/>
      <c r="K61" s="137">
        <v>374</v>
      </c>
      <c r="M61" s="2" t="e">
        <f t="shared" si="4"/>
        <v>#REF!</v>
      </c>
      <c r="O61" s="2">
        <f t="shared" si="5"/>
        <v>49</v>
      </c>
    </row>
    <row r="62" spans="2:15" ht="15.5">
      <c r="B62" s="29" t="s">
        <v>289</v>
      </c>
      <c r="C62" s="54"/>
      <c r="D62" s="31" t="s">
        <v>122</v>
      </c>
      <c r="E62" s="31" t="s">
        <v>65</v>
      </c>
      <c r="F62" s="31" t="s">
        <v>36</v>
      </c>
      <c r="G62" s="32">
        <v>1</v>
      </c>
      <c r="H62" s="33"/>
      <c r="I62" s="140">
        <v>210</v>
      </c>
      <c r="J62" s="34"/>
      <c r="K62" s="140">
        <v>236</v>
      </c>
      <c r="M62" s="2" t="e">
        <f t="shared" si="4"/>
        <v>#REF!</v>
      </c>
      <c r="O62" s="2">
        <f t="shared" si="5"/>
        <v>50</v>
      </c>
    </row>
    <row r="63" spans="2:15" ht="13">
      <c r="B63" s="22" t="s">
        <v>62</v>
      </c>
      <c r="C63" s="16"/>
      <c r="D63" s="5"/>
      <c r="E63" s="5"/>
      <c r="F63" s="6"/>
      <c r="G63" s="23"/>
      <c r="H63" s="23"/>
      <c r="I63" s="139">
        <f>SUM(I51:I62)</f>
        <v>6517</v>
      </c>
      <c r="J63" s="44"/>
      <c r="K63" s="139">
        <f>SUM(K51:K62)</f>
        <v>7185</v>
      </c>
    </row>
    <row r="64" spans="2:15" ht="13">
      <c r="B64" s="26" t="s">
        <v>97</v>
      </c>
      <c r="C64" s="26"/>
      <c r="D64" s="27"/>
      <c r="E64" s="27"/>
      <c r="F64" s="28"/>
      <c r="G64" s="27"/>
      <c r="H64" s="27"/>
      <c r="I64" s="81"/>
      <c r="J64" s="27"/>
      <c r="K64" s="81"/>
    </row>
    <row r="65" spans="2:15" ht="13">
      <c r="B65" s="15" t="s">
        <v>176</v>
      </c>
      <c r="C65" s="16"/>
      <c r="D65" s="17" t="s">
        <v>114</v>
      </c>
      <c r="E65" s="17" t="s">
        <v>254</v>
      </c>
      <c r="F65" s="17" t="s">
        <v>36</v>
      </c>
      <c r="G65" s="18">
        <v>1</v>
      </c>
      <c r="H65" s="8"/>
      <c r="I65" s="137">
        <v>1037</v>
      </c>
      <c r="J65" s="19"/>
      <c r="K65" s="137">
        <v>1130</v>
      </c>
      <c r="M65" s="2" t="e">
        <f>+M107+1</f>
        <v>#REF!</v>
      </c>
      <c r="O65" s="2">
        <f>+O62+1</f>
        <v>51</v>
      </c>
    </row>
    <row r="66" spans="2:15" ht="13">
      <c r="B66" s="29" t="s">
        <v>183</v>
      </c>
      <c r="C66" s="30"/>
      <c r="D66" s="31" t="s">
        <v>114</v>
      </c>
      <c r="E66" s="31" t="s">
        <v>255</v>
      </c>
      <c r="F66" s="31" t="s">
        <v>36</v>
      </c>
      <c r="G66" s="32">
        <v>1</v>
      </c>
      <c r="H66" s="33"/>
      <c r="I66" s="138">
        <v>1030</v>
      </c>
      <c r="J66" s="34"/>
      <c r="K66" s="138">
        <v>1130</v>
      </c>
      <c r="M66" s="2" t="e">
        <f t="shared" ref="M66:M94" si="6">+M65+1</f>
        <v>#REF!</v>
      </c>
      <c r="O66" s="2">
        <f t="shared" ref="O66:O94" si="7">+O65+1</f>
        <v>52</v>
      </c>
    </row>
    <row r="67" spans="2:15" ht="13">
      <c r="B67" s="15" t="s">
        <v>187</v>
      </c>
      <c r="C67" s="16"/>
      <c r="D67" s="17" t="s">
        <v>114</v>
      </c>
      <c r="E67" s="17" t="s">
        <v>255</v>
      </c>
      <c r="F67" s="17" t="s">
        <v>36</v>
      </c>
      <c r="G67" s="18">
        <v>1</v>
      </c>
      <c r="H67" s="8"/>
      <c r="I67" s="137">
        <v>0</v>
      </c>
      <c r="J67" s="19"/>
      <c r="K67" s="137">
        <v>725</v>
      </c>
      <c r="M67" s="2" t="e">
        <f t="shared" si="6"/>
        <v>#REF!</v>
      </c>
      <c r="O67" s="2">
        <f t="shared" si="7"/>
        <v>53</v>
      </c>
    </row>
    <row r="68" spans="2:15" ht="13">
      <c r="B68" s="29" t="s">
        <v>98</v>
      </c>
      <c r="C68" s="30"/>
      <c r="D68" s="31" t="s">
        <v>99</v>
      </c>
      <c r="E68" s="31" t="s">
        <v>100</v>
      </c>
      <c r="F68" s="31" t="s">
        <v>36</v>
      </c>
      <c r="G68" s="32">
        <v>1</v>
      </c>
      <c r="H68" s="33"/>
      <c r="I68" s="138">
        <v>518</v>
      </c>
      <c r="J68" s="34"/>
      <c r="K68" s="138">
        <v>603</v>
      </c>
      <c r="M68" s="2" t="e">
        <f t="shared" si="6"/>
        <v>#REF!</v>
      </c>
      <c r="O68" s="2">
        <f t="shared" si="7"/>
        <v>54</v>
      </c>
    </row>
    <row r="69" spans="2:15" ht="13">
      <c r="B69" s="15" t="s">
        <v>104</v>
      </c>
      <c r="C69" s="16"/>
      <c r="D69" s="17" t="s">
        <v>120</v>
      </c>
      <c r="E69" s="17" t="s">
        <v>105</v>
      </c>
      <c r="F69" s="17" t="s">
        <v>36</v>
      </c>
      <c r="G69" s="18">
        <v>1</v>
      </c>
      <c r="H69" s="8"/>
      <c r="I69" s="137">
        <v>537</v>
      </c>
      <c r="J69" s="19"/>
      <c r="K69" s="137">
        <v>537</v>
      </c>
      <c r="M69" s="2" t="e">
        <f t="shared" si="6"/>
        <v>#REF!</v>
      </c>
      <c r="O69" s="2">
        <f t="shared" si="7"/>
        <v>55</v>
      </c>
    </row>
    <row r="70" spans="2:15" ht="15.5">
      <c r="B70" s="29" t="s">
        <v>288</v>
      </c>
      <c r="C70" s="30"/>
      <c r="D70" s="31" t="s">
        <v>120</v>
      </c>
      <c r="E70" s="31" t="s">
        <v>112</v>
      </c>
      <c r="F70" s="31" t="s">
        <v>36</v>
      </c>
      <c r="G70" s="32">
        <v>0.5</v>
      </c>
      <c r="H70" s="33"/>
      <c r="I70" s="138">
        <v>422</v>
      </c>
      <c r="J70" s="34"/>
      <c r="K70" s="138">
        <v>519</v>
      </c>
      <c r="M70" s="2" t="e">
        <f t="shared" si="6"/>
        <v>#REF!</v>
      </c>
      <c r="O70" s="2">
        <f t="shared" si="7"/>
        <v>56</v>
      </c>
    </row>
    <row r="71" spans="2:15" ht="13">
      <c r="B71" s="15" t="s">
        <v>101</v>
      </c>
      <c r="C71" s="16"/>
      <c r="D71" s="17" t="s">
        <v>99</v>
      </c>
      <c r="E71" s="17" t="s">
        <v>100</v>
      </c>
      <c r="F71" s="17" t="s">
        <v>36</v>
      </c>
      <c r="G71" s="18">
        <v>1</v>
      </c>
      <c r="H71" s="8"/>
      <c r="I71" s="137">
        <v>0</v>
      </c>
      <c r="J71" s="19"/>
      <c r="K71" s="137">
        <v>503</v>
      </c>
      <c r="M71" s="2" t="e">
        <f t="shared" si="6"/>
        <v>#REF!</v>
      </c>
      <c r="O71" s="2">
        <f t="shared" si="7"/>
        <v>57</v>
      </c>
    </row>
    <row r="72" spans="2:15" ht="13">
      <c r="B72" s="29" t="s">
        <v>113</v>
      </c>
      <c r="C72" s="30"/>
      <c r="D72" s="31" t="s">
        <v>114</v>
      </c>
      <c r="E72" s="31" t="s">
        <v>115</v>
      </c>
      <c r="F72" s="31" t="s">
        <v>36</v>
      </c>
      <c r="G72" s="32">
        <v>1</v>
      </c>
      <c r="H72" s="33"/>
      <c r="I72" s="138">
        <v>0</v>
      </c>
      <c r="J72" s="34"/>
      <c r="K72" s="138">
        <v>503</v>
      </c>
      <c r="M72" s="2" t="e">
        <f t="shared" si="6"/>
        <v>#REF!</v>
      </c>
      <c r="O72" s="2">
        <f t="shared" si="7"/>
        <v>58</v>
      </c>
    </row>
    <row r="73" spans="2:15" ht="13">
      <c r="B73" s="15" t="s">
        <v>102</v>
      </c>
      <c r="C73" s="16"/>
      <c r="D73" s="17" t="s">
        <v>99</v>
      </c>
      <c r="E73" s="17" t="s">
        <v>103</v>
      </c>
      <c r="F73" s="17" t="s">
        <v>36</v>
      </c>
      <c r="G73" s="18">
        <v>1</v>
      </c>
      <c r="H73" s="8"/>
      <c r="I73" s="137">
        <v>280</v>
      </c>
      <c r="J73" s="19"/>
      <c r="K73" s="137">
        <v>375</v>
      </c>
      <c r="M73" s="2" t="e">
        <f t="shared" si="6"/>
        <v>#REF!</v>
      </c>
      <c r="O73" s="2">
        <f t="shared" si="7"/>
        <v>59</v>
      </c>
    </row>
    <row r="74" spans="2:15" ht="13">
      <c r="B74" s="29" t="s">
        <v>192</v>
      </c>
      <c r="C74" s="30"/>
      <c r="D74" s="31" t="s">
        <v>114</v>
      </c>
      <c r="E74" s="31" t="s">
        <v>256</v>
      </c>
      <c r="F74" s="31" t="s">
        <v>36</v>
      </c>
      <c r="G74" s="32">
        <v>1</v>
      </c>
      <c r="H74" s="33"/>
      <c r="I74" s="138">
        <v>0</v>
      </c>
      <c r="J74" s="34"/>
      <c r="K74" s="138">
        <v>191</v>
      </c>
      <c r="M74" s="2" t="e">
        <f t="shared" si="6"/>
        <v>#REF!</v>
      </c>
      <c r="O74" s="2">
        <f t="shared" si="7"/>
        <v>60</v>
      </c>
    </row>
    <row r="75" spans="2:15" ht="13">
      <c r="B75" s="15" t="s">
        <v>199</v>
      </c>
      <c r="C75" s="16"/>
      <c r="D75" s="17" t="s">
        <v>114</v>
      </c>
      <c r="E75" s="17" t="s">
        <v>256</v>
      </c>
      <c r="F75" s="17" t="s">
        <v>36</v>
      </c>
      <c r="G75" s="18">
        <v>1</v>
      </c>
      <c r="H75" s="8"/>
      <c r="I75" s="137">
        <v>0</v>
      </c>
      <c r="J75" s="19"/>
      <c r="K75" s="137">
        <v>158</v>
      </c>
      <c r="M75" s="2" t="e">
        <f t="shared" si="6"/>
        <v>#REF!</v>
      </c>
      <c r="O75" s="2">
        <f t="shared" si="7"/>
        <v>61</v>
      </c>
    </row>
    <row r="76" spans="2:15" ht="13">
      <c r="B76" s="29" t="s">
        <v>106</v>
      </c>
      <c r="C76" s="30"/>
      <c r="D76" s="31" t="s">
        <v>120</v>
      </c>
      <c r="E76" s="31" t="s">
        <v>107</v>
      </c>
      <c r="F76" s="31" t="s">
        <v>36</v>
      </c>
      <c r="G76" s="32">
        <v>1</v>
      </c>
      <c r="H76" s="33"/>
      <c r="I76" s="138">
        <v>110</v>
      </c>
      <c r="J76" s="34"/>
      <c r="K76" s="138">
        <v>121</v>
      </c>
      <c r="M76" s="2" t="e">
        <f t="shared" si="6"/>
        <v>#REF!</v>
      </c>
      <c r="O76" s="2">
        <f t="shared" si="7"/>
        <v>62</v>
      </c>
    </row>
    <row r="77" spans="2:15" ht="13">
      <c r="B77" s="15" t="s">
        <v>203</v>
      </c>
      <c r="C77" s="16"/>
      <c r="D77" s="17" t="s">
        <v>114</v>
      </c>
      <c r="E77" s="17" t="s">
        <v>256</v>
      </c>
      <c r="F77" s="17" t="s">
        <v>36</v>
      </c>
      <c r="G77" s="18">
        <v>1</v>
      </c>
      <c r="H77" s="8"/>
      <c r="I77" s="137">
        <v>0</v>
      </c>
      <c r="J77" s="19"/>
      <c r="K77" s="137">
        <v>92</v>
      </c>
      <c r="M77" s="2" t="e">
        <f t="shared" si="6"/>
        <v>#REF!</v>
      </c>
      <c r="O77" s="2">
        <f t="shared" si="7"/>
        <v>63</v>
      </c>
    </row>
    <row r="78" spans="2:15" ht="13">
      <c r="B78" s="29" t="s">
        <v>108</v>
      </c>
      <c r="C78" s="30"/>
      <c r="D78" s="31" t="s">
        <v>120</v>
      </c>
      <c r="E78" s="31" t="s">
        <v>107</v>
      </c>
      <c r="F78" s="31" t="s">
        <v>36</v>
      </c>
      <c r="G78" s="32">
        <v>1</v>
      </c>
      <c r="H78" s="33"/>
      <c r="I78" s="138">
        <v>60</v>
      </c>
      <c r="J78" s="34"/>
      <c r="K78" s="138">
        <v>80</v>
      </c>
      <c r="M78" s="2" t="e">
        <f t="shared" si="6"/>
        <v>#REF!</v>
      </c>
      <c r="O78" s="2">
        <f t="shared" si="7"/>
        <v>64</v>
      </c>
    </row>
    <row r="79" spans="2:15" ht="13">
      <c r="B79" s="15" t="s">
        <v>206</v>
      </c>
      <c r="C79" s="16"/>
      <c r="D79" s="17" t="s">
        <v>114</v>
      </c>
      <c r="E79" s="17" t="s">
        <v>256</v>
      </c>
      <c r="F79" s="17" t="s">
        <v>259</v>
      </c>
      <c r="G79" s="18">
        <v>1</v>
      </c>
      <c r="H79" s="8"/>
      <c r="I79" s="137">
        <v>0</v>
      </c>
      <c r="J79" s="19"/>
      <c r="K79" s="137">
        <v>77</v>
      </c>
      <c r="M79" s="2" t="e">
        <f t="shared" si="6"/>
        <v>#REF!</v>
      </c>
      <c r="O79" s="2">
        <f t="shared" si="7"/>
        <v>65</v>
      </c>
    </row>
    <row r="80" spans="2:15" ht="13">
      <c r="B80" s="29" t="s">
        <v>211</v>
      </c>
      <c r="C80" s="30"/>
      <c r="D80" s="31" t="s">
        <v>114</v>
      </c>
      <c r="E80" s="31" t="s">
        <v>256</v>
      </c>
      <c r="F80" s="31" t="s">
        <v>36</v>
      </c>
      <c r="G80" s="32">
        <v>1</v>
      </c>
      <c r="H80" s="33"/>
      <c r="I80" s="138">
        <v>0</v>
      </c>
      <c r="J80" s="34"/>
      <c r="K80" s="138">
        <v>73</v>
      </c>
      <c r="M80" s="2" t="e">
        <f t="shared" si="6"/>
        <v>#REF!</v>
      </c>
      <c r="O80" s="2">
        <f t="shared" si="7"/>
        <v>66</v>
      </c>
    </row>
    <row r="81" spans="2:15" ht="13">
      <c r="B81" s="15" t="s">
        <v>214</v>
      </c>
      <c r="C81" s="16"/>
      <c r="D81" s="17" t="s">
        <v>114</v>
      </c>
      <c r="E81" s="17" t="s">
        <v>256</v>
      </c>
      <c r="F81" s="17" t="s">
        <v>259</v>
      </c>
      <c r="G81" s="18">
        <v>1</v>
      </c>
      <c r="H81" s="8"/>
      <c r="I81" s="137">
        <v>0</v>
      </c>
      <c r="J81" s="19"/>
      <c r="K81" s="137">
        <v>68</v>
      </c>
      <c r="M81" s="2" t="e">
        <f t="shared" si="6"/>
        <v>#REF!</v>
      </c>
      <c r="O81" s="2">
        <f t="shared" si="7"/>
        <v>67</v>
      </c>
    </row>
    <row r="82" spans="2:15" ht="13">
      <c r="B82" s="29" t="s">
        <v>220</v>
      </c>
      <c r="C82" s="30"/>
      <c r="D82" s="31" t="s">
        <v>114</v>
      </c>
      <c r="E82" s="31" t="s">
        <v>256</v>
      </c>
      <c r="F82" s="31" t="s">
        <v>36</v>
      </c>
      <c r="G82" s="32">
        <v>1</v>
      </c>
      <c r="H82" s="33"/>
      <c r="I82" s="138">
        <v>0</v>
      </c>
      <c r="J82" s="34"/>
      <c r="K82" s="138">
        <v>67</v>
      </c>
      <c r="M82" s="2" t="e">
        <f t="shared" si="6"/>
        <v>#REF!</v>
      </c>
      <c r="O82" s="2">
        <f t="shared" si="7"/>
        <v>68</v>
      </c>
    </row>
    <row r="83" spans="2:15" ht="13">
      <c r="B83" s="15" t="s">
        <v>217</v>
      </c>
      <c r="C83" s="16"/>
      <c r="D83" s="17" t="s">
        <v>114</v>
      </c>
      <c r="E83" s="17" t="s">
        <v>256</v>
      </c>
      <c r="F83" s="17" t="s">
        <v>259</v>
      </c>
      <c r="G83" s="18">
        <v>1</v>
      </c>
      <c r="H83" s="8"/>
      <c r="I83" s="137">
        <v>0</v>
      </c>
      <c r="J83" s="19"/>
      <c r="K83" s="137">
        <v>60</v>
      </c>
      <c r="M83" s="2" t="e">
        <f t="shared" si="6"/>
        <v>#REF!</v>
      </c>
      <c r="O83" s="2">
        <f t="shared" si="7"/>
        <v>69</v>
      </c>
    </row>
    <row r="84" spans="2:15" ht="13">
      <c r="B84" s="29" t="s">
        <v>109</v>
      </c>
      <c r="C84" s="30"/>
      <c r="D84" s="31" t="s">
        <v>120</v>
      </c>
      <c r="E84" s="31" t="s">
        <v>107</v>
      </c>
      <c r="F84" s="31" t="s">
        <v>36</v>
      </c>
      <c r="G84" s="32">
        <v>1</v>
      </c>
      <c r="H84" s="33"/>
      <c r="I84" s="138">
        <v>55</v>
      </c>
      <c r="J84" s="34"/>
      <c r="K84" s="138">
        <v>56</v>
      </c>
      <c r="M84" s="2" t="e">
        <f t="shared" si="6"/>
        <v>#REF!</v>
      </c>
      <c r="O84" s="2">
        <f t="shared" si="7"/>
        <v>70</v>
      </c>
    </row>
    <row r="85" spans="2:15" ht="13">
      <c r="B85" s="15" t="s">
        <v>224</v>
      </c>
      <c r="C85" s="16"/>
      <c r="D85" s="17" t="s">
        <v>114</v>
      </c>
      <c r="E85" s="17" t="s">
        <v>255</v>
      </c>
      <c r="F85" s="17" t="s">
        <v>259</v>
      </c>
      <c r="G85" s="18">
        <v>1</v>
      </c>
      <c r="H85" s="8"/>
      <c r="I85" s="137">
        <v>0</v>
      </c>
      <c r="J85" s="19"/>
      <c r="K85" s="137">
        <v>53</v>
      </c>
      <c r="M85" s="2" t="e">
        <f t="shared" si="6"/>
        <v>#REF!</v>
      </c>
      <c r="O85" s="2">
        <f t="shared" si="7"/>
        <v>71</v>
      </c>
    </row>
    <row r="86" spans="2:15" ht="13">
      <c r="B86" s="29" t="s">
        <v>110</v>
      </c>
      <c r="C86" s="30"/>
      <c r="D86" s="31" t="s">
        <v>120</v>
      </c>
      <c r="E86" s="31" t="s">
        <v>107</v>
      </c>
      <c r="F86" s="31" t="s">
        <v>36</v>
      </c>
      <c r="G86" s="32">
        <v>1</v>
      </c>
      <c r="H86" s="33"/>
      <c r="I86" s="138">
        <v>0</v>
      </c>
      <c r="J86" s="34"/>
      <c r="K86" s="138">
        <v>48</v>
      </c>
      <c r="M86" s="2" t="e">
        <f t="shared" si="6"/>
        <v>#REF!</v>
      </c>
      <c r="O86" s="2">
        <f t="shared" si="7"/>
        <v>72</v>
      </c>
    </row>
    <row r="87" spans="2:15" ht="13">
      <c r="B87" s="15" t="s">
        <v>111</v>
      </c>
      <c r="C87" s="16"/>
      <c r="D87" s="17" t="s">
        <v>120</v>
      </c>
      <c r="E87" s="17" t="s">
        <v>107</v>
      </c>
      <c r="F87" s="17" t="s">
        <v>36</v>
      </c>
      <c r="G87" s="18">
        <v>1</v>
      </c>
      <c r="H87" s="8"/>
      <c r="I87" s="137">
        <v>45</v>
      </c>
      <c r="J87" s="19"/>
      <c r="K87" s="137">
        <v>47</v>
      </c>
      <c r="M87" s="2" t="e">
        <f t="shared" si="6"/>
        <v>#REF!</v>
      </c>
      <c r="O87" s="2">
        <f t="shared" si="7"/>
        <v>73</v>
      </c>
    </row>
    <row r="88" spans="2:15" ht="13">
      <c r="B88" s="29" t="s">
        <v>226</v>
      </c>
      <c r="C88" s="30"/>
      <c r="D88" s="31" t="s">
        <v>114</v>
      </c>
      <c r="E88" s="31" t="s">
        <v>257</v>
      </c>
      <c r="F88" s="31" t="s">
        <v>259</v>
      </c>
      <c r="G88" s="32">
        <v>1</v>
      </c>
      <c r="H88" s="33"/>
      <c r="I88" s="138">
        <v>0</v>
      </c>
      <c r="J88" s="34"/>
      <c r="K88" s="138">
        <v>26</v>
      </c>
      <c r="M88" s="2" t="e">
        <f t="shared" si="6"/>
        <v>#REF!</v>
      </c>
      <c r="O88" s="2">
        <f t="shared" si="7"/>
        <v>74</v>
      </c>
    </row>
    <row r="89" spans="2:15" ht="15.5">
      <c r="B89" s="15" t="s">
        <v>130</v>
      </c>
      <c r="C89" s="16"/>
      <c r="D89" s="17" t="s">
        <v>120</v>
      </c>
      <c r="E89" s="17" t="s">
        <v>112</v>
      </c>
      <c r="F89" s="17" t="s">
        <v>36</v>
      </c>
      <c r="G89" s="18">
        <v>0.5</v>
      </c>
      <c r="H89" s="8"/>
      <c r="I89" s="137">
        <v>25</v>
      </c>
      <c r="J89" s="19"/>
      <c r="K89" s="137">
        <v>25</v>
      </c>
      <c r="M89" s="2" t="e">
        <f t="shared" si="6"/>
        <v>#REF!</v>
      </c>
      <c r="O89" s="2">
        <f t="shared" si="7"/>
        <v>75</v>
      </c>
    </row>
    <row r="90" spans="2:15" ht="13">
      <c r="B90" s="29" t="s">
        <v>229</v>
      </c>
      <c r="C90" s="30"/>
      <c r="D90" s="31" t="s">
        <v>114</v>
      </c>
      <c r="E90" s="31" t="s">
        <v>255</v>
      </c>
      <c r="F90" s="31" t="s">
        <v>259</v>
      </c>
      <c r="G90" s="32">
        <v>1</v>
      </c>
      <c r="H90" s="33"/>
      <c r="I90" s="138">
        <v>0</v>
      </c>
      <c r="J90" s="34"/>
      <c r="K90" s="138">
        <v>23</v>
      </c>
      <c r="M90" s="2" t="e">
        <f t="shared" si="6"/>
        <v>#REF!</v>
      </c>
      <c r="O90" s="2">
        <f t="shared" si="7"/>
        <v>76</v>
      </c>
    </row>
    <row r="91" spans="2:15" ht="13">
      <c r="B91" s="15" t="s">
        <v>232</v>
      </c>
      <c r="C91" s="16"/>
      <c r="D91" s="17" t="s">
        <v>114</v>
      </c>
      <c r="E91" s="17" t="s">
        <v>255</v>
      </c>
      <c r="F91" s="17" t="s">
        <v>259</v>
      </c>
      <c r="G91" s="18">
        <v>1</v>
      </c>
      <c r="H91" s="8"/>
      <c r="I91" s="137">
        <v>0</v>
      </c>
      <c r="J91" s="19"/>
      <c r="K91" s="137">
        <v>20</v>
      </c>
      <c r="M91" s="2" t="e">
        <f t="shared" si="6"/>
        <v>#REF!</v>
      </c>
      <c r="O91" s="2">
        <f t="shared" si="7"/>
        <v>77</v>
      </c>
    </row>
    <row r="92" spans="2:15" ht="13">
      <c r="B92" s="29" t="s">
        <v>234</v>
      </c>
      <c r="C92" s="30"/>
      <c r="D92" s="31" t="s">
        <v>114</v>
      </c>
      <c r="E92" s="31" t="s">
        <v>257</v>
      </c>
      <c r="F92" s="31" t="s">
        <v>259</v>
      </c>
      <c r="G92" s="32">
        <v>1</v>
      </c>
      <c r="H92" s="33"/>
      <c r="I92" s="138">
        <v>0</v>
      </c>
      <c r="J92" s="34"/>
      <c r="K92" s="138">
        <v>12</v>
      </c>
      <c r="M92" s="2" t="e">
        <f t="shared" si="6"/>
        <v>#REF!</v>
      </c>
      <c r="O92" s="2">
        <f t="shared" si="7"/>
        <v>78</v>
      </c>
    </row>
    <row r="93" spans="2:15" ht="13">
      <c r="B93" s="15" t="s">
        <v>237</v>
      </c>
      <c r="C93" s="16"/>
      <c r="D93" s="17" t="s">
        <v>114</v>
      </c>
      <c r="E93" s="17" t="s">
        <v>258</v>
      </c>
      <c r="F93" s="17" t="s">
        <v>259</v>
      </c>
      <c r="G93" s="18">
        <v>1</v>
      </c>
      <c r="H93" s="8"/>
      <c r="I93" s="137">
        <v>0</v>
      </c>
      <c r="J93" s="19"/>
      <c r="K93" s="137">
        <v>10</v>
      </c>
      <c r="M93" s="2" t="e">
        <f t="shared" si="6"/>
        <v>#REF!</v>
      </c>
      <c r="O93" s="2">
        <f t="shared" si="7"/>
        <v>79</v>
      </c>
    </row>
    <row r="94" spans="2:15" ht="13">
      <c r="B94" s="29" t="s">
        <v>240</v>
      </c>
      <c r="C94" s="30"/>
      <c r="D94" s="31" t="s">
        <v>114</v>
      </c>
      <c r="E94" s="31" t="s">
        <v>256</v>
      </c>
      <c r="F94" s="31" t="s">
        <v>241</v>
      </c>
      <c r="G94" s="32">
        <v>1</v>
      </c>
      <c r="H94" s="33"/>
      <c r="I94" s="138">
        <v>0</v>
      </c>
      <c r="J94" s="34"/>
      <c r="K94" s="138">
        <v>4</v>
      </c>
      <c r="M94" s="2" t="e">
        <f t="shared" si="6"/>
        <v>#REF!</v>
      </c>
      <c r="N94" s="2" t="s">
        <v>138</v>
      </c>
      <c r="O94" s="2">
        <f t="shared" si="7"/>
        <v>80</v>
      </c>
    </row>
    <row r="95" spans="2:15" ht="13">
      <c r="B95" s="22" t="s">
        <v>62</v>
      </c>
      <c r="C95" s="16"/>
      <c r="D95" s="5"/>
      <c r="E95" s="5"/>
      <c r="F95" s="6"/>
      <c r="G95" s="23"/>
      <c r="H95" s="23"/>
      <c r="I95" s="139">
        <f>SUM(I65:I94)</f>
        <v>4119</v>
      </c>
      <c r="J95" s="44"/>
      <c r="K95" s="139">
        <f>SUM(K65:K94)</f>
        <v>7336</v>
      </c>
    </row>
    <row r="96" spans="2:15" ht="13">
      <c r="B96" s="26" t="s">
        <v>76</v>
      </c>
      <c r="C96" s="26"/>
      <c r="D96" s="27"/>
      <c r="E96" s="27"/>
      <c r="F96" s="28"/>
      <c r="G96" s="27"/>
      <c r="H96" s="27"/>
      <c r="I96" s="81"/>
      <c r="J96" s="27"/>
      <c r="K96" s="81"/>
    </row>
    <row r="97" spans="2:16" ht="13">
      <c r="B97" s="15" t="s">
        <v>77</v>
      </c>
      <c r="C97" s="16"/>
      <c r="D97" s="17" t="s">
        <v>78</v>
      </c>
      <c r="E97" s="17" t="s">
        <v>79</v>
      </c>
      <c r="F97" s="17" t="s">
        <v>34</v>
      </c>
      <c r="G97" s="18">
        <v>1</v>
      </c>
      <c r="H97" s="8"/>
      <c r="I97" s="137">
        <v>0</v>
      </c>
      <c r="J97" s="19"/>
      <c r="K97" s="137">
        <v>847</v>
      </c>
      <c r="M97" s="2" t="e">
        <f>+M62+1</f>
        <v>#REF!</v>
      </c>
      <c r="O97" s="2">
        <f>+O94+1</f>
        <v>81</v>
      </c>
    </row>
    <row r="98" spans="2:16" ht="13">
      <c r="B98" s="29" t="s">
        <v>80</v>
      </c>
      <c r="C98" s="30"/>
      <c r="D98" s="31" t="s">
        <v>78</v>
      </c>
      <c r="E98" s="31" t="s">
        <v>81</v>
      </c>
      <c r="F98" s="31" t="s">
        <v>36</v>
      </c>
      <c r="G98" s="32">
        <v>1</v>
      </c>
      <c r="H98" s="33"/>
      <c r="I98" s="95">
        <v>720</v>
      </c>
      <c r="J98" s="34"/>
      <c r="K98" s="95">
        <v>807</v>
      </c>
      <c r="M98" s="2" t="e">
        <f t="shared" ref="M98:M107" si="8">+M97+1</f>
        <v>#REF!</v>
      </c>
      <c r="O98" s="2">
        <f t="shared" ref="O98:O107" si="9">+O97+1</f>
        <v>82</v>
      </c>
    </row>
    <row r="99" spans="2:16" ht="13">
      <c r="B99" s="15" t="s">
        <v>82</v>
      </c>
      <c r="C99" s="16"/>
      <c r="D99" s="17" t="s">
        <v>78</v>
      </c>
      <c r="E99" s="17" t="s">
        <v>81</v>
      </c>
      <c r="F99" s="17" t="s">
        <v>36</v>
      </c>
      <c r="G99" s="18">
        <v>1</v>
      </c>
      <c r="H99" s="8"/>
      <c r="I99" s="137">
        <v>782</v>
      </c>
      <c r="J99" s="19"/>
      <c r="K99" s="137">
        <v>795</v>
      </c>
      <c r="M99" s="2" t="e">
        <f t="shared" si="8"/>
        <v>#REF!</v>
      </c>
      <c r="O99" s="2">
        <f t="shared" si="9"/>
        <v>83</v>
      </c>
    </row>
    <row r="100" spans="2:16" ht="13">
      <c r="B100" s="29" t="s">
        <v>83</v>
      </c>
      <c r="C100" s="30"/>
      <c r="D100" s="31" t="s">
        <v>78</v>
      </c>
      <c r="E100" s="31" t="s">
        <v>79</v>
      </c>
      <c r="F100" s="31" t="s">
        <v>36</v>
      </c>
      <c r="G100" s="32">
        <v>1</v>
      </c>
      <c r="H100" s="33"/>
      <c r="I100" s="95">
        <v>455</v>
      </c>
      <c r="J100" s="34"/>
      <c r="K100" s="95">
        <v>606</v>
      </c>
      <c r="M100" s="2" t="e">
        <f t="shared" si="8"/>
        <v>#REF!</v>
      </c>
      <c r="O100" s="2">
        <f t="shared" si="9"/>
        <v>84</v>
      </c>
    </row>
    <row r="101" spans="2:16" ht="13">
      <c r="B101" s="15" t="s">
        <v>84</v>
      </c>
      <c r="C101" s="16"/>
      <c r="D101" s="17" t="s">
        <v>78</v>
      </c>
      <c r="E101" s="17" t="s">
        <v>85</v>
      </c>
      <c r="F101" s="17" t="s">
        <v>36</v>
      </c>
      <c r="G101" s="18">
        <v>1</v>
      </c>
      <c r="H101" s="8"/>
      <c r="I101" s="137">
        <v>449</v>
      </c>
      <c r="J101" s="19"/>
      <c r="K101" s="137">
        <v>501</v>
      </c>
      <c r="M101" s="2" t="e">
        <f t="shared" si="8"/>
        <v>#REF!</v>
      </c>
      <c r="O101" s="2">
        <f t="shared" si="9"/>
        <v>85</v>
      </c>
    </row>
    <row r="102" spans="2:16" ht="13">
      <c r="B102" s="29" t="s">
        <v>86</v>
      </c>
      <c r="C102" s="30"/>
      <c r="D102" s="31" t="s">
        <v>78</v>
      </c>
      <c r="E102" s="31" t="s">
        <v>87</v>
      </c>
      <c r="F102" s="31" t="s">
        <v>36</v>
      </c>
      <c r="G102" s="32">
        <v>1</v>
      </c>
      <c r="H102" s="33"/>
      <c r="I102" s="95">
        <v>235</v>
      </c>
      <c r="J102" s="34"/>
      <c r="K102" s="95">
        <v>225</v>
      </c>
      <c r="M102" s="2" t="e">
        <f t="shared" si="8"/>
        <v>#REF!</v>
      </c>
      <c r="O102" s="2">
        <f t="shared" si="9"/>
        <v>86</v>
      </c>
    </row>
    <row r="103" spans="2:16" ht="13">
      <c r="B103" s="15" t="s">
        <v>88</v>
      </c>
      <c r="C103" s="16"/>
      <c r="D103" s="17" t="s">
        <v>78</v>
      </c>
      <c r="E103" s="17" t="s">
        <v>81</v>
      </c>
      <c r="F103" s="17" t="s">
        <v>36</v>
      </c>
      <c r="G103" s="18">
        <v>1</v>
      </c>
      <c r="H103" s="8"/>
      <c r="I103" s="137">
        <v>235</v>
      </c>
      <c r="J103" s="19"/>
      <c r="K103" s="137">
        <v>237</v>
      </c>
      <c r="M103" s="2" t="e">
        <f t="shared" si="8"/>
        <v>#REF!</v>
      </c>
      <c r="O103" s="2">
        <f t="shared" si="9"/>
        <v>87</v>
      </c>
    </row>
    <row r="104" spans="2:16" ht="13">
      <c r="B104" s="29" t="s">
        <v>89</v>
      </c>
      <c r="C104" s="30"/>
      <c r="D104" s="31" t="s">
        <v>78</v>
      </c>
      <c r="E104" s="31" t="s">
        <v>90</v>
      </c>
      <c r="F104" s="31" t="s">
        <v>36</v>
      </c>
      <c r="G104" s="32">
        <v>1</v>
      </c>
      <c r="H104" s="33"/>
      <c r="I104" s="95">
        <v>184</v>
      </c>
      <c r="J104" s="34"/>
      <c r="K104" s="95">
        <v>215</v>
      </c>
      <c r="M104" s="2" t="e">
        <f t="shared" si="8"/>
        <v>#REF!</v>
      </c>
      <c r="O104" s="2">
        <f t="shared" si="9"/>
        <v>88</v>
      </c>
    </row>
    <row r="105" spans="2:16" ht="13">
      <c r="B105" s="15" t="s">
        <v>91</v>
      </c>
      <c r="C105" s="16"/>
      <c r="D105" s="17" t="s">
        <v>92</v>
      </c>
      <c r="E105" s="17" t="s">
        <v>93</v>
      </c>
      <c r="F105" s="17" t="s">
        <v>36</v>
      </c>
      <c r="G105" s="18">
        <v>1</v>
      </c>
      <c r="H105" s="8"/>
      <c r="I105" s="137">
        <v>980</v>
      </c>
      <c r="J105" s="19"/>
      <c r="K105" s="137">
        <v>1134</v>
      </c>
      <c r="M105" s="2" t="e">
        <f t="shared" si="8"/>
        <v>#REF!</v>
      </c>
      <c r="O105" s="2">
        <f t="shared" si="9"/>
        <v>89</v>
      </c>
    </row>
    <row r="106" spans="2:16" ht="13">
      <c r="B106" s="29" t="s">
        <v>94</v>
      </c>
      <c r="C106" s="30"/>
      <c r="D106" s="31" t="s">
        <v>95</v>
      </c>
      <c r="E106" s="31" t="s">
        <v>87</v>
      </c>
      <c r="F106" s="31" t="s">
        <v>36</v>
      </c>
      <c r="G106" s="32">
        <v>1</v>
      </c>
      <c r="H106" s="33"/>
      <c r="I106" s="95">
        <v>537</v>
      </c>
      <c r="J106" s="34"/>
      <c r="K106" s="95">
        <v>599</v>
      </c>
      <c r="M106" s="2" t="e">
        <f t="shared" si="8"/>
        <v>#REF!</v>
      </c>
      <c r="O106" s="2">
        <f t="shared" si="9"/>
        <v>90</v>
      </c>
    </row>
    <row r="107" spans="2:16" ht="13">
      <c r="B107" s="15" t="s">
        <v>96</v>
      </c>
      <c r="C107" s="16"/>
      <c r="D107" s="17" t="s">
        <v>95</v>
      </c>
      <c r="E107" s="17" t="s">
        <v>87</v>
      </c>
      <c r="F107" s="17" t="s">
        <v>36</v>
      </c>
      <c r="G107" s="18">
        <v>1</v>
      </c>
      <c r="H107" s="8"/>
      <c r="I107" s="141">
        <v>0</v>
      </c>
      <c r="J107" s="19"/>
      <c r="K107" s="141">
        <v>117</v>
      </c>
      <c r="M107" s="2" t="e">
        <f t="shared" si="8"/>
        <v>#REF!</v>
      </c>
      <c r="O107" s="2">
        <f t="shared" si="9"/>
        <v>91</v>
      </c>
      <c r="P107" s="2" t="s">
        <v>275</v>
      </c>
    </row>
    <row r="108" spans="2:16" ht="13">
      <c r="B108" s="36" t="s">
        <v>62</v>
      </c>
      <c r="C108" s="30"/>
      <c r="D108" s="27"/>
      <c r="E108" s="27"/>
      <c r="F108" s="28"/>
      <c r="G108" s="37"/>
      <c r="H108" s="37"/>
      <c r="I108" s="142">
        <f>SUM(I97:I107)</f>
        <v>4577</v>
      </c>
      <c r="J108" s="45"/>
      <c r="K108" s="142">
        <f>SUM(K97:K107)</f>
        <v>6083</v>
      </c>
    </row>
    <row r="109" spans="2:16" ht="13.5" thickBot="1">
      <c r="B109" s="14" t="s">
        <v>290</v>
      </c>
      <c r="I109" s="143">
        <f>+I49+I63+I108+I95</f>
        <v>21079</v>
      </c>
      <c r="J109" s="51"/>
      <c r="K109" s="143">
        <f>+K49+K63+K108+K95</f>
        <v>27490</v>
      </c>
    </row>
    <row r="110" spans="2:16" ht="13.5" thickTop="1">
      <c r="B110" s="26" t="s">
        <v>291</v>
      </c>
      <c r="C110" s="26"/>
      <c r="D110" s="27"/>
      <c r="E110" s="27"/>
      <c r="F110" s="28"/>
      <c r="G110" s="27"/>
      <c r="H110" s="27"/>
      <c r="I110" s="81"/>
      <c r="J110" s="27"/>
      <c r="K110" s="81"/>
    </row>
    <row r="111" spans="2:16" ht="15.5">
      <c r="B111" s="15" t="s">
        <v>301</v>
      </c>
      <c r="C111" s="16"/>
      <c r="D111" s="17" t="s">
        <v>16</v>
      </c>
      <c r="E111" s="17" t="s">
        <v>17</v>
      </c>
      <c r="F111" s="17" t="s">
        <v>36</v>
      </c>
      <c r="G111" s="18">
        <v>0.75</v>
      </c>
      <c r="H111" s="8"/>
      <c r="I111" s="137">
        <f>572*G111</f>
        <v>429</v>
      </c>
      <c r="J111" s="19"/>
      <c r="K111" s="137">
        <f>619*G111</f>
        <v>464.25</v>
      </c>
      <c r="M111" s="2" t="e">
        <f>M94+1</f>
        <v>#REF!</v>
      </c>
    </row>
    <row r="112" spans="2:16" ht="13">
      <c r="B112" s="29" t="s">
        <v>119</v>
      </c>
      <c r="C112" s="56"/>
      <c r="D112" s="31" t="s">
        <v>16</v>
      </c>
      <c r="E112" s="31" t="s">
        <v>17</v>
      </c>
      <c r="F112" s="31" t="s">
        <v>36</v>
      </c>
      <c r="G112" s="32">
        <v>1</v>
      </c>
      <c r="H112" s="33"/>
      <c r="I112" s="95">
        <v>120</v>
      </c>
      <c r="J112" s="34"/>
      <c r="K112" s="95">
        <v>120</v>
      </c>
      <c r="M112" s="2" t="e">
        <f>+M111+1</f>
        <v>#REF!</v>
      </c>
    </row>
    <row r="113" spans="1:14" ht="13">
      <c r="B113" s="15" t="s">
        <v>277</v>
      </c>
      <c r="C113" s="16"/>
      <c r="D113" s="17" t="s">
        <v>114</v>
      </c>
      <c r="E113" s="17" t="s">
        <v>254</v>
      </c>
      <c r="F113" s="17" t="s">
        <v>36</v>
      </c>
      <c r="G113" s="18">
        <v>1</v>
      </c>
      <c r="H113" s="8"/>
      <c r="I113" s="141">
        <v>518.5</v>
      </c>
      <c r="J113" s="19"/>
      <c r="K113" s="141">
        <v>565</v>
      </c>
      <c r="M113" s="2" t="e">
        <f>+M112+1</f>
        <v>#REF!</v>
      </c>
      <c r="N113" s="2" t="s">
        <v>138</v>
      </c>
    </row>
    <row r="114" spans="1:14" ht="13.5" thickBot="1">
      <c r="B114" s="70" t="s">
        <v>117</v>
      </c>
      <c r="C114" s="65"/>
      <c r="D114" s="65"/>
      <c r="E114" s="65"/>
      <c r="F114" s="66"/>
      <c r="G114" s="65"/>
      <c r="H114" s="65"/>
      <c r="I114" s="144">
        <f>SUM(I109:I113)</f>
        <v>22146.5</v>
      </c>
      <c r="J114" s="68"/>
      <c r="K114" s="144">
        <f>SUM(K109:K113)</f>
        <v>28639.25</v>
      </c>
    </row>
    <row r="115" spans="1:14" ht="13.5" thickTop="1">
      <c r="B115" s="5"/>
      <c r="C115" s="5"/>
      <c r="D115" s="5"/>
      <c r="E115" s="5"/>
      <c r="F115" s="6"/>
      <c r="G115" s="5"/>
      <c r="H115" s="5"/>
      <c r="I115" s="145"/>
      <c r="J115" s="41"/>
      <c r="K115" s="145"/>
    </row>
    <row r="116" spans="1:14" ht="13">
      <c r="B116" s="5"/>
      <c r="C116" s="5"/>
      <c r="D116" s="5"/>
      <c r="E116" s="5"/>
      <c r="F116" s="6"/>
      <c r="G116" s="5"/>
      <c r="H116" s="5"/>
      <c r="I116" s="146"/>
      <c r="J116" s="8"/>
      <c r="K116" s="146"/>
    </row>
    <row r="117" spans="1:14" ht="48" customHeight="1">
      <c r="A117" s="40">
        <v>-1</v>
      </c>
      <c r="B117" s="368" t="s">
        <v>286</v>
      </c>
      <c r="C117" s="368"/>
      <c r="D117" s="368"/>
      <c r="E117" s="368"/>
      <c r="F117" s="368"/>
      <c r="G117" s="368"/>
      <c r="H117" s="368"/>
      <c r="I117" s="368"/>
      <c r="J117" s="368"/>
      <c r="K117" s="368"/>
    </row>
    <row r="118" spans="1:14" ht="61.5" customHeight="1">
      <c r="A118" s="40">
        <v>-2</v>
      </c>
      <c r="B118" s="368" t="s">
        <v>285</v>
      </c>
      <c r="C118" s="368"/>
      <c r="D118" s="368"/>
      <c r="E118" s="368"/>
      <c r="F118" s="368"/>
      <c r="G118" s="368"/>
      <c r="H118" s="368"/>
      <c r="I118" s="368"/>
      <c r="J118" s="368"/>
      <c r="K118" s="368"/>
    </row>
    <row r="119" spans="1:14" ht="32.25" customHeight="1">
      <c r="A119" s="40">
        <v>-3</v>
      </c>
      <c r="B119" s="368" t="s">
        <v>118</v>
      </c>
      <c r="C119" s="368"/>
      <c r="D119" s="368"/>
      <c r="E119" s="368"/>
      <c r="F119" s="368"/>
      <c r="G119" s="368"/>
      <c r="H119" s="368"/>
      <c r="I119" s="368"/>
      <c r="J119" s="368"/>
      <c r="K119" s="368"/>
    </row>
    <row r="120" spans="1:14" ht="19.5" customHeight="1">
      <c r="A120" s="40">
        <v>-4</v>
      </c>
      <c r="B120" s="368" t="s">
        <v>133</v>
      </c>
      <c r="C120" s="368"/>
      <c r="D120" s="368"/>
      <c r="E120" s="368"/>
      <c r="F120" s="368"/>
      <c r="G120" s="368"/>
      <c r="H120" s="368"/>
      <c r="I120" s="368"/>
      <c r="J120" s="368"/>
      <c r="K120" s="368"/>
    </row>
    <row r="121" spans="1:14" ht="23.25" customHeight="1">
      <c r="A121" s="40">
        <v>-5</v>
      </c>
      <c r="B121" s="368" t="s">
        <v>284</v>
      </c>
      <c r="C121" s="368"/>
      <c r="D121" s="368"/>
      <c r="E121" s="368"/>
      <c r="F121" s="368"/>
      <c r="G121" s="368"/>
      <c r="H121" s="368"/>
      <c r="I121" s="368"/>
      <c r="J121" s="368"/>
      <c r="K121" s="368"/>
    </row>
    <row r="122" spans="1:14" ht="26.25" customHeight="1">
      <c r="A122" s="40">
        <v>-6</v>
      </c>
      <c r="B122" s="369" t="s">
        <v>292</v>
      </c>
      <c r="C122" s="369"/>
      <c r="D122" s="369"/>
      <c r="E122" s="369"/>
      <c r="F122" s="369"/>
      <c r="G122" s="369"/>
      <c r="H122" s="369"/>
      <c r="I122" s="369"/>
      <c r="J122" s="369"/>
      <c r="K122" s="369"/>
    </row>
    <row r="123" spans="1:14" ht="26.25" customHeight="1">
      <c r="A123" s="40">
        <v>-7</v>
      </c>
      <c r="B123" s="368" t="s">
        <v>300</v>
      </c>
      <c r="C123" s="368"/>
      <c r="D123" s="368"/>
      <c r="E123" s="368"/>
      <c r="F123" s="368"/>
      <c r="G123" s="368"/>
      <c r="H123" s="368"/>
      <c r="I123" s="368"/>
      <c r="J123" s="368"/>
      <c r="K123" s="368"/>
    </row>
  </sheetData>
  <mergeCells count="7">
    <mergeCell ref="B123:K123"/>
    <mergeCell ref="B117:K117"/>
    <mergeCell ref="B118:K118"/>
    <mergeCell ref="B119:K119"/>
    <mergeCell ref="B122:K122"/>
    <mergeCell ref="B120:K120"/>
    <mergeCell ref="B121:K121"/>
  </mergeCells>
  <phoneticPr fontId="0" type="noConversion"/>
  <printOptions horizontalCentered="1"/>
  <pageMargins left="0.57999999999999996" right="0.42" top="0.28999999999999998" bottom="0.38" header="0.2" footer="0.2"/>
  <pageSetup paperSize="5" scale="56"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9">
    <pageSetUpPr fitToPage="1"/>
  </sheetPr>
  <dimension ref="A1:L22"/>
  <sheetViews>
    <sheetView workbookViewId="0"/>
  </sheetViews>
  <sheetFormatPr defaultColWidth="8.81640625" defaultRowHeight="14"/>
  <cols>
    <col min="1" max="1" width="3.81640625" style="177" customWidth="1"/>
    <col min="2" max="2" width="43.1796875" style="147" customWidth="1"/>
    <col min="3" max="3" width="1.1796875" style="147" customWidth="1"/>
    <col min="4" max="4" width="14" style="147" customWidth="1"/>
    <col min="5" max="5" width="10.54296875" style="147" bestFit="1" customWidth="1"/>
    <col min="6" max="6" width="10" style="147" bestFit="1" customWidth="1"/>
    <col min="7" max="7" width="13.1796875" style="149" customWidth="1"/>
    <col min="8" max="8" width="1.1796875" style="147" customWidth="1"/>
    <col min="9" max="9" width="12.81640625" style="147" customWidth="1"/>
    <col min="10" max="10" width="2.81640625" style="147" customWidth="1"/>
    <col min="11" max="11" width="8.81640625" style="147"/>
    <col min="12" max="12" width="52.81640625" style="147" customWidth="1"/>
    <col min="13" max="16384" width="8.81640625" style="147"/>
  </cols>
  <sheetData>
    <row r="1" spans="1:12">
      <c r="A1" s="147"/>
      <c r="B1" s="148"/>
    </row>
    <row r="2" spans="1:12">
      <c r="A2" s="150" t="s">
        <v>141</v>
      </c>
      <c r="C2" s="150"/>
    </row>
    <row r="3" spans="1:12">
      <c r="A3" s="147"/>
    </row>
    <row r="4" spans="1:12" ht="14.5" thickBot="1">
      <c r="A4" s="147"/>
      <c r="B4" s="151"/>
      <c r="C4" s="152"/>
      <c r="D4" s="153" t="s">
        <v>142</v>
      </c>
      <c r="E4" s="153" t="s">
        <v>143</v>
      </c>
      <c r="F4" s="153" t="s">
        <v>145</v>
      </c>
      <c r="G4" s="153" t="s">
        <v>144</v>
      </c>
      <c r="I4" s="153" t="s">
        <v>146</v>
      </c>
      <c r="K4" s="154" t="s">
        <v>261</v>
      </c>
      <c r="L4" s="154" t="s">
        <v>264</v>
      </c>
    </row>
    <row r="5" spans="1:12">
      <c r="A5" s="147"/>
      <c r="B5" s="151"/>
      <c r="C5" s="152"/>
      <c r="D5" s="152"/>
      <c r="E5" s="152"/>
      <c r="F5" s="152"/>
      <c r="G5" s="152"/>
      <c r="I5" s="152"/>
    </row>
    <row r="6" spans="1:12">
      <c r="A6" s="147"/>
      <c r="B6" s="155" t="s">
        <v>280</v>
      </c>
      <c r="C6" s="155"/>
      <c r="D6" s="156">
        <f>+'CPN Combined Portfolio Q3''10'!K51</f>
        <v>7817</v>
      </c>
      <c r="E6" s="156">
        <f>+'CPN Combined Portfolio Q3''10'!K65</f>
        <v>7433</v>
      </c>
      <c r="F6" s="156">
        <f>+'CPN Combined Portfolio Q3''10'!K97</f>
        <v>7336</v>
      </c>
      <c r="G6" s="157">
        <f>+'CPN Combined Portfolio Q3''10'!K110</f>
        <v>6083</v>
      </c>
      <c r="H6" s="158"/>
      <c r="I6" s="156">
        <f>SUM(D6:H6)</f>
        <v>28669</v>
      </c>
      <c r="K6" s="159">
        <f>I6-'CPN Combined Portfolio Q2''10'!K111</f>
        <v>0</v>
      </c>
    </row>
    <row r="7" spans="1:12">
      <c r="A7" s="147"/>
      <c r="B7" s="160" t="s">
        <v>293</v>
      </c>
      <c r="C7" s="161"/>
      <c r="D7" s="162">
        <v>-621</v>
      </c>
      <c r="E7" s="162"/>
      <c r="F7" s="162"/>
      <c r="G7" s="162"/>
      <c r="H7" s="163"/>
      <c r="I7" s="163">
        <f>SUM(D7:H7)</f>
        <v>-621</v>
      </c>
    </row>
    <row r="8" spans="1:12">
      <c r="A8" s="147"/>
      <c r="B8" s="160" t="s">
        <v>294</v>
      </c>
      <c r="C8" s="161"/>
      <c r="D8" s="162">
        <v>-310</v>
      </c>
      <c r="E8" s="162"/>
      <c r="F8" s="162"/>
      <c r="G8" s="162"/>
      <c r="H8" s="163"/>
      <c r="I8" s="163">
        <f>SUM(D8:H8)</f>
        <v>-310</v>
      </c>
      <c r="L8" s="164" t="s">
        <v>296</v>
      </c>
    </row>
    <row r="9" spans="1:12">
      <c r="A9" s="147"/>
      <c r="B9" s="160" t="s">
        <v>295</v>
      </c>
      <c r="C9" s="161"/>
      <c r="D9" s="162"/>
      <c r="E9" s="162">
        <v>-248</v>
      </c>
      <c r="F9" s="162"/>
      <c r="G9" s="162"/>
      <c r="H9" s="163"/>
      <c r="I9" s="163">
        <f>SUM(D9:H9)</f>
        <v>-248</v>
      </c>
    </row>
    <row r="10" spans="1:12">
      <c r="A10" s="147"/>
      <c r="B10" s="155" t="s">
        <v>297</v>
      </c>
      <c r="C10" s="161"/>
      <c r="D10" s="165">
        <f>SUM(D6:D9)</f>
        <v>6886</v>
      </c>
      <c r="E10" s="165">
        <f>SUM(E6:E9)</f>
        <v>7185</v>
      </c>
      <c r="F10" s="165">
        <f>SUM(F6:F9)</f>
        <v>7336</v>
      </c>
      <c r="G10" s="165">
        <f>SUM(G6:G9)</f>
        <v>6083</v>
      </c>
      <c r="H10" s="166"/>
      <c r="I10" s="165">
        <f>SUM(I6:I9)</f>
        <v>27490</v>
      </c>
      <c r="K10" s="159">
        <f>I10-'CPN Combined Portfolio Q3''10'!K111</f>
        <v>-1179</v>
      </c>
    </row>
    <row r="11" spans="1:12">
      <c r="A11" s="147"/>
      <c r="B11" s="155"/>
      <c r="C11" s="161"/>
      <c r="D11" s="167"/>
      <c r="E11" s="167"/>
      <c r="F11" s="167"/>
      <c r="G11" s="167"/>
      <c r="H11" s="168"/>
      <c r="I11" s="169"/>
    </row>
    <row r="12" spans="1:12">
      <c r="A12" s="147"/>
      <c r="B12" s="155" t="s">
        <v>154</v>
      </c>
      <c r="C12" s="161"/>
      <c r="D12" s="167"/>
      <c r="E12" s="167"/>
      <c r="F12" s="167"/>
      <c r="G12" s="167"/>
      <c r="H12" s="168"/>
      <c r="I12" s="169"/>
    </row>
    <row r="13" spans="1:12">
      <c r="A13" s="147"/>
      <c r="B13" s="160" t="s">
        <v>155</v>
      </c>
      <c r="C13" s="161"/>
      <c r="D13" s="167"/>
      <c r="E13" s="167"/>
      <c r="F13" s="167">
        <v>565</v>
      </c>
      <c r="G13" s="167"/>
      <c r="H13" s="168"/>
      <c r="I13" s="169">
        <f>SUM(D13:F13)</f>
        <v>565</v>
      </c>
    </row>
    <row r="14" spans="1:12">
      <c r="A14" s="147"/>
      <c r="B14" s="160" t="s">
        <v>156</v>
      </c>
      <c r="C14" s="161"/>
      <c r="D14" s="167">
        <f>619*0.75</f>
        <v>464.25</v>
      </c>
      <c r="E14" s="167"/>
      <c r="F14" s="167"/>
      <c r="G14" s="167"/>
      <c r="H14" s="168"/>
      <c r="I14" s="169">
        <f>SUM(D14:F14)</f>
        <v>464.25</v>
      </c>
      <c r="L14" s="164" t="s">
        <v>299</v>
      </c>
    </row>
    <row r="15" spans="1:12">
      <c r="A15" s="147"/>
      <c r="B15" s="160" t="s">
        <v>157</v>
      </c>
      <c r="C15" s="161"/>
      <c r="D15" s="170">
        <v>120</v>
      </c>
      <c r="E15" s="170"/>
      <c r="F15" s="170"/>
      <c r="G15" s="170"/>
      <c r="H15" s="168"/>
      <c r="I15" s="169">
        <f>SUM(D15:F15)</f>
        <v>120</v>
      </c>
    </row>
    <row r="16" spans="1:12" ht="14.5" thickBot="1">
      <c r="A16" s="147"/>
      <c r="B16" s="160" t="s">
        <v>269</v>
      </c>
      <c r="C16" s="161"/>
      <c r="D16" s="171">
        <f>SUM(D13:D15)</f>
        <v>584.25</v>
      </c>
      <c r="E16" s="171">
        <f>SUM(E13:E15)</f>
        <v>0</v>
      </c>
      <c r="F16" s="171">
        <f>SUM(F13:F15)</f>
        <v>565</v>
      </c>
      <c r="G16" s="171">
        <f>SUM(G13:G15)</f>
        <v>0</v>
      </c>
      <c r="H16" s="168"/>
      <c r="I16" s="172">
        <f>SUM(I13:I15)</f>
        <v>1149.25</v>
      </c>
      <c r="K16" s="159">
        <f>I16-SUM('CPN Combined Portfolio Q3''10'!K113:K115)</f>
        <v>62.25</v>
      </c>
    </row>
    <row r="17" spans="1:12" ht="14.5" thickTop="1">
      <c r="A17" s="147"/>
      <c r="B17" s="160"/>
      <c r="C17" s="161"/>
      <c r="D17" s="173"/>
      <c r="E17" s="173"/>
      <c r="F17" s="174"/>
      <c r="G17" s="173"/>
      <c r="H17" s="175"/>
      <c r="I17" s="176"/>
    </row>
    <row r="18" spans="1:12" ht="14.5" thickBot="1">
      <c r="A18" s="147"/>
      <c r="B18" s="148" t="s">
        <v>303</v>
      </c>
      <c r="C18" s="161"/>
      <c r="D18" s="179">
        <f>+D10+D16</f>
        <v>7470.25</v>
      </c>
      <c r="E18" s="179">
        <f>+E10+E16</f>
        <v>7185</v>
      </c>
      <c r="F18" s="179">
        <f>+F10+F16</f>
        <v>7901</v>
      </c>
      <c r="G18" s="179">
        <f>+G10+G16</f>
        <v>6083</v>
      </c>
      <c r="H18" s="175"/>
      <c r="I18" s="179">
        <f>+I10+I16</f>
        <v>28639.25</v>
      </c>
      <c r="K18" s="178">
        <f>I18-'CPN Combined Portfolio Q3''10'!K116</f>
        <v>-1116.75</v>
      </c>
    </row>
    <row r="19" spans="1:12">
      <c r="A19" s="147"/>
    </row>
    <row r="20" spans="1:12">
      <c r="A20" s="147"/>
      <c r="K20" s="178">
        <f>'CPN Portfolio Q4''10'!K114-'CPN Combined Portfolio Q3''10'!K116</f>
        <v>-1116.75</v>
      </c>
      <c r="L20" s="147" t="s">
        <v>302</v>
      </c>
    </row>
    <row r="22" spans="1:12">
      <c r="K22" s="159">
        <f>K18-K20</f>
        <v>0</v>
      </c>
      <c r="L22" s="147" t="str">
        <f>IF(K22=0,"OK","ERROR")</f>
        <v>OK</v>
      </c>
    </row>
  </sheetData>
  <phoneticPr fontId="0" type="noConversion"/>
  <printOptions horizontalCentered="1"/>
  <pageMargins left="0.57999999999999996" right="0.42" top="0.28999999999999998" bottom="0.38" header="0.2" footer="0.2"/>
  <pageSetup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743</v>
      </c>
      <c r="C6" s="155"/>
      <c r="D6" s="156">
        <f>'CPN Portfolio 11.24.20 '!K46</f>
        <v>7590</v>
      </c>
      <c r="E6" s="156">
        <f>'CPN Portfolio 11.24.20 '!K60</f>
        <v>8947</v>
      </c>
      <c r="F6" s="156">
        <f>'CPN Portfolio 11.24.20 '!K90</f>
        <v>9330</v>
      </c>
      <c r="G6" s="156"/>
      <c r="H6" s="156">
        <f>SUM(D6:G6)</f>
        <v>25867</v>
      </c>
      <c r="J6" s="159"/>
    </row>
    <row r="7" spans="1:11">
      <c r="B7" s="83"/>
      <c r="C7" s="161"/>
      <c r="D7" s="170">
        <v>0</v>
      </c>
      <c r="E7" s="170">
        <v>0</v>
      </c>
      <c r="F7" s="170"/>
      <c r="G7" s="166"/>
      <c r="H7" s="285">
        <f>SUM(D7:F7)</f>
        <v>0</v>
      </c>
      <c r="K7" s="147" t="s">
        <v>740</v>
      </c>
    </row>
    <row r="8" spans="1:11" ht="14.5" thickBot="1">
      <c r="A8" s="147"/>
      <c r="B8" s="155" t="s">
        <v>747</v>
      </c>
      <c r="C8" s="161"/>
      <c r="D8" s="288">
        <f>SUM(D6:D7)</f>
        <v>7590</v>
      </c>
      <c r="E8" s="288">
        <f>SUM(E6:E7)</f>
        <v>8947</v>
      </c>
      <c r="F8" s="288">
        <f>SUM(F6:F7)</f>
        <v>9330</v>
      </c>
      <c r="G8" s="288"/>
      <c r="H8" s="288">
        <f>SUM(H6:H7)</f>
        <v>25867</v>
      </c>
      <c r="J8" s="159">
        <f>H8-'CPN Portfolio 12.31.20 '!K91</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83" t="s">
        <v>720</v>
      </c>
      <c r="C13" s="161"/>
      <c r="D13" s="167">
        <f>'CPN Portfolio 12.31.20 '!K94</f>
        <v>20</v>
      </c>
      <c r="E13" s="167"/>
      <c r="F13" s="167"/>
      <c r="G13" s="168"/>
      <c r="H13" s="169">
        <f>SUM(D13:F13)</f>
        <v>20</v>
      </c>
    </row>
    <row r="14" spans="1:11">
      <c r="A14" s="147"/>
      <c r="B14" s="160" t="s">
        <v>425</v>
      </c>
      <c r="C14" s="161"/>
      <c r="D14" s="165">
        <f>SUM(D13:D13)</f>
        <v>20</v>
      </c>
      <c r="E14" s="165">
        <f>SUM(E13:E13)</f>
        <v>0</v>
      </c>
      <c r="F14" s="165">
        <f>SUM(F13:F13)</f>
        <v>0</v>
      </c>
      <c r="G14" s="165"/>
      <c r="H14" s="165">
        <f>SUM(H13:H13)</f>
        <v>20</v>
      </c>
    </row>
    <row r="15" spans="1:11" hidden="1">
      <c r="A15" s="147"/>
      <c r="B15" s="239" t="s">
        <v>360</v>
      </c>
      <c r="C15" s="161"/>
      <c r="D15" s="167"/>
      <c r="E15" s="167"/>
      <c r="F15" s="167"/>
      <c r="G15" s="168"/>
      <c r="H15" s="169"/>
    </row>
    <row r="16" spans="1:11" hidden="1">
      <c r="A16" s="147"/>
      <c r="B16" s="160"/>
      <c r="C16" s="161"/>
      <c r="D16" s="167"/>
      <c r="E16" s="167"/>
      <c r="F16" s="167">
        <v>0</v>
      </c>
      <c r="G16" s="168"/>
      <c r="H16" s="169">
        <f>F16</f>
        <v>0</v>
      </c>
    </row>
    <row r="17" spans="1:10" hidden="1">
      <c r="A17" s="147"/>
      <c r="B17" s="83"/>
      <c r="C17" s="161"/>
      <c r="D17" s="167"/>
      <c r="E17" s="167"/>
      <c r="F17" s="167">
        <v>0</v>
      </c>
      <c r="G17" s="168"/>
      <c r="H17" s="169">
        <f>F17</f>
        <v>0</v>
      </c>
    </row>
    <row r="18" spans="1:10" ht="14.5" hidden="1" thickBot="1">
      <c r="A18" s="147"/>
      <c r="B18" s="160" t="s">
        <v>586</v>
      </c>
      <c r="C18" s="161"/>
      <c r="D18" s="171">
        <f>SUM(D14:D15)</f>
        <v>20</v>
      </c>
      <c r="E18" s="171">
        <f>SUM(E14:E17)</f>
        <v>0</v>
      </c>
      <c r="F18" s="171">
        <f>SUM(F14:F17)</f>
        <v>0</v>
      </c>
      <c r="G18" s="171">
        <f t="shared" ref="G18:H18" si="0">SUM(G14:G17)</f>
        <v>0</v>
      </c>
      <c r="H18" s="171">
        <f t="shared" si="0"/>
        <v>20</v>
      </c>
      <c r="J18" s="159"/>
    </row>
    <row r="19" spans="1:10">
      <c r="A19" s="147"/>
      <c r="B19" s="160"/>
      <c r="C19" s="161"/>
      <c r="D19" s="173"/>
      <c r="E19" s="173"/>
      <c r="F19" s="174"/>
      <c r="G19" s="175"/>
      <c r="H19" s="176"/>
    </row>
    <row r="20" spans="1:10" ht="14.5" thickBot="1">
      <c r="A20" s="147"/>
      <c r="B20" s="148" t="s">
        <v>303</v>
      </c>
      <c r="C20" s="161"/>
      <c r="D20" s="179">
        <f>+D8+D14</f>
        <v>7610</v>
      </c>
      <c r="E20" s="179">
        <f>+E8+E14</f>
        <v>8947</v>
      </c>
      <c r="F20" s="179">
        <f>+F8+F14</f>
        <v>9330</v>
      </c>
      <c r="G20" s="175"/>
      <c r="H20" s="179">
        <f>+H8+H14</f>
        <v>25887</v>
      </c>
      <c r="J20" s="159">
        <f>H20-'CPN Portfolio 12.31.20 '!K95</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F30" s="147" t="s">
        <v>582</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7">
    <cfRule type="expression" dxfId="204" priority="1">
      <formula>MOD(ROW(),2)=0</formula>
    </cfRule>
  </conditionalFormatting>
  <conditionalFormatting sqref="B12:B13">
    <cfRule type="expression" dxfId="203" priority="3">
      <formula>MOD(ROW(),2)=0</formula>
    </cfRule>
  </conditionalFormatting>
  <conditionalFormatting sqref="B16:B17">
    <cfRule type="expression" dxfId="202" priority="4">
      <formula>MOD(ROW(),2)=0</formula>
    </cfRule>
  </conditionalFormatting>
  <pageMargins left="0.7" right="0.7" top="0.75" bottom="0.75" header="0.3" footer="0.3"/>
  <pageSetup scale="83" orientation="landscape"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20">
    <pageSetUpPr fitToPage="1"/>
  </sheetPr>
  <dimension ref="A1:P126"/>
  <sheetViews>
    <sheetView workbookViewId="0"/>
  </sheetViews>
  <sheetFormatPr defaultColWidth="8.81640625" defaultRowHeight="12.5" outlineLevelCol="1"/>
  <cols>
    <col min="1" max="1" width="3.81640625" style="2" customWidth="1"/>
    <col min="2" max="2" width="37.1796875" style="2" customWidth="1"/>
    <col min="3" max="3" width="3.81640625" style="2" customWidth="1"/>
    <col min="4" max="4" width="14" style="2" customWidth="1"/>
    <col min="5" max="5" width="10.54296875" style="2" bestFit="1" customWidth="1"/>
    <col min="6" max="6" width="13.1796875" style="3" customWidth="1"/>
    <col min="7" max="7" width="10" style="2" bestFit="1" customWidth="1"/>
    <col min="8" max="8" width="1.1796875" style="2" customWidth="1"/>
    <col min="9" max="9" width="12.81640625" style="133" customWidth="1"/>
    <col min="10" max="10" width="2" style="2" customWidth="1"/>
    <col min="11" max="11" width="12.81640625" style="133" customWidth="1"/>
    <col min="12" max="12" width="2.81640625" style="2" customWidth="1"/>
    <col min="13" max="13" width="8.81640625" style="2" hidden="1" customWidth="1" outlineLevel="1"/>
    <col min="14" max="14" width="21.54296875" style="2" hidden="1" customWidth="1" outlineLevel="1"/>
    <col min="15" max="15" width="8.81640625" style="2" customWidth="1" collapsed="1"/>
    <col min="16" max="16384" width="8.81640625" style="2"/>
  </cols>
  <sheetData>
    <row r="1" spans="1:15" ht="20">
      <c r="B1" s="1"/>
    </row>
    <row r="2" spans="1:15" ht="17.5">
      <c r="A2" s="130" t="s">
        <v>278</v>
      </c>
      <c r="C2" s="4"/>
    </row>
    <row r="3" spans="1:15" ht="13">
      <c r="B3" s="5"/>
      <c r="C3" s="5"/>
      <c r="D3" s="5"/>
      <c r="E3" s="5"/>
      <c r="F3" s="6"/>
      <c r="G3" s="5"/>
      <c r="H3" s="5"/>
      <c r="I3" s="134"/>
      <c r="J3" s="5"/>
      <c r="K3" s="134"/>
    </row>
    <row r="4" spans="1:15" ht="13">
      <c r="C4" s="7"/>
      <c r="H4" s="8"/>
      <c r="I4" s="135" t="s">
        <v>5</v>
      </c>
      <c r="J4" s="9"/>
      <c r="K4" s="135" t="s">
        <v>5</v>
      </c>
    </row>
    <row r="5" spans="1:15" ht="13">
      <c r="B5" s="9"/>
      <c r="C5" s="9"/>
      <c r="E5" s="9" t="s">
        <v>2</v>
      </c>
      <c r="F5" s="9"/>
      <c r="G5" s="9" t="s">
        <v>4</v>
      </c>
      <c r="H5" s="8"/>
      <c r="I5" s="135" t="s">
        <v>9</v>
      </c>
      <c r="J5" s="9"/>
      <c r="K5" s="135" t="s">
        <v>121</v>
      </c>
    </row>
    <row r="6" spans="1:15" ht="13">
      <c r="B6" s="9"/>
      <c r="C6" s="9"/>
      <c r="D6" s="9" t="s">
        <v>1</v>
      </c>
      <c r="E6" s="9" t="s">
        <v>7</v>
      </c>
      <c r="F6" s="9"/>
      <c r="G6" s="9" t="s">
        <v>9</v>
      </c>
      <c r="H6" s="8"/>
      <c r="I6" s="135" t="s">
        <v>12</v>
      </c>
      <c r="J6" s="9"/>
      <c r="K6" s="135" t="s">
        <v>8</v>
      </c>
    </row>
    <row r="7" spans="1:15" ht="15.5" thickBot="1">
      <c r="B7" s="10" t="s">
        <v>0</v>
      </c>
      <c r="C7" s="11"/>
      <c r="D7" s="11" t="s">
        <v>6</v>
      </c>
      <c r="E7" s="11" t="s">
        <v>10</v>
      </c>
      <c r="F7" s="11" t="s">
        <v>3</v>
      </c>
      <c r="G7" s="11" t="s">
        <v>11</v>
      </c>
      <c r="H7" s="12"/>
      <c r="I7" s="136" t="s">
        <v>126</v>
      </c>
      <c r="J7" s="9"/>
      <c r="K7" s="136" t="s">
        <v>127</v>
      </c>
      <c r="O7" s="129" t="s">
        <v>276</v>
      </c>
    </row>
    <row r="8" spans="1:15" ht="13">
      <c r="B8" s="26" t="s">
        <v>13</v>
      </c>
      <c r="C8" s="26"/>
      <c r="D8" s="27"/>
      <c r="E8" s="27"/>
      <c r="F8" s="28"/>
      <c r="G8" s="27"/>
      <c r="H8" s="27"/>
      <c r="I8" s="81"/>
      <c r="J8" s="27"/>
      <c r="K8" s="81"/>
      <c r="M8" s="2" t="s">
        <v>137</v>
      </c>
    </row>
    <row r="9" spans="1:15" ht="13">
      <c r="B9" s="14" t="s">
        <v>14</v>
      </c>
      <c r="C9" s="13"/>
      <c r="D9" s="5"/>
      <c r="E9" s="5"/>
      <c r="F9" s="6"/>
      <c r="G9" s="5"/>
      <c r="H9" s="5"/>
      <c r="I9" s="134"/>
      <c r="J9" s="5"/>
      <c r="K9" s="134"/>
    </row>
    <row r="10" spans="1:15" ht="13">
      <c r="B10" s="29" t="s">
        <v>15</v>
      </c>
      <c r="C10" s="30"/>
      <c r="D10" s="31" t="s">
        <v>16</v>
      </c>
      <c r="E10" s="31" t="s">
        <v>17</v>
      </c>
      <c r="F10" s="31" t="s">
        <v>14</v>
      </c>
      <c r="G10" s="32">
        <v>1</v>
      </c>
      <c r="H10" s="33"/>
      <c r="I10" s="95">
        <v>78</v>
      </c>
      <c r="J10" s="34"/>
      <c r="K10" s="95">
        <v>78</v>
      </c>
      <c r="M10" s="2">
        <v>1</v>
      </c>
      <c r="O10" s="2">
        <v>1</v>
      </c>
    </row>
    <row r="11" spans="1:15" ht="13">
      <c r="B11" s="15" t="s">
        <v>18</v>
      </c>
      <c r="C11" s="16"/>
      <c r="D11" s="17" t="s">
        <v>16</v>
      </c>
      <c r="E11" s="17" t="s">
        <v>17</v>
      </c>
      <c r="F11" s="17" t="s">
        <v>14</v>
      </c>
      <c r="G11" s="18">
        <v>1</v>
      </c>
      <c r="H11" s="8"/>
      <c r="I11" s="137">
        <v>69</v>
      </c>
      <c r="J11" s="19"/>
      <c r="K11" s="137">
        <v>69</v>
      </c>
      <c r="M11" s="2">
        <f t="shared" ref="M11:M24" si="0">+M10+1</f>
        <v>2</v>
      </c>
      <c r="O11" s="2">
        <f t="shared" ref="O11:O24" si="1">+O10+1</f>
        <v>2</v>
      </c>
    </row>
    <row r="12" spans="1:15" ht="13">
      <c r="B12" s="29" t="s">
        <v>19</v>
      </c>
      <c r="C12" s="30"/>
      <c r="D12" s="31" t="s">
        <v>16</v>
      </c>
      <c r="E12" s="31" t="s">
        <v>17</v>
      </c>
      <c r="F12" s="31" t="s">
        <v>14</v>
      </c>
      <c r="G12" s="32">
        <v>1</v>
      </c>
      <c r="H12" s="33"/>
      <c r="I12" s="95">
        <v>66</v>
      </c>
      <c r="J12" s="34"/>
      <c r="K12" s="95">
        <v>66</v>
      </c>
      <c r="M12" s="2">
        <f t="shared" si="0"/>
        <v>3</v>
      </c>
      <c r="O12" s="2">
        <f t="shared" si="1"/>
        <v>3</v>
      </c>
    </row>
    <row r="13" spans="1:15" ht="13">
      <c r="B13" s="15" t="s">
        <v>20</v>
      </c>
      <c r="C13" s="16"/>
      <c r="D13" s="17" t="s">
        <v>16</v>
      </c>
      <c r="E13" s="17" t="s">
        <v>17</v>
      </c>
      <c r="F13" s="17" t="s">
        <v>14</v>
      </c>
      <c r="G13" s="18">
        <v>1</v>
      </c>
      <c r="H13" s="8"/>
      <c r="I13" s="137">
        <v>66</v>
      </c>
      <c r="J13" s="19"/>
      <c r="K13" s="137">
        <v>66</v>
      </c>
      <c r="M13" s="2">
        <f t="shared" si="0"/>
        <v>4</v>
      </c>
      <c r="O13" s="2">
        <f t="shared" si="1"/>
        <v>4</v>
      </c>
    </row>
    <row r="14" spans="1:15" ht="13">
      <c r="B14" s="29" t="s">
        <v>21</v>
      </c>
      <c r="C14" s="30"/>
      <c r="D14" s="31" t="s">
        <v>16</v>
      </c>
      <c r="E14" s="31" t="s">
        <v>17</v>
      </c>
      <c r="F14" s="31" t="s">
        <v>14</v>
      </c>
      <c r="G14" s="32">
        <v>1</v>
      </c>
      <c r="H14" s="33"/>
      <c r="I14" s="95">
        <v>53</v>
      </c>
      <c r="J14" s="34"/>
      <c r="K14" s="95">
        <v>53</v>
      </c>
      <c r="M14" s="2">
        <f t="shared" si="0"/>
        <v>5</v>
      </c>
      <c r="O14" s="2">
        <f t="shared" si="1"/>
        <v>5</v>
      </c>
    </row>
    <row r="15" spans="1:15" ht="13">
      <c r="B15" s="15" t="s">
        <v>22</v>
      </c>
      <c r="C15" s="16"/>
      <c r="D15" s="17" t="s">
        <v>16</v>
      </c>
      <c r="E15" s="17" t="s">
        <v>17</v>
      </c>
      <c r="F15" s="17" t="s">
        <v>14</v>
      </c>
      <c r="G15" s="18">
        <v>1</v>
      </c>
      <c r="H15" s="8"/>
      <c r="I15" s="137">
        <v>52</v>
      </c>
      <c r="J15" s="19"/>
      <c r="K15" s="137">
        <v>52</v>
      </c>
      <c r="M15" s="2">
        <f t="shared" si="0"/>
        <v>6</v>
      </c>
      <c r="O15" s="2">
        <f t="shared" si="1"/>
        <v>6</v>
      </c>
    </row>
    <row r="16" spans="1:15" ht="13">
      <c r="B16" s="29" t="s">
        <v>23</v>
      </c>
      <c r="C16" s="30"/>
      <c r="D16" s="31" t="s">
        <v>16</v>
      </c>
      <c r="E16" s="31" t="s">
        <v>17</v>
      </c>
      <c r="F16" s="31" t="s">
        <v>14</v>
      </c>
      <c r="G16" s="32">
        <v>1</v>
      </c>
      <c r="H16" s="33"/>
      <c r="I16" s="95">
        <v>52</v>
      </c>
      <c r="J16" s="34"/>
      <c r="K16" s="95">
        <v>52</v>
      </c>
      <c r="M16" s="2">
        <f t="shared" si="0"/>
        <v>7</v>
      </c>
      <c r="O16" s="2">
        <f t="shared" si="1"/>
        <v>7</v>
      </c>
    </row>
    <row r="17" spans="2:15" ht="13">
      <c r="B17" s="15" t="s">
        <v>24</v>
      </c>
      <c r="C17" s="16"/>
      <c r="D17" s="17" t="s">
        <v>16</v>
      </c>
      <c r="E17" s="17" t="s">
        <v>17</v>
      </c>
      <c r="F17" s="17" t="s">
        <v>14</v>
      </c>
      <c r="G17" s="18">
        <v>1</v>
      </c>
      <c r="H17" s="8"/>
      <c r="I17" s="137">
        <v>51</v>
      </c>
      <c r="J17" s="19"/>
      <c r="K17" s="137">
        <v>51</v>
      </c>
      <c r="M17" s="2">
        <f t="shared" si="0"/>
        <v>8</v>
      </c>
      <c r="O17" s="2">
        <f t="shared" si="1"/>
        <v>8</v>
      </c>
    </row>
    <row r="18" spans="2:15" ht="13">
      <c r="B18" s="29" t="s">
        <v>25</v>
      </c>
      <c r="C18" s="30"/>
      <c r="D18" s="31" t="s">
        <v>16</v>
      </c>
      <c r="E18" s="31" t="s">
        <v>17</v>
      </c>
      <c r="F18" s="31" t="s">
        <v>14</v>
      </c>
      <c r="G18" s="32">
        <v>1</v>
      </c>
      <c r="H18" s="33"/>
      <c r="I18" s="95">
        <v>50</v>
      </c>
      <c r="J18" s="34"/>
      <c r="K18" s="95">
        <v>50</v>
      </c>
      <c r="M18" s="2">
        <f t="shared" si="0"/>
        <v>9</v>
      </c>
      <c r="O18" s="2">
        <f t="shared" si="1"/>
        <v>9</v>
      </c>
    </row>
    <row r="19" spans="2:15" ht="13">
      <c r="B19" s="15" t="s">
        <v>26</v>
      </c>
      <c r="C19" s="16"/>
      <c r="D19" s="17" t="s">
        <v>16</v>
      </c>
      <c r="E19" s="17" t="s">
        <v>17</v>
      </c>
      <c r="F19" s="17" t="s">
        <v>14</v>
      </c>
      <c r="G19" s="18">
        <v>1</v>
      </c>
      <c r="H19" s="8"/>
      <c r="I19" s="137">
        <v>48</v>
      </c>
      <c r="J19" s="19"/>
      <c r="K19" s="137">
        <v>48</v>
      </c>
      <c r="M19" s="2">
        <f t="shared" si="0"/>
        <v>10</v>
      </c>
      <c r="O19" s="2">
        <f t="shared" si="1"/>
        <v>10</v>
      </c>
    </row>
    <row r="20" spans="2:15" ht="13">
      <c r="B20" s="29" t="s">
        <v>27</v>
      </c>
      <c r="C20" s="30"/>
      <c r="D20" s="31" t="s">
        <v>16</v>
      </c>
      <c r="E20" s="31" t="s">
        <v>17</v>
      </c>
      <c r="F20" s="31" t="s">
        <v>14</v>
      </c>
      <c r="G20" s="32">
        <v>1</v>
      </c>
      <c r="H20" s="33"/>
      <c r="I20" s="95">
        <v>43</v>
      </c>
      <c r="J20" s="34"/>
      <c r="K20" s="95">
        <v>43</v>
      </c>
      <c r="M20" s="2">
        <f t="shared" si="0"/>
        <v>11</v>
      </c>
      <c r="O20" s="2">
        <f t="shared" si="1"/>
        <v>11</v>
      </c>
    </row>
    <row r="21" spans="2:15" ht="13">
      <c r="B21" s="15" t="s">
        <v>28</v>
      </c>
      <c r="C21" s="16"/>
      <c r="D21" s="17" t="s">
        <v>16</v>
      </c>
      <c r="E21" s="17" t="s">
        <v>17</v>
      </c>
      <c r="F21" s="17" t="s">
        <v>14</v>
      </c>
      <c r="G21" s="18">
        <v>1</v>
      </c>
      <c r="H21" s="8"/>
      <c r="I21" s="137">
        <v>42</v>
      </c>
      <c r="J21" s="19"/>
      <c r="K21" s="137">
        <v>42</v>
      </c>
      <c r="M21" s="2">
        <f t="shared" si="0"/>
        <v>12</v>
      </c>
      <c r="O21" s="2">
        <f t="shared" si="1"/>
        <v>12</v>
      </c>
    </row>
    <row r="22" spans="2:15" ht="13">
      <c r="B22" s="29" t="s">
        <v>29</v>
      </c>
      <c r="C22" s="30"/>
      <c r="D22" s="31" t="s">
        <v>16</v>
      </c>
      <c r="E22" s="31" t="s">
        <v>17</v>
      </c>
      <c r="F22" s="31" t="s">
        <v>14</v>
      </c>
      <c r="G22" s="32">
        <v>1</v>
      </c>
      <c r="H22" s="33"/>
      <c r="I22" s="95">
        <v>24</v>
      </c>
      <c r="J22" s="34"/>
      <c r="K22" s="95">
        <v>24</v>
      </c>
      <c r="M22" s="2">
        <f t="shared" si="0"/>
        <v>13</v>
      </c>
      <c r="O22" s="2">
        <f t="shared" si="1"/>
        <v>13</v>
      </c>
    </row>
    <row r="23" spans="2:15" ht="13">
      <c r="B23" s="15" t="s">
        <v>30</v>
      </c>
      <c r="C23" s="16"/>
      <c r="D23" s="17" t="s">
        <v>16</v>
      </c>
      <c r="E23" s="17" t="s">
        <v>17</v>
      </c>
      <c r="F23" s="17" t="s">
        <v>14</v>
      </c>
      <c r="G23" s="18">
        <v>1</v>
      </c>
      <c r="H23" s="8"/>
      <c r="I23" s="137">
        <v>17</v>
      </c>
      <c r="J23" s="19"/>
      <c r="K23" s="137">
        <v>17</v>
      </c>
      <c r="M23" s="2">
        <f t="shared" si="0"/>
        <v>14</v>
      </c>
      <c r="O23" s="2">
        <f t="shared" si="1"/>
        <v>14</v>
      </c>
    </row>
    <row r="24" spans="2:15" ht="13">
      <c r="B24" s="29" t="s">
        <v>31</v>
      </c>
      <c r="C24" s="30"/>
      <c r="D24" s="31" t="s">
        <v>16</v>
      </c>
      <c r="E24" s="31" t="s">
        <v>17</v>
      </c>
      <c r="F24" s="31" t="s">
        <v>14</v>
      </c>
      <c r="G24" s="32">
        <v>1</v>
      </c>
      <c r="H24" s="33"/>
      <c r="I24" s="95">
        <v>14</v>
      </c>
      <c r="J24" s="34"/>
      <c r="K24" s="95">
        <v>14</v>
      </c>
      <c r="M24" s="2">
        <f t="shared" si="0"/>
        <v>15</v>
      </c>
      <c r="O24" s="2">
        <f t="shared" si="1"/>
        <v>15</v>
      </c>
    </row>
    <row r="25" spans="2:15" ht="13">
      <c r="B25" s="14" t="s">
        <v>32</v>
      </c>
      <c r="C25" s="13"/>
      <c r="D25" s="5"/>
      <c r="E25" s="5"/>
      <c r="F25" s="6"/>
      <c r="G25" s="20"/>
      <c r="H25" s="5"/>
      <c r="I25" s="134"/>
      <c r="J25" s="5"/>
      <c r="K25" s="134"/>
    </row>
    <row r="26" spans="2:15" ht="13">
      <c r="B26" s="29" t="s">
        <v>33</v>
      </c>
      <c r="C26" s="30"/>
      <c r="D26" s="31" t="s">
        <v>16</v>
      </c>
      <c r="E26" s="31" t="s">
        <v>17</v>
      </c>
      <c r="F26" s="31" t="s">
        <v>34</v>
      </c>
      <c r="G26" s="32">
        <v>1</v>
      </c>
      <c r="H26" s="33"/>
      <c r="I26" s="95">
        <v>835</v>
      </c>
      <c r="J26" s="34"/>
      <c r="K26" s="95">
        <v>857</v>
      </c>
      <c r="M26" s="2">
        <f>+M24+1</f>
        <v>16</v>
      </c>
      <c r="O26" s="2">
        <f>+O24+1</f>
        <v>16</v>
      </c>
    </row>
    <row r="27" spans="2:15" ht="13">
      <c r="B27" s="15" t="s">
        <v>35</v>
      </c>
      <c r="C27" s="16"/>
      <c r="D27" s="17" t="s">
        <v>16</v>
      </c>
      <c r="E27" s="17" t="s">
        <v>17</v>
      </c>
      <c r="F27" s="17" t="s">
        <v>36</v>
      </c>
      <c r="G27" s="18">
        <v>1</v>
      </c>
      <c r="H27" s="8"/>
      <c r="I27" s="137">
        <v>750</v>
      </c>
      <c r="J27" s="19"/>
      <c r="K27" s="137">
        <v>729</v>
      </c>
      <c r="M27" s="2">
        <f>+M26+1</f>
        <v>17</v>
      </c>
      <c r="O27" s="2">
        <f t="shared" ref="O27:O50" si="2">+O26+1</f>
        <v>17</v>
      </c>
    </row>
    <row r="28" spans="2:15" ht="13">
      <c r="B28" s="29" t="s">
        <v>37</v>
      </c>
      <c r="C28" s="30"/>
      <c r="D28" s="31" t="s">
        <v>16</v>
      </c>
      <c r="E28" s="31" t="s">
        <v>38</v>
      </c>
      <c r="F28" s="31" t="s">
        <v>36</v>
      </c>
      <c r="G28" s="32">
        <v>1</v>
      </c>
      <c r="H28" s="33"/>
      <c r="I28" s="95">
        <v>479</v>
      </c>
      <c r="J28" s="34"/>
      <c r="K28" s="95">
        <v>621</v>
      </c>
      <c r="M28" s="2">
        <f>+M27+1</f>
        <v>18</v>
      </c>
      <c r="O28" s="2">
        <f t="shared" si="2"/>
        <v>18</v>
      </c>
    </row>
    <row r="29" spans="2:15" ht="13">
      <c r="B29" s="15" t="s">
        <v>39</v>
      </c>
      <c r="C29" s="16"/>
      <c r="D29" s="17" t="s">
        <v>16</v>
      </c>
      <c r="E29" s="17" t="s">
        <v>40</v>
      </c>
      <c r="F29" s="17" t="s">
        <v>36</v>
      </c>
      <c r="G29" s="18">
        <v>1</v>
      </c>
      <c r="H29" s="8"/>
      <c r="I29" s="137">
        <v>547</v>
      </c>
      <c r="J29" s="19"/>
      <c r="K29" s="137">
        <v>616</v>
      </c>
      <c r="M29" s="2">
        <f>+M28+1</f>
        <v>19</v>
      </c>
      <c r="O29" s="2">
        <f t="shared" si="2"/>
        <v>19</v>
      </c>
    </row>
    <row r="30" spans="2:15" ht="15.5">
      <c r="B30" s="29" t="s">
        <v>128</v>
      </c>
      <c r="C30" s="30"/>
      <c r="D30" s="31" t="s">
        <v>16</v>
      </c>
      <c r="E30" s="31" t="s">
        <v>17</v>
      </c>
      <c r="F30" s="31" t="s">
        <v>36</v>
      </c>
      <c r="G30" s="32">
        <v>1</v>
      </c>
      <c r="H30" s="33"/>
      <c r="I30" s="138">
        <v>513</v>
      </c>
      <c r="J30" s="34"/>
      <c r="K30" s="138">
        <v>608</v>
      </c>
      <c r="M30" s="2">
        <f>+M50+1</f>
        <v>40</v>
      </c>
      <c r="O30" s="2">
        <f t="shared" si="2"/>
        <v>20</v>
      </c>
    </row>
    <row r="31" spans="2:15" ht="13">
      <c r="B31" s="15" t="s">
        <v>41</v>
      </c>
      <c r="C31" s="16"/>
      <c r="D31" s="17" t="s">
        <v>16</v>
      </c>
      <c r="E31" s="17" t="s">
        <v>17</v>
      </c>
      <c r="F31" s="17" t="s">
        <v>36</v>
      </c>
      <c r="G31" s="18">
        <v>1</v>
      </c>
      <c r="H31" s="8"/>
      <c r="I31" s="137">
        <v>564</v>
      </c>
      <c r="J31" s="19"/>
      <c r="K31" s="137">
        <v>605</v>
      </c>
      <c r="M31" s="2">
        <f>+M29+1</f>
        <v>20</v>
      </c>
      <c r="O31" s="2">
        <f t="shared" si="2"/>
        <v>21</v>
      </c>
    </row>
    <row r="32" spans="2:15" ht="13">
      <c r="B32" s="29" t="s">
        <v>42</v>
      </c>
      <c r="C32" s="30"/>
      <c r="D32" s="31" t="s">
        <v>16</v>
      </c>
      <c r="E32" s="31" t="s">
        <v>17</v>
      </c>
      <c r="F32" s="31" t="s">
        <v>36</v>
      </c>
      <c r="G32" s="32">
        <v>1</v>
      </c>
      <c r="H32" s="33"/>
      <c r="I32" s="95">
        <v>542</v>
      </c>
      <c r="J32" s="34"/>
      <c r="K32" s="95">
        <v>578</v>
      </c>
      <c r="M32" s="2">
        <f t="shared" ref="M32:M50" si="3">+M31+1</f>
        <v>21</v>
      </c>
      <c r="O32" s="2">
        <f t="shared" si="2"/>
        <v>22</v>
      </c>
    </row>
    <row r="33" spans="2:15" ht="13">
      <c r="B33" s="15" t="s">
        <v>43</v>
      </c>
      <c r="C33" s="16"/>
      <c r="D33" s="17" t="s">
        <v>16</v>
      </c>
      <c r="E33" s="17" t="s">
        <v>17</v>
      </c>
      <c r="F33" s="17" t="s">
        <v>36</v>
      </c>
      <c r="G33" s="18">
        <v>1</v>
      </c>
      <c r="H33" s="8"/>
      <c r="I33" s="137">
        <v>506</v>
      </c>
      <c r="J33" s="19"/>
      <c r="K33" s="137">
        <v>560</v>
      </c>
      <c r="M33" s="2">
        <f t="shared" si="3"/>
        <v>22</v>
      </c>
      <c r="O33" s="2">
        <f t="shared" si="2"/>
        <v>23</v>
      </c>
    </row>
    <row r="34" spans="2:15" ht="13">
      <c r="B34" s="29" t="s">
        <v>44</v>
      </c>
      <c r="C34" s="30"/>
      <c r="D34" s="31" t="s">
        <v>16</v>
      </c>
      <c r="E34" s="31" t="s">
        <v>45</v>
      </c>
      <c r="F34" s="31" t="s">
        <v>36</v>
      </c>
      <c r="G34" s="32">
        <v>1</v>
      </c>
      <c r="H34" s="33"/>
      <c r="I34" s="95">
        <v>520</v>
      </c>
      <c r="J34" s="34"/>
      <c r="K34" s="95">
        <v>530</v>
      </c>
      <c r="M34" s="2">
        <f t="shared" si="3"/>
        <v>23</v>
      </c>
      <c r="O34" s="2">
        <f t="shared" si="2"/>
        <v>24</v>
      </c>
    </row>
    <row r="35" spans="2:15" ht="13">
      <c r="B35" s="15" t="s">
        <v>46</v>
      </c>
      <c r="C35" s="16"/>
      <c r="D35" s="17" t="s">
        <v>16</v>
      </c>
      <c r="E35" s="17" t="s">
        <v>38</v>
      </c>
      <c r="F35" s="17" t="s">
        <v>36</v>
      </c>
      <c r="G35" s="18">
        <v>1</v>
      </c>
      <c r="H35" s="8"/>
      <c r="I35" s="137">
        <v>0</v>
      </c>
      <c r="J35" s="19"/>
      <c r="K35" s="137">
        <v>310</v>
      </c>
      <c r="M35" s="2">
        <f t="shared" si="3"/>
        <v>24</v>
      </c>
      <c r="O35" s="2">
        <f t="shared" si="2"/>
        <v>25</v>
      </c>
    </row>
    <row r="36" spans="2:15" ht="13">
      <c r="B36" s="29" t="s">
        <v>47</v>
      </c>
      <c r="C36" s="30"/>
      <c r="D36" s="31" t="s">
        <v>16</v>
      </c>
      <c r="E36" s="31" t="s">
        <v>17</v>
      </c>
      <c r="F36" s="31" t="s">
        <v>36</v>
      </c>
      <c r="G36" s="32">
        <v>1</v>
      </c>
      <c r="H36" s="33"/>
      <c r="I36" s="95">
        <v>0</v>
      </c>
      <c r="J36" s="34"/>
      <c r="K36" s="95">
        <v>188</v>
      </c>
      <c r="M36" s="2">
        <f t="shared" si="3"/>
        <v>25</v>
      </c>
      <c r="O36" s="2">
        <f t="shared" si="2"/>
        <v>26</v>
      </c>
    </row>
    <row r="37" spans="2:15" ht="13">
      <c r="B37" s="15" t="s">
        <v>48</v>
      </c>
      <c r="C37" s="16"/>
      <c r="D37" s="17" t="s">
        <v>16</v>
      </c>
      <c r="E37" s="17" t="s">
        <v>17</v>
      </c>
      <c r="F37" s="17" t="s">
        <v>36</v>
      </c>
      <c r="G37" s="18">
        <v>1</v>
      </c>
      <c r="H37" s="8"/>
      <c r="I37" s="137">
        <v>0</v>
      </c>
      <c r="J37" s="19"/>
      <c r="K37" s="137">
        <v>141</v>
      </c>
      <c r="M37" s="2">
        <f t="shared" si="3"/>
        <v>26</v>
      </c>
      <c r="O37" s="2">
        <f t="shared" si="2"/>
        <v>27</v>
      </c>
    </row>
    <row r="38" spans="2:15" ht="13">
      <c r="B38" s="29" t="s">
        <v>49</v>
      </c>
      <c r="C38" s="30"/>
      <c r="D38" s="31" t="s">
        <v>16</v>
      </c>
      <c r="E38" s="31" t="s">
        <v>17</v>
      </c>
      <c r="F38" s="31" t="s">
        <v>36</v>
      </c>
      <c r="G38" s="32">
        <v>1</v>
      </c>
      <c r="H38" s="33"/>
      <c r="I38" s="95">
        <v>117</v>
      </c>
      <c r="J38" s="34"/>
      <c r="K38" s="95">
        <v>128</v>
      </c>
      <c r="M38" s="2">
        <f t="shared" si="3"/>
        <v>27</v>
      </c>
      <c r="O38" s="2">
        <f t="shared" si="2"/>
        <v>28</v>
      </c>
    </row>
    <row r="39" spans="2:15" ht="13">
      <c r="B39" s="15" t="s">
        <v>50</v>
      </c>
      <c r="C39" s="16"/>
      <c r="D39" s="17" t="s">
        <v>16</v>
      </c>
      <c r="E39" s="17" t="s">
        <v>17</v>
      </c>
      <c r="F39" s="17" t="s">
        <v>36</v>
      </c>
      <c r="G39" s="18">
        <v>1</v>
      </c>
      <c r="H39" s="8"/>
      <c r="I39" s="137">
        <v>120</v>
      </c>
      <c r="J39" s="19"/>
      <c r="K39" s="137">
        <v>120</v>
      </c>
      <c r="M39" s="2">
        <f t="shared" si="3"/>
        <v>28</v>
      </c>
      <c r="O39" s="2">
        <f t="shared" si="2"/>
        <v>29</v>
      </c>
    </row>
    <row r="40" spans="2:15" ht="13">
      <c r="B40" s="29" t="s">
        <v>51</v>
      </c>
      <c r="C40" s="30"/>
      <c r="D40" s="31" t="s">
        <v>16</v>
      </c>
      <c r="E40" s="31" t="s">
        <v>17</v>
      </c>
      <c r="F40" s="31" t="s">
        <v>36</v>
      </c>
      <c r="G40" s="32">
        <v>1</v>
      </c>
      <c r="H40" s="33"/>
      <c r="I40" s="95">
        <v>50</v>
      </c>
      <c r="J40" s="34"/>
      <c r="K40" s="95">
        <v>50</v>
      </c>
      <c r="M40" s="2">
        <f t="shared" si="3"/>
        <v>29</v>
      </c>
      <c r="O40" s="2">
        <f t="shared" si="2"/>
        <v>30</v>
      </c>
    </row>
    <row r="41" spans="2:15" ht="13">
      <c r="B41" s="15" t="s">
        <v>52</v>
      </c>
      <c r="C41" s="16"/>
      <c r="D41" s="17" t="s">
        <v>16</v>
      </c>
      <c r="E41" s="17" t="s">
        <v>17</v>
      </c>
      <c r="F41" s="17" t="s">
        <v>36</v>
      </c>
      <c r="G41" s="18">
        <v>1</v>
      </c>
      <c r="H41" s="8"/>
      <c r="I41" s="137">
        <v>49</v>
      </c>
      <c r="J41" s="19"/>
      <c r="K41" s="137">
        <v>49</v>
      </c>
      <c r="M41" s="2">
        <f t="shared" si="3"/>
        <v>30</v>
      </c>
      <c r="O41" s="2">
        <f t="shared" si="2"/>
        <v>31</v>
      </c>
    </row>
    <row r="42" spans="2:15" ht="13">
      <c r="B42" s="29" t="s">
        <v>53</v>
      </c>
      <c r="C42" s="30"/>
      <c r="D42" s="31" t="s">
        <v>16</v>
      </c>
      <c r="E42" s="31" t="s">
        <v>17</v>
      </c>
      <c r="F42" s="31" t="s">
        <v>36</v>
      </c>
      <c r="G42" s="32">
        <v>1</v>
      </c>
      <c r="H42" s="33"/>
      <c r="I42" s="95">
        <v>0</v>
      </c>
      <c r="J42" s="34"/>
      <c r="K42" s="95">
        <v>48</v>
      </c>
      <c r="M42" s="2">
        <f t="shared" si="3"/>
        <v>31</v>
      </c>
      <c r="O42" s="2">
        <f t="shared" si="2"/>
        <v>32</v>
      </c>
    </row>
    <row r="43" spans="2:15" ht="13">
      <c r="B43" s="15" t="s">
        <v>54</v>
      </c>
      <c r="C43" s="16"/>
      <c r="D43" s="17" t="s">
        <v>16</v>
      </c>
      <c r="E43" s="17" t="s">
        <v>17</v>
      </c>
      <c r="F43" s="17" t="s">
        <v>36</v>
      </c>
      <c r="G43" s="18">
        <v>1</v>
      </c>
      <c r="H43" s="8"/>
      <c r="I43" s="137">
        <v>0</v>
      </c>
      <c r="J43" s="19"/>
      <c r="K43" s="137">
        <v>47</v>
      </c>
      <c r="M43" s="2">
        <f t="shared" si="3"/>
        <v>32</v>
      </c>
      <c r="O43" s="2">
        <f t="shared" si="2"/>
        <v>33</v>
      </c>
    </row>
    <row r="44" spans="2:15" ht="13">
      <c r="B44" s="29" t="s">
        <v>55</v>
      </c>
      <c r="C44" s="30"/>
      <c r="D44" s="31" t="s">
        <v>16</v>
      </c>
      <c r="E44" s="31" t="s">
        <v>17</v>
      </c>
      <c r="F44" s="31" t="s">
        <v>36</v>
      </c>
      <c r="G44" s="32">
        <v>1</v>
      </c>
      <c r="H44" s="33"/>
      <c r="I44" s="95">
        <v>0</v>
      </c>
      <c r="J44" s="34"/>
      <c r="K44" s="95">
        <v>47</v>
      </c>
      <c r="M44" s="2">
        <f t="shared" si="3"/>
        <v>33</v>
      </c>
      <c r="O44" s="2">
        <f t="shared" si="2"/>
        <v>34</v>
      </c>
    </row>
    <row r="45" spans="2:15" ht="13">
      <c r="B45" s="15" t="s">
        <v>56</v>
      </c>
      <c r="C45" s="16"/>
      <c r="D45" s="17" t="s">
        <v>16</v>
      </c>
      <c r="E45" s="17" t="s">
        <v>17</v>
      </c>
      <c r="F45" s="17" t="s">
        <v>36</v>
      </c>
      <c r="G45" s="18">
        <v>1</v>
      </c>
      <c r="H45" s="8"/>
      <c r="I45" s="137">
        <v>0</v>
      </c>
      <c r="J45" s="19"/>
      <c r="K45" s="137">
        <v>47</v>
      </c>
      <c r="M45" s="2">
        <f t="shared" si="3"/>
        <v>34</v>
      </c>
      <c r="O45" s="2">
        <f t="shared" si="2"/>
        <v>35</v>
      </c>
    </row>
    <row r="46" spans="2:15" ht="13">
      <c r="B46" s="29" t="s">
        <v>57</v>
      </c>
      <c r="C46" s="30"/>
      <c r="D46" s="31" t="s">
        <v>16</v>
      </c>
      <c r="E46" s="31" t="s">
        <v>17</v>
      </c>
      <c r="F46" s="31" t="s">
        <v>36</v>
      </c>
      <c r="G46" s="32">
        <v>1</v>
      </c>
      <c r="H46" s="33"/>
      <c r="I46" s="95">
        <v>0</v>
      </c>
      <c r="J46" s="34"/>
      <c r="K46" s="95">
        <v>47</v>
      </c>
      <c r="M46" s="2">
        <f t="shared" si="3"/>
        <v>35</v>
      </c>
      <c r="O46" s="2">
        <f t="shared" si="2"/>
        <v>36</v>
      </c>
    </row>
    <row r="47" spans="2:15" ht="13">
      <c r="B47" s="15" t="s">
        <v>58</v>
      </c>
      <c r="C47" s="16"/>
      <c r="D47" s="17" t="s">
        <v>16</v>
      </c>
      <c r="E47" s="17" t="s">
        <v>17</v>
      </c>
      <c r="F47" s="17" t="s">
        <v>36</v>
      </c>
      <c r="G47" s="18">
        <v>1</v>
      </c>
      <c r="H47" s="8"/>
      <c r="I47" s="137">
        <v>0</v>
      </c>
      <c r="J47" s="19"/>
      <c r="K47" s="137">
        <v>47</v>
      </c>
      <c r="M47" s="2">
        <f t="shared" si="3"/>
        <v>36</v>
      </c>
      <c r="O47" s="2">
        <f t="shared" si="2"/>
        <v>37</v>
      </c>
    </row>
    <row r="48" spans="2:15" ht="13">
      <c r="B48" s="29" t="s">
        <v>59</v>
      </c>
      <c r="C48" s="30"/>
      <c r="D48" s="31" t="s">
        <v>16</v>
      </c>
      <c r="E48" s="31" t="s">
        <v>17</v>
      </c>
      <c r="F48" s="31" t="s">
        <v>36</v>
      </c>
      <c r="G48" s="32">
        <v>1</v>
      </c>
      <c r="H48" s="33"/>
      <c r="I48" s="95">
        <v>0</v>
      </c>
      <c r="J48" s="34"/>
      <c r="K48" s="95">
        <v>47</v>
      </c>
      <c r="M48" s="2">
        <f t="shared" si="3"/>
        <v>37</v>
      </c>
      <c r="O48" s="2">
        <f t="shared" si="2"/>
        <v>38</v>
      </c>
    </row>
    <row r="49" spans="2:15" ht="13">
      <c r="B49" s="15" t="s">
        <v>60</v>
      </c>
      <c r="C49" s="16"/>
      <c r="D49" s="17" t="s">
        <v>16</v>
      </c>
      <c r="E49" s="17" t="s">
        <v>17</v>
      </c>
      <c r="F49" s="17" t="s">
        <v>36</v>
      </c>
      <c r="G49" s="18">
        <v>1</v>
      </c>
      <c r="H49" s="8"/>
      <c r="I49" s="137">
        <v>0</v>
      </c>
      <c r="J49" s="19"/>
      <c r="K49" s="137">
        <v>44</v>
      </c>
      <c r="M49" s="2">
        <f t="shared" si="3"/>
        <v>38</v>
      </c>
      <c r="O49" s="2">
        <f t="shared" si="2"/>
        <v>39</v>
      </c>
    </row>
    <row r="50" spans="2:15" ht="13">
      <c r="B50" s="29" t="s">
        <v>61</v>
      </c>
      <c r="C50" s="30"/>
      <c r="D50" s="31" t="s">
        <v>16</v>
      </c>
      <c r="E50" s="31" t="s">
        <v>17</v>
      </c>
      <c r="F50" s="31" t="s">
        <v>36</v>
      </c>
      <c r="G50" s="32">
        <v>1</v>
      </c>
      <c r="H50" s="33"/>
      <c r="I50" s="95">
        <v>28</v>
      </c>
      <c r="J50" s="34"/>
      <c r="K50" s="95">
        <v>28</v>
      </c>
      <c r="M50" s="2">
        <f t="shared" si="3"/>
        <v>39</v>
      </c>
      <c r="O50" s="2">
        <f t="shared" si="2"/>
        <v>40</v>
      </c>
    </row>
    <row r="51" spans="2:15" ht="13">
      <c r="B51" s="22" t="s">
        <v>62</v>
      </c>
      <c r="C51" s="16"/>
      <c r="D51" s="17"/>
      <c r="E51" s="17"/>
      <c r="F51" s="17"/>
      <c r="G51" s="46"/>
      <c r="H51" s="47"/>
      <c r="I51" s="139">
        <f>SUM(I10:I50)</f>
        <v>6345</v>
      </c>
      <c r="J51" s="44"/>
      <c r="K51" s="139">
        <f>SUM(K10:K50)</f>
        <v>7817</v>
      </c>
    </row>
    <row r="52" spans="2:15" ht="13">
      <c r="B52" s="26" t="s">
        <v>63</v>
      </c>
      <c r="C52" s="26"/>
      <c r="D52" s="27"/>
      <c r="E52" s="27"/>
      <c r="F52" s="28"/>
      <c r="G52" s="27"/>
      <c r="H52" s="27"/>
      <c r="I52" s="81"/>
      <c r="J52" s="27"/>
      <c r="K52" s="81"/>
    </row>
    <row r="53" spans="2:15" ht="13">
      <c r="B53" s="15" t="s">
        <v>64</v>
      </c>
      <c r="C53" s="16"/>
      <c r="D53" s="17" t="s">
        <v>122</v>
      </c>
      <c r="E53" s="17" t="s">
        <v>65</v>
      </c>
      <c r="F53" s="17" t="s">
        <v>36</v>
      </c>
      <c r="G53" s="18">
        <v>1</v>
      </c>
      <c r="H53" s="8"/>
      <c r="I53" s="137">
        <v>1038</v>
      </c>
      <c r="J53" s="19"/>
      <c r="K53" s="137">
        <v>994</v>
      </c>
      <c r="M53" s="2">
        <f>+M30+1</f>
        <v>41</v>
      </c>
      <c r="O53" s="2">
        <f>+O50+1</f>
        <v>41</v>
      </c>
    </row>
    <row r="54" spans="2:15" ht="13">
      <c r="B54" s="29" t="s">
        <v>66</v>
      </c>
      <c r="C54" s="30"/>
      <c r="D54" s="31" t="s">
        <v>122</v>
      </c>
      <c r="E54" s="31" t="s">
        <v>65</v>
      </c>
      <c r="F54" s="31" t="s">
        <v>36</v>
      </c>
      <c r="G54" s="32">
        <v>1</v>
      </c>
      <c r="H54" s="33"/>
      <c r="I54" s="95">
        <f>799+4+14+13</f>
        <v>830</v>
      </c>
      <c r="J54" s="34"/>
      <c r="K54" s="95">
        <f>970+4+14+13</f>
        <v>1001</v>
      </c>
      <c r="M54" s="2">
        <f t="shared" ref="M54:M64" si="4">+M53+1</f>
        <v>42</v>
      </c>
      <c r="O54" s="2">
        <f t="shared" ref="O54:O64" si="5">+O53+1</f>
        <v>42</v>
      </c>
    </row>
    <row r="55" spans="2:15" ht="13">
      <c r="B55" s="15" t="s">
        <v>67</v>
      </c>
      <c r="C55" s="16"/>
      <c r="D55" s="17" t="s">
        <v>122</v>
      </c>
      <c r="E55" s="17" t="s">
        <v>65</v>
      </c>
      <c r="F55" s="17" t="s">
        <v>36</v>
      </c>
      <c r="G55" s="18">
        <v>1</v>
      </c>
      <c r="H55" s="8"/>
      <c r="I55" s="137">
        <v>740</v>
      </c>
      <c r="J55" s="19"/>
      <c r="K55" s="137">
        <v>800</v>
      </c>
      <c r="M55" s="2">
        <f t="shared" si="4"/>
        <v>43</v>
      </c>
      <c r="O55" s="2">
        <f t="shared" si="5"/>
        <v>43</v>
      </c>
    </row>
    <row r="56" spans="2:15" ht="13">
      <c r="B56" s="29" t="s">
        <v>68</v>
      </c>
      <c r="C56" s="30"/>
      <c r="D56" s="31" t="s">
        <v>122</v>
      </c>
      <c r="E56" s="31" t="s">
        <v>65</v>
      </c>
      <c r="F56" s="31" t="s">
        <v>36</v>
      </c>
      <c r="G56" s="32">
        <v>1</v>
      </c>
      <c r="H56" s="33"/>
      <c r="I56" s="95">
        <v>763</v>
      </c>
      <c r="J56" s="34"/>
      <c r="K56" s="95">
        <v>781</v>
      </c>
      <c r="M56" s="2">
        <f t="shared" si="4"/>
        <v>44</v>
      </c>
      <c r="O56" s="2">
        <f t="shared" si="5"/>
        <v>44</v>
      </c>
    </row>
    <row r="57" spans="2:15" ht="13">
      <c r="B57" s="15" t="s">
        <v>69</v>
      </c>
      <c r="C57" s="16"/>
      <c r="D57" s="17" t="s">
        <v>122</v>
      </c>
      <c r="E57" s="17" t="s">
        <v>65</v>
      </c>
      <c r="F57" s="17" t="s">
        <v>36</v>
      </c>
      <c r="G57" s="18">
        <v>1</v>
      </c>
      <c r="H57" s="8"/>
      <c r="I57" s="137">
        <v>662</v>
      </c>
      <c r="J57" s="19"/>
      <c r="K57" s="137">
        <v>692</v>
      </c>
      <c r="M57" s="2">
        <f t="shared" si="4"/>
        <v>45</v>
      </c>
      <c r="O57" s="2">
        <f t="shared" si="5"/>
        <v>45</v>
      </c>
    </row>
    <row r="58" spans="2:15" ht="13">
      <c r="B58" s="29" t="s">
        <v>70</v>
      </c>
      <c r="C58" s="30"/>
      <c r="D58" s="31" t="s">
        <v>122</v>
      </c>
      <c r="E58" s="31" t="s">
        <v>65</v>
      </c>
      <c r="F58" s="31" t="s">
        <v>36</v>
      </c>
      <c r="G58" s="32">
        <v>1</v>
      </c>
      <c r="H58" s="33"/>
      <c r="I58" s="95">
        <v>508</v>
      </c>
      <c r="J58" s="34"/>
      <c r="K58" s="95">
        <v>594</v>
      </c>
      <c r="M58" s="2">
        <f t="shared" si="4"/>
        <v>46</v>
      </c>
      <c r="O58" s="2">
        <f t="shared" si="5"/>
        <v>46</v>
      </c>
    </row>
    <row r="59" spans="2:15" ht="13">
      <c r="B59" s="15" t="s">
        <v>71</v>
      </c>
      <c r="C59" s="16"/>
      <c r="D59" s="17" t="s">
        <v>122</v>
      </c>
      <c r="E59" s="17" t="s">
        <v>65</v>
      </c>
      <c r="F59" s="17" t="s">
        <v>36</v>
      </c>
      <c r="G59" s="18">
        <v>1</v>
      </c>
      <c r="H59" s="8"/>
      <c r="I59" s="137">
        <v>463</v>
      </c>
      <c r="J59" s="19"/>
      <c r="K59" s="137">
        <v>608</v>
      </c>
      <c r="M59" s="2">
        <f t="shared" si="4"/>
        <v>47</v>
      </c>
      <c r="O59" s="2">
        <f t="shared" si="5"/>
        <v>47</v>
      </c>
    </row>
    <row r="60" spans="2:15" ht="13">
      <c r="B60" s="29" t="s">
        <v>72</v>
      </c>
      <c r="C60" s="30"/>
      <c r="D60" s="31" t="s">
        <v>122</v>
      </c>
      <c r="E60" s="31" t="s">
        <v>65</v>
      </c>
      <c r="F60" s="31" t="s">
        <v>36</v>
      </c>
      <c r="G60" s="32">
        <v>1</v>
      </c>
      <c r="H60" s="33"/>
      <c r="I60" s="95">
        <v>426</v>
      </c>
      <c r="J60" s="34"/>
      <c r="K60" s="95">
        <v>500</v>
      </c>
      <c r="M60" s="2">
        <f t="shared" si="4"/>
        <v>48</v>
      </c>
      <c r="O60" s="2">
        <f t="shared" si="5"/>
        <v>48</v>
      </c>
    </row>
    <row r="61" spans="2:15" ht="13">
      <c r="B61" s="15" t="s">
        <v>73</v>
      </c>
      <c r="C61" s="16"/>
      <c r="D61" s="17" t="s">
        <v>122</v>
      </c>
      <c r="E61" s="17" t="s">
        <v>65</v>
      </c>
      <c r="F61" s="17" t="s">
        <v>36</v>
      </c>
      <c r="G61" s="18">
        <v>1</v>
      </c>
      <c r="H61" s="8"/>
      <c r="I61" s="137">
        <v>400</v>
      </c>
      <c r="J61" s="19"/>
      <c r="K61" s="137">
        <v>453</v>
      </c>
      <c r="M61" s="2">
        <f t="shared" si="4"/>
        <v>49</v>
      </c>
      <c r="O61" s="2">
        <f t="shared" si="5"/>
        <v>49</v>
      </c>
    </row>
    <row r="62" spans="2:15" ht="13">
      <c r="B62" s="29" t="s">
        <v>74</v>
      </c>
      <c r="C62" s="30"/>
      <c r="D62" s="31" t="s">
        <v>122</v>
      </c>
      <c r="E62" s="31" t="s">
        <v>65</v>
      </c>
      <c r="F62" s="31" t="s">
        <v>36</v>
      </c>
      <c r="G62" s="32">
        <v>1</v>
      </c>
      <c r="H62" s="33"/>
      <c r="I62" s="95">
        <v>344</v>
      </c>
      <c r="J62" s="34"/>
      <c r="K62" s="95">
        <v>400</v>
      </c>
      <c r="M62" s="2">
        <f t="shared" si="4"/>
        <v>50</v>
      </c>
      <c r="O62" s="2">
        <f t="shared" si="5"/>
        <v>50</v>
      </c>
    </row>
    <row r="63" spans="2:15" ht="13">
      <c r="B63" s="15" t="s">
        <v>75</v>
      </c>
      <c r="C63" s="16"/>
      <c r="D63" s="17" t="s">
        <v>122</v>
      </c>
      <c r="E63" s="17" t="s">
        <v>65</v>
      </c>
      <c r="F63" s="17" t="s">
        <v>36</v>
      </c>
      <c r="G63" s="48">
        <v>0.78500000000000003</v>
      </c>
      <c r="H63" s="8"/>
      <c r="I63" s="137">
        <v>392</v>
      </c>
      <c r="J63" s="19"/>
      <c r="K63" s="137">
        <v>374</v>
      </c>
      <c r="M63" s="2">
        <f t="shared" si="4"/>
        <v>51</v>
      </c>
      <c r="O63" s="2">
        <f t="shared" si="5"/>
        <v>51</v>
      </c>
    </row>
    <row r="64" spans="2:15" ht="15.5">
      <c r="B64" s="29" t="s">
        <v>129</v>
      </c>
      <c r="C64" s="54"/>
      <c r="D64" s="31" t="s">
        <v>122</v>
      </c>
      <c r="E64" s="31" t="s">
        <v>65</v>
      </c>
      <c r="F64" s="31" t="s">
        <v>36</v>
      </c>
      <c r="G64" s="32">
        <v>1</v>
      </c>
      <c r="H64" s="33"/>
      <c r="I64" s="140">
        <v>210</v>
      </c>
      <c r="J64" s="34"/>
      <c r="K64" s="140">
        <v>236</v>
      </c>
      <c r="M64" s="2">
        <f t="shared" si="4"/>
        <v>52</v>
      </c>
      <c r="O64" s="2">
        <f t="shared" si="5"/>
        <v>52</v>
      </c>
    </row>
    <row r="65" spans="2:15" ht="13">
      <c r="B65" s="22" t="s">
        <v>62</v>
      </c>
      <c r="C65" s="16"/>
      <c r="D65" s="5"/>
      <c r="E65" s="5"/>
      <c r="F65" s="6"/>
      <c r="G65" s="23"/>
      <c r="H65" s="23"/>
      <c r="I65" s="139">
        <f>SUM(I53:I64)</f>
        <v>6776</v>
      </c>
      <c r="J65" s="44"/>
      <c r="K65" s="139">
        <f>SUM(K53:K64)</f>
        <v>7433</v>
      </c>
    </row>
    <row r="66" spans="2:15" ht="13">
      <c r="B66" s="26" t="s">
        <v>97</v>
      </c>
      <c r="C66" s="26"/>
      <c r="D66" s="27"/>
      <c r="E66" s="27"/>
      <c r="F66" s="28"/>
      <c r="G66" s="27"/>
      <c r="H66" s="27"/>
      <c r="I66" s="81"/>
      <c r="J66" s="27"/>
      <c r="K66" s="81"/>
    </row>
    <row r="67" spans="2:15" ht="13">
      <c r="B67" s="15" t="s">
        <v>176</v>
      </c>
      <c r="C67" s="16"/>
      <c r="D67" s="17" t="s">
        <v>114</v>
      </c>
      <c r="E67" s="17" t="s">
        <v>254</v>
      </c>
      <c r="F67" s="17" t="s">
        <v>36</v>
      </c>
      <c r="G67" s="18">
        <v>1</v>
      </c>
      <c r="H67" s="8"/>
      <c r="I67" s="137">
        <v>1037</v>
      </c>
      <c r="J67" s="19"/>
      <c r="K67" s="137">
        <v>1130</v>
      </c>
      <c r="M67" s="2">
        <f>+M109+1</f>
        <v>64</v>
      </c>
      <c r="O67" s="2">
        <f>+O64+1</f>
        <v>53</v>
      </c>
    </row>
    <row r="68" spans="2:15" ht="13">
      <c r="B68" s="29" t="s">
        <v>183</v>
      </c>
      <c r="C68" s="30"/>
      <c r="D68" s="31" t="s">
        <v>114</v>
      </c>
      <c r="E68" s="31" t="s">
        <v>255</v>
      </c>
      <c r="F68" s="31" t="s">
        <v>36</v>
      </c>
      <c r="G68" s="32">
        <v>1</v>
      </c>
      <c r="H68" s="33"/>
      <c r="I68" s="138">
        <v>1030</v>
      </c>
      <c r="J68" s="34"/>
      <c r="K68" s="138">
        <v>1130</v>
      </c>
      <c r="M68" s="2">
        <f t="shared" ref="M68:M96" si="6">+M67+1</f>
        <v>65</v>
      </c>
      <c r="O68" s="2">
        <f t="shared" ref="O68:O96" si="7">+O67+1</f>
        <v>54</v>
      </c>
    </row>
    <row r="69" spans="2:15" ht="13">
      <c r="B69" s="15" t="s">
        <v>187</v>
      </c>
      <c r="C69" s="16"/>
      <c r="D69" s="17" t="s">
        <v>114</v>
      </c>
      <c r="E69" s="17" t="s">
        <v>255</v>
      </c>
      <c r="F69" s="17" t="s">
        <v>36</v>
      </c>
      <c r="G69" s="18">
        <v>1</v>
      </c>
      <c r="H69" s="8"/>
      <c r="I69" s="137">
        <v>0</v>
      </c>
      <c r="J69" s="19"/>
      <c r="K69" s="137">
        <v>725</v>
      </c>
      <c r="M69" s="2">
        <f t="shared" si="6"/>
        <v>66</v>
      </c>
      <c r="O69" s="2">
        <f t="shared" si="7"/>
        <v>55</v>
      </c>
    </row>
    <row r="70" spans="2:15" ht="13">
      <c r="B70" s="29" t="s">
        <v>98</v>
      </c>
      <c r="C70" s="30"/>
      <c r="D70" s="31" t="s">
        <v>99</v>
      </c>
      <c r="E70" s="31" t="s">
        <v>100</v>
      </c>
      <c r="F70" s="31" t="s">
        <v>36</v>
      </c>
      <c r="G70" s="32">
        <v>1</v>
      </c>
      <c r="H70" s="33"/>
      <c r="I70" s="138">
        <v>518</v>
      </c>
      <c r="J70" s="34"/>
      <c r="K70" s="138">
        <v>603</v>
      </c>
      <c r="M70" s="2">
        <f t="shared" si="6"/>
        <v>67</v>
      </c>
      <c r="O70" s="2">
        <f t="shared" si="7"/>
        <v>56</v>
      </c>
    </row>
    <row r="71" spans="2:15" ht="13">
      <c r="B71" s="15" t="s">
        <v>104</v>
      </c>
      <c r="C71" s="16"/>
      <c r="D71" s="17" t="s">
        <v>120</v>
      </c>
      <c r="E71" s="17" t="s">
        <v>105</v>
      </c>
      <c r="F71" s="17" t="s">
        <v>36</v>
      </c>
      <c r="G71" s="18">
        <v>1</v>
      </c>
      <c r="H71" s="8"/>
      <c r="I71" s="137">
        <v>537</v>
      </c>
      <c r="J71" s="19"/>
      <c r="K71" s="137">
        <v>537</v>
      </c>
      <c r="M71" s="2">
        <f t="shared" si="6"/>
        <v>68</v>
      </c>
      <c r="O71" s="2">
        <f t="shared" si="7"/>
        <v>57</v>
      </c>
    </row>
    <row r="72" spans="2:15" ht="15.5">
      <c r="B72" s="29" t="s">
        <v>282</v>
      </c>
      <c r="C72" s="30"/>
      <c r="D72" s="31" t="s">
        <v>120</v>
      </c>
      <c r="E72" s="31" t="s">
        <v>112</v>
      </c>
      <c r="F72" s="31" t="s">
        <v>36</v>
      </c>
      <c r="G72" s="32">
        <v>0.5</v>
      </c>
      <c r="H72" s="33"/>
      <c r="I72" s="138">
        <v>422</v>
      </c>
      <c r="J72" s="34"/>
      <c r="K72" s="138">
        <v>519</v>
      </c>
      <c r="M72" s="2">
        <f t="shared" si="6"/>
        <v>69</v>
      </c>
      <c r="O72" s="2">
        <f t="shared" si="7"/>
        <v>58</v>
      </c>
    </row>
    <row r="73" spans="2:15" ht="13">
      <c r="B73" s="15" t="s">
        <v>101</v>
      </c>
      <c r="C73" s="16"/>
      <c r="D73" s="17" t="s">
        <v>99</v>
      </c>
      <c r="E73" s="17" t="s">
        <v>100</v>
      </c>
      <c r="F73" s="17" t="s">
        <v>36</v>
      </c>
      <c r="G73" s="18">
        <v>1</v>
      </c>
      <c r="H73" s="8"/>
      <c r="I73" s="137">
        <v>0</v>
      </c>
      <c r="J73" s="19"/>
      <c r="K73" s="137">
        <v>503</v>
      </c>
      <c r="M73" s="2">
        <f t="shared" si="6"/>
        <v>70</v>
      </c>
      <c r="O73" s="2">
        <f t="shared" si="7"/>
        <v>59</v>
      </c>
    </row>
    <row r="74" spans="2:15" ht="13">
      <c r="B74" s="29" t="s">
        <v>113</v>
      </c>
      <c r="C74" s="30"/>
      <c r="D74" s="31" t="s">
        <v>114</v>
      </c>
      <c r="E74" s="31" t="s">
        <v>115</v>
      </c>
      <c r="F74" s="31" t="s">
        <v>36</v>
      </c>
      <c r="G74" s="32">
        <v>1</v>
      </c>
      <c r="H74" s="33"/>
      <c r="I74" s="138">
        <v>0</v>
      </c>
      <c r="J74" s="34"/>
      <c r="K74" s="138">
        <v>503</v>
      </c>
      <c r="M74" s="2">
        <f t="shared" si="6"/>
        <v>71</v>
      </c>
      <c r="O74" s="2">
        <f t="shared" si="7"/>
        <v>60</v>
      </c>
    </row>
    <row r="75" spans="2:15" ht="13">
      <c r="B75" s="15" t="s">
        <v>102</v>
      </c>
      <c r="C75" s="16"/>
      <c r="D75" s="17" t="s">
        <v>99</v>
      </c>
      <c r="E75" s="17" t="s">
        <v>103</v>
      </c>
      <c r="F75" s="17" t="s">
        <v>36</v>
      </c>
      <c r="G75" s="18">
        <v>1</v>
      </c>
      <c r="H75" s="8"/>
      <c r="I75" s="137">
        <v>280</v>
      </c>
      <c r="J75" s="19"/>
      <c r="K75" s="137">
        <v>375</v>
      </c>
      <c r="M75" s="2">
        <f t="shared" si="6"/>
        <v>72</v>
      </c>
      <c r="O75" s="2">
        <f t="shared" si="7"/>
        <v>61</v>
      </c>
    </row>
    <row r="76" spans="2:15" ht="13">
      <c r="B76" s="29" t="s">
        <v>192</v>
      </c>
      <c r="C76" s="30"/>
      <c r="D76" s="31" t="s">
        <v>114</v>
      </c>
      <c r="E76" s="31" t="s">
        <v>256</v>
      </c>
      <c r="F76" s="31" t="s">
        <v>36</v>
      </c>
      <c r="G76" s="32">
        <v>1</v>
      </c>
      <c r="H76" s="33"/>
      <c r="I76" s="138">
        <v>0</v>
      </c>
      <c r="J76" s="34"/>
      <c r="K76" s="138">
        <v>191</v>
      </c>
      <c r="M76" s="2">
        <f t="shared" si="6"/>
        <v>73</v>
      </c>
      <c r="O76" s="2">
        <f t="shared" si="7"/>
        <v>62</v>
      </c>
    </row>
    <row r="77" spans="2:15" ht="13">
      <c r="B77" s="15" t="s">
        <v>199</v>
      </c>
      <c r="C77" s="16"/>
      <c r="D77" s="17" t="s">
        <v>114</v>
      </c>
      <c r="E77" s="17" t="s">
        <v>256</v>
      </c>
      <c r="F77" s="17" t="s">
        <v>36</v>
      </c>
      <c r="G77" s="18">
        <v>1</v>
      </c>
      <c r="H77" s="8"/>
      <c r="I77" s="137">
        <v>0</v>
      </c>
      <c r="J77" s="19"/>
      <c r="K77" s="137">
        <v>158</v>
      </c>
      <c r="M77" s="2">
        <f t="shared" si="6"/>
        <v>74</v>
      </c>
      <c r="O77" s="2">
        <f t="shared" si="7"/>
        <v>63</v>
      </c>
    </row>
    <row r="78" spans="2:15" ht="13">
      <c r="B78" s="29" t="s">
        <v>106</v>
      </c>
      <c r="C78" s="30"/>
      <c r="D78" s="31" t="s">
        <v>120</v>
      </c>
      <c r="E78" s="31" t="s">
        <v>107</v>
      </c>
      <c r="F78" s="31" t="s">
        <v>36</v>
      </c>
      <c r="G78" s="32">
        <v>1</v>
      </c>
      <c r="H78" s="33"/>
      <c r="I78" s="138">
        <v>110</v>
      </c>
      <c r="J78" s="34"/>
      <c r="K78" s="138">
        <v>121</v>
      </c>
      <c r="M78" s="2">
        <f t="shared" si="6"/>
        <v>75</v>
      </c>
      <c r="O78" s="2">
        <f t="shared" si="7"/>
        <v>64</v>
      </c>
    </row>
    <row r="79" spans="2:15" ht="13">
      <c r="B79" s="15" t="s">
        <v>203</v>
      </c>
      <c r="C79" s="16"/>
      <c r="D79" s="17" t="s">
        <v>114</v>
      </c>
      <c r="E79" s="17" t="s">
        <v>256</v>
      </c>
      <c r="F79" s="17" t="s">
        <v>36</v>
      </c>
      <c r="G79" s="18">
        <v>1</v>
      </c>
      <c r="H79" s="8"/>
      <c r="I79" s="137">
        <v>0</v>
      </c>
      <c r="J79" s="19"/>
      <c r="K79" s="137">
        <v>92</v>
      </c>
      <c r="M79" s="2">
        <f t="shared" si="6"/>
        <v>76</v>
      </c>
      <c r="O79" s="2">
        <f t="shared" si="7"/>
        <v>65</v>
      </c>
    </row>
    <row r="80" spans="2:15" ht="13">
      <c r="B80" s="29" t="s">
        <v>108</v>
      </c>
      <c r="C80" s="30"/>
      <c r="D80" s="31" t="s">
        <v>120</v>
      </c>
      <c r="E80" s="31" t="s">
        <v>107</v>
      </c>
      <c r="F80" s="31" t="s">
        <v>36</v>
      </c>
      <c r="G80" s="32">
        <v>1</v>
      </c>
      <c r="H80" s="33"/>
      <c r="I80" s="138">
        <v>60</v>
      </c>
      <c r="J80" s="34"/>
      <c r="K80" s="138">
        <v>80</v>
      </c>
      <c r="M80" s="2">
        <f t="shared" si="6"/>
        <v>77</v>
      </c>
      <c r="O80" s="2">
        <f t="shared" si="7"/>
        <v>66</v>
      </c>
    </row>
    <row r="81" spans="2:15" ht="13">
      <c r="B81" s="15" t="s">
        <v>206</v>
      </c>
      <c r="C81" s="16"/>
      <c r="D81" s="17" t="s">
        <v>114</v>
      </c>
      <c r="E81" s="17" t="s">
        <v>256</v>
      </c>
      <c r="F81" s="17" t="s">
        <v>259</v>
      </c>
      <c r="G81" s="18">
        <v>1</v>
      </c>
      <c r="H81" s="8"/>
      <c r="I81" s="137">
        <v>0</v>
      </c>
      <c r="J81" s="19"/>
      <c r="K81" s="137">
        <v>77</v>
      </c>
      <c r="M81" s="2">
        <f t="shared" si="6"/>
        <v>78</v>
      </c>
      <c r="O81" s="2">
        <f t="shared" si="7"/>
        <v>67</v>
      </c>
    </row>
    <row r="82" spans="2:15" ht="13">
      <c r="B82" s="29" t="s">
        <v>211</v>
      </c>
      <c r="C82" s="30"/>
      <c r="D82" s="31" t="s">
        <v>114</v>
      </c>
      <c r="E82" s="31" t="s">
        <v>256</v>
      </c>
      <c r="F82" s="31" t="s">
        <v>36</v>
      </c>
      <c r="G82" s="32">
        <v>1</v>
      </c>
      <c r="H82" s="33"/>
      <c r="I82" s="138">
        <v>0</v>
      </c>
      <c r="J82" s="34"/>
      <c r="K82" s="138">
        <v>73</v>
      </c>
      <c r="M82" s="2">
        <f t="shared" si="6"/>
        <v>79</v>
      </c>
      <c r="O82" s="2">
        <f t="shared" si="7"/>
        <v>68</v>
      </c>
    </row>
    <row r="83" spans="2:15" ht="13">
      <c r="B83" s="15" t="s">
        <v>214</v>
      </c>
      <c r="C83" s="16"/>
      <c r="D83" s="17" t="s">
        <v>114</v>
      </c>
      <c r="E83" s="17" t="s">
        <v>256</v>
      </c>
      <c r="F83" s="17" t="s">
        <v>259</v>
      </c>
      <c r="G83" s="18">
        <v>1</v>
      </c>
      <c r="H83" s="8"/>
      <c r="I83" s="137">
        <v>0</v>
      </c>
      <c r="J83" s="19"/>
      <c r="K83" s="137">
        <v>68</v>
      </c>
      <c r="M83" s="2">
        <f t="shared" si="6"/>
        <v>80</v>
      </c>
      <c r="O83" s="2">
        <f t="shared" si="7"/>
        <v>69</v>
      </c>
    </row>
    <row r="84" spans="2:15" ht="13">
      <c r="B84" s="29" t="s">
        <v>220</v>
      </c>
      <c r="C84" s="30"/>
      <c r="D84" s="31" t="s">
        <v>114</v>
      </c>
      <c r="E84" s="31" t="s">
        <v>256</v>
      </c>
      <c r="F84" s="31" t="s">
        <v>36</v>
      </c>
      <c r="G84" s="32">
        <v>1</v>
      </c>
      <c r="H84" s="33"/>
      <c r="I84" s="138">
        <v>0</v>
      </c>
      <c r="J84" s="34"/>
      <c r="K84" s="138">
        <v>67</v>
      </c>
      <c r="M84" s="2">
        <f t="shared" si="6"/>
        <v>81</v>
      </c>
      <c r="O84" s="2">
        <f t="shared" si="7"/>
        <v>70</v>
      </c>
    </row>
    <row r="85" spans="2:15" ht="13">
      <c r="B85" s="15" t="s">
        <v>217</v>
      </c>
      <c r="C85" s="16"/>
      <c r="D85" s="17" t="s">
        <v>114</v>
      </c>
      <c r="E85" s="17" t="s">
        <v>256</v>
      </c>
      <c r="F85" s="17" t="s">
        <v>259</v>
      </c>
      <c r="G85" s="18">
        <v>1</v>
      </c>
      <c r="H85" s="8"/>
      <c r="I85" s="137">
        <v>0</v>
      </c>
      <c r="J85" s="19"/>
      <c r="K85" s="137">
        <v>60</v>
      </c>
      <c r="M85" s="2">
        <f t="shared" si="6"/>
        <v>82</v>
      </c>
      <c r="O85" s="2">
        <f t="shared" si="7"/>
        <v>71</v>
      </c>
    </row>
    <row r="86" spans="2:15" ht="13">
      <c r="B86" s="29" t="s">
        <v>109</v>
      </c>
      <c r="C86" s="30"/>
      <c r="D86" s="31" t="s">
        <v>120</v>
      </c>
      <c r="E86" s="31" t="s">
        <v>107</v>
      </c>
      <c r="F86" s="31" t="s">
        <v>36</v>
      </c>
      <c r="G86" s="32">
        <v>1</v>
      </c>
      <c r="H86" s="33"/>
      <c r="I86" s="138">
        <v>55</v>
      </c>
      <c r="J86" s="34"/>
      <c r="K86" s="138">
        <v>56</v>
      </c>
      <c r="M86" s="2">
        <f t="shared" si="6"/>
        <v>83</v>
      </c>
      <c r="O86" s="2">
        <f t="shared" si="7"/>
        <v>72</v>
      </c>
    </row>
    <row r="87" spans="2:15" ht="13">
      <c r="B87" s="15" t="s">
        <v>224</v>
      </c>
      <c r="C87" s="16"/>
      <c r="D87" s="17" t="s">
        <v>114</v>
      </c>
      <c r="E87" s="17" t="s">
        <v>255</v>
      </c>
      <c r="F87" s="17" t="s">
        <v>259</v>
      </c>
      <c r="G87" s="18">
        <v>1</v>
      </c>
      <c r="H87" s="8"/>
      <c r="I87" s="137">
        <v>0</v>
      </c>
      <c r="J87" s="19"/>
      <c r="K87" s="137">
        <v>53</v>
      </c>
      <c r="M87" s="2">
        <f t="shared" si="6"/>
        <v>84</v>
      </c>
      <c r="O87" s="2">
        <f t="shared" si="7"/>
        <v>73</v>
      </c>
    </row>
    <row r="88" spans="2:15" ht="13">
      <c r="B88" s="29" t="s">
        <v>110</v>
      </c>
      <c r="C88" s="30"/>
      <c r="D88" s="31" t="s">
        <v>120</v>
      </c>
      <c r="E88" s="31" t="s">
        <v>107</v>
      </c>
      <c r="F88" s="31" t="s">
        <v>36</v>
      </c>
      <c r="G88" s="32">
        <v>1</v>
      </c>
      <c r="H88" s="33"/>
      <c r="I88" s="138">
        <v>0</v>
      </c>
      <c r="J88" s="34"/>
      <c r="K88" s="138">
        <v>48</v>
      </c>
      <c r="M88" s="2">
        <f t="shared" si="6"/>
        <v>85</v>
      </c>
      <c r="O88" s="2">
        <f t="shared" si="7"/>
        <v>74</v>
      </c>
    </row>
    <row r="89" spans="2:15" ht="13">
      <c r="B89" s="15" t="s">
        <v>111</v>
      </c>
      <c r="C89" s="16"/>
      <c r="D89" s="17" t="s">
        <v>120</v>
      </c>
      <c r="E89" s="17" t="s">
        <v>107</v>
      </c>
      <c r="F89" s="17" t="s">
        <v>36</v>
      </c>
      <c r="G89" s="18">
        <v>1</v>
      </c>
      <c r="H89" s="8"/>
      <c r="I89" s="137">
        <v>45</v>
      </c>
      <c r="J89" s="19"/>
      <c r="K89" s="137">
        <v>47</v>
      </c>
      <c r="M89" s="2">
        <f t="shared" si="6"/>
        <v>86</v>
      </c>
      <c r="O89" s="2">
        <f t="shared" si="7"/>
        <v>75</v>
      </c>
    </row>
    <row r="90" spans="2:15" ht="13">
      <c r="B90" s="29" t="s">
        <v>226</v>
      </c>
      <c r="C90" s="30"/>
      <c r="D90" s="31" t="s">
        <v>114</v>
      </c>
      <c r="E90" s="31" t="s">
        <v>257</v>
      </c>
      <c r="F90" s="31" t="s">
        <v>259</v>
      </c>
      <c r="G90" s="32">
        <v>1</v>
      </c>
      <c r="H90" s="33"/>
      <c r="I90" s="138">
        <v>0</v>
      </c>
      <c r="J90" s="34"/>
      <c r="K90" s="138">
        <v>26</v>
      </c>
      <c r="M90" s="2">
        <f t="shared" si="6"/>
        <v>87</v>
      </c>
      <c r="O90" s="2">
        <f t="shared" si="7"/>
        <v>76</v>
      </c>
    </row>
    <row r="91" spans="2:15" ht="15.5">
      <c r="B91" s="15" t="s">
        <v>281</v>
      </c>
      <c r="C91" s="16"/>
      <c r="D91" s="17" t="s">
        <v>120</v>
      </c>
      <c r="E91" s="17" t="s">
        <v>112</v>
      </c>
      <c r="F91" s="17" t="s">
        <v>36</v>
      </c>
      <c r="G91" s="18">
        <v>0.5</v>
      </c>
      <c r="H91" s="8"/>
      <c r="I91" s="137">
        <v>25</v>
      </c>
      <c r="J91" s="19"/>
      <c r="K91" s="137">
        <v>25</v>
      </c>
      <c r="M91" s="2">
        <f t="shared" si="6"/>
        <v>88</v>
      </c>
      <c r="O91" s="2">
        <f t="shared" si="7"/>
        <v>77</v>
      </c>
    </row>
    <row r="92" spans="2:15" ht="13">
      <c r="B92" s="29" t="s">
        <v>229</v>
      </c>
      <c r="C92" s="30"/>
      <c r="D92" s="31" t="s">
        <v>114</v>
      </c>
      <c r="E92" s="31" t="s">
        <v>255</v>
      </c>
      <c r="F92" s="31" t="s">
        <v>259</v>
      </c>
      <c r="G92" s="32">
        <v>1</v>
      </c>
      <c r="H92" s="33"/>
      <c r="I92" s="138">
        <v>0</v>
      </c>
      <c r="J92" s="34"/>
      <c r="K92" s="138">
        <v>23</v>
      </c>
      <c r="M92" s="2">
        <f t="shared" si="6"/>
        <v>89</v>
      </c>
      <c r="O92" s="2">
        <f t="shared" si="7"/>
        <v>78</v>
      </c>
    </row>
    <row r="93" spans="2:15" ht="13">
      <c r="B93" s="15" t="s">
        <v>232</v>
      </c>
      <c r="C93" s="16"/>
      <c r="D93" s="17" t="s">
        <v>114</v>
      </c>
      <c r="E93" s="17" t="s">
        <v>255</v>
      </c>
      <c r="F93" s="17" t="s">
        <v>259</v>
      </c>
      <c r="G93" s="18">
        <v>1</v>
      </c>
      <c r="H93" s="8"/>
      <c r="I93" s="137">
        <v>0</v>
      </c>
      <c r="J93" s="19"/>
      <c r="K93" s="137">
        <v>20</v>
      </c>
      <c r="M93" s="2">
        <f t="shared" si="6"/>
        <v>90</v>
      </c>
      <c r="O93" s="2">
        <f t="shared" si="7"/>
        <v>79</v>
      </c>
    </row>
    <row r="94" spans="2:15" ht="13">
      <c r="B94" s="29" t="s">
        <v>234</v>
      </c>
      <c r="C94" s="30"/>
      <c r="D94" s="31" t="s">
        <v>114</v>
      </c>
      <c r="E94" s="31" t="s">
        <v>257</v>
      </c>
      <c r="F94" s="31" t="s">
        <v>259</v>
      </c>
      <c r="G94" s="32">
        <v>1</v>
      </c>
      <c r="H94" s="33"/>
      <c r="I94" s="138">
        <v>0</v>
      </c>
      <c r="J94" s="34"/>
      <c r="K94" s="138">
        <v>12</v>
      </c>
      <c r="M94" s="2">
        <f t="shared" si="6"/>
        <v>91</v>
      </c>
      <c r="O94" s="2">
        <f t="shared" si="7"/>
        <v>80</v>
      </c>
    </row>
    <row r="95" spans="2:15" ht="13">
      <c r="B95" s="15" t="s">
        <v>237</v>
      </c>
      <c r="C95" s="16"/>
      <c r="D95" s="17" t="s">
        <v>114</v>
      </c>
      <c r="E95" s="17" t="s">
        <v>258</v>
      </c>
      <c r="F95" s="17" t="s">
        <v>259</v>
      </c>
      <c r="G95" s="18">
        <v>1</v>
      </c>
      <c r="H95" s="8"/>
      <c r="I95" s="137">
        <v>0</v>
      </c>
      <c r="J95" s="19"/>
      <c r="K95" s="137">
        <v>10</v>
      </c>
      <c r="M95" s="2">
        <f t="shared" si="6"/>
        <v>92</v>
      </c>
      <c r="O95" s="2">
        <f t="shared" si="7"/>
        <v>81</v>
      </c>
    </row>
    <row r="96" spans="2:15" ht="13">
      <c r="B96" s="29" t="s">
        <v>240</v>
      </c>
      <c r="C96" s="30"/>
      <c r="D96" s="31" t="s">
        <v>114</v>
      </c>
      <c r="E96" s="31" t="s">
        <v>256</v>
      </c>
      <c r="F96" s="31" t="s">
        <v>241</v>
      </c>
      <c r="G96" s="32">
        <v>1</v>
      </c>
      <c r="H96" s="33"/>
      <c r="I96" s="138">
        <v>0</v>
      </c>
      <c r="J96" s="34"/>
      <c r="K96" s="138">
        <v>4</v>
      </c>
      <c r="M96" s="2">
        <f t="shared" si="6"/>
        <v>93</v>
      </c>
      <c r="N96" s="2" t="s">
        <v>138</v>
      </c>
      <c r="O96" s="2">
        <f t="shared" si="7"/>
        <v>82</v>
      </c>
    </row>
    <row r="97" spans="2:16" ht="13">
      <c r="B97" s="22" t="s">
        <v>62</v>
      </c>
      <c r="C97" s="16"/>
      <c r="D97" s="5"/>
      <c r="E97" s="5"/>
      <c r="F97" s="6"/>
      <c r="G97" s="23"/>
      <c r="H97" s="23"/>
      <c r="I97" s="139">
        <f>SUM(I67:I96)</f>
        <v>4119</v>
      </c>
      <c r="J97" s="44"/>
      <c r="K97" s="139">
        <f>SUM(K67:K96)</f>
        <v>7336</v>
      </c>
    </row>
    <row r="98" spans="2:16" ht="13">
      <c r="B98" s="26" t="s">
        <v>76</v>
      </c>
      <c r="C98" s="26"/>
      <c r="D98" s="27"/>
      <c r="E98" s="27"/>
      <c r="F98" s="28"/>
      <c r="G98" s="27"/>
      <c r="H98" s="27"/>
      <c r="I98" s="81"/>
      <c r="J98" s="27"/>
      <c r="K98" s="81"/>
    </row>
    <row r="99" spans="2:16" ht="13">
      <c r="B99" s="15" t="s">
        <v>77</v>
      </c>
      <c r="C99" s="16"/>
      <c r="D99" s="17" t="s">
        <v>78</v>
      </c>
      <c r="E99" s="17" t="s">
        <v>79</v>
      </c>
      <c r="F99" s="17" t="s">
        <v>34</v>
      </c>
      <c r="G99" s="18">
        <v>1</v>
      </c>
      <c r="H99" s="8"/>
      <c r="I99" s="137">
        <v>0</v>
      </c>
      <c r="J99" s="19"/>
      <c r="K99" s="137">
        <v>847</v>
      </c>
      <c r="M99" s="2">
        <f>+M64+1</f>
        <v>53</v>
      </c>
      <c r="O99" s="2">
        <f>+O96+1</f>
        <v>83</v>
      </c>
    </row>
    <row r="100" spans="2:16" ht="13">
      <c r="B100" s="29" t="s">
        <v>80</v>
      </c>
      <c r="C100" s="30"/>
      <c r="D100" s="31" t="s">
        <v>78</v>
      </c>
      <c r="E100" s="31" t="s">
        <v>81</v>
      </c>
      <c r="F100" s="31" t="s">
        <v>36</v>
      </c>
      <c r="G100" s="32">
        <v>1</v>
      </c>
      <c r="H100" s="33"/>
      <c r="I100" s="95">
        <v>720</v>
      </c>
      <c r="J100" s="34"/>
      <c r="K100" s="95">
        <v>807</v>
      </c>
      <c r="M100" s="2">
        <f t="shared" ref="M100:M109" si="8">+M99+1</f>
        <v>54</v>
      </c>
      <c r="O100" s="2">
        <f t="shared" ref="O100:O109" si="9">+O99+1</f>
        <v>84</v>
      </c>
    </row>
    <row r="101" spans="2:16" ht="13">
      <c r="B101" s="15" t="s">
        <v>82</v>
      </c>
      <c r="C101" s="16"/>
      <c r="D101" s="17" t="s">
        <v>78</v>
      </c>
      <c r="E101" s="17" t="s">
        <v>81</v>
      </c>
      <c r="F101" s="17" t="s">
        <v>36</v>
      </c>
      <c r="G101" s="18">
        <v>1</v>
      </c>
      <c r="H101" s="8"/>
      <c r="I101" s="137">
        <v>782</v>
      </c>
      <c r="J101" s="19"/>
      <c r="K101" s="137">
        <v>795</v>
      </c>
      <c r="M101" s="2">
        <f t="shared" si="8"/>
        <v>55</v>
      </c>
      <c r="O101" s="2">
        <f t="shared" si="9"/>
        <v>85</v>
      </c>
    </row>
    <row r="102" spans="2:16" ht="13">
      <c r="B102" s="29" t="s">
        <v>83</v>
      </c>
      <c r="C102" s="30"/>
      <c r="D102" s="31" t="s">
        <v>78</v>
      </c>
      <c r="E102" s="31" t="s">
        <v>79</v>
      </c>
      <c r="F102" s="31" t="s">
        <v>36</v>
      </c>
      <c r="G102" s="32">
        <v>1</v>
      </c>
      <c r="H102" s="33"/>
      <c r="I102" s="95">
        <v>455</v>
      </c>
      <c r="J102" s="34"/>
      <c r="K102" s="95">
        <v>606</v>
      </c>
      <c r="M102" s="2">
        <f t="shared" si="8"/>
        <v>56</v>
      </c>
      <c r="O102" s="2">
        <f t="shared" si="9"/>
        <v>86</v>
      </c>
    </row>
    <row r="103" spans="2:16" ht="13">
      <c r="B103" s="15" t="s">
        <v>84</v>
      </c>
      <c r="C103" s="16"/>
      <c r="D103" s="17" t="s">
        <v>78</v>
      </c>
      <c r="E103" s="17" t="s">
        <v>85</v>
      </c>
      <c r="F103" s="17" t="s">
        <v>36</v>
      </c>
      <c r="G103" s="18">
        <v>1</v>
      </c>
      <c r="H103" s="8"/>
      <c r="I103" s="137">
        <v>449</v>
      </c>
      <c r="J103" s="19"/>
      <c r="K103" s="137">
        <v>501</v>
      </c>
      <c r="M103" s="2">
        <f t="shared" si="8"/>
        <v>57</v>
      </c>
      <c r="O103" s="2">
        <f t="shared" si="9"/>
        <v>87</v>
      </c>
    </row>
    <row r="104" spans="2:16" ht="13">
      <c r="B104" s="29" t="s">
        <v>86</v>
      </c>
      <c r="C104" s="30"/>
      <c r="D104" s="31" t="s">
        <v>78</v>
      </c>
      <c r="E104" s="31" t="s">
        <v>87</v>
      </c>
      <c r="F104" s="31" t="s">
        <v>36</v>
      </c>
      <c r="G104" s="32">
        <v>1</v>
      </c>
      <c r="H104" s="33"/>
      <c r="I104" s="95">
        <v>235</v>
      </c>
      <c r="J104" s="34"/>
      <c r="K104" s="95">
        <v>225</v>
      </c>
      <c r="M104" s="2">
        <f t="shared" si="8"/>
        <v>58</v>
      </c>
      <c r="O104" s="2">
        <f t="shared" si="9"/>
        <v>88</v>
      </c>
    </row>
    <row r="105" spans="2:16" ht="13">
      <c r="B105" s="15" t="s">
        <v>88</v>
      </c>
      <c r="C105" s="16"/>
      <c r="D105" s="17" t="s">
        <v>78</v>
      </c>
      <c r="E105" s="17" t="s">
        <v>81</v>
      </c>
      <c r="F105" s="17" t="s">
        <v>36</v>
      </c>
      <c r="G105" s="18">
        <v>1</v>
      </c>
      <c r="H105" s="8"/>
      <c r="I105" s="137">
        <v>235</v>
      </c>
      <c r="J105" s="19"/>
      <c r="K105" s="137">
        <v>237</v>
      </c>
      <c r="M105" s="2">
        <f t="shared" si="8"/>
        <v>59</v>
      </c>
      <c r="O105" s="2">
        <f t="shared" si="9"/>
        <v>89</v>
      </c>
    </row>
    <row r="106" spans="2:16" ht="13">
      <c r="B106" s="29" t="s">
        <v>89</v>
      </c>
      <c r="C106" s="30"/>
      <c r="D106" s="31" t="s">
        <v>78</v>
      </c>
      <c r="E106" s="31" t="s">
        <v>90</v>
      </c>
      <c r="F106" s="31" t="s">
        <v>36</v>
      </c>
      <c r="G106" s="32">
        <v>1</v>
      </c>
      <c r="H106" s="33"/>
      <c r="I106" s="95">
        <v>184</v>
      </c>
      <c r="J106" s="34"/>
      <c r="K106" s="95">
        <v>215</v>
      </c>
      <c r="M106" s="2">
        <f t="shared" si="8"/>
        <v>60</v>
      </c>
      <c r="O106" s="2">
        <f t="shared" si="9"/>
        <v>90</v>
      </c>
    </row>
    <row r="107" spans="2:16" ht="13">
      <c r="B107" s="15" t="s">
        <v>91</v>
      </c>
      <c r="C107" s="16"/>
      <c r="D107" s="17" t="s">
        <v>92</v>
      </c>
      <c r="E107" s="17" t="s">
        <v>93</v>
      </c>
      <c r="F107" s="17" t="s">
        <v>36</v>
      </c>
      <c r="G107" s="18">
        <v>1</v>
      </c>
      <c r="H107" s="8"/>
      <c r="I107" s="137">
        <v>980</v>
      </c>
      <c r="J107" s="19"/>
      <c r="K107" s="137">
        <v>1134</v>
      </c>
      <c r="M107" s="2">
        <f t="shared" si="8"/>
        <v>61</v>
      </c>
      <c r="O107" s="2">
        <f t="shared" si="9"/>
        <v>91</v>
      </c>
    </row>
    <row r="108" spans="2:16" ht="13">
      <c r="B108" s="29" t="s">
        <v>94</v>
      </c>
      <c r="C108" s="30"/>
      <c r="D108" s="31" t="s">
        <v>95</v>
      </c>
      <c r="E108" s="31" t="s">
        <v>87</v>
      </c>
      <c r="F108" s="31" t="s">
        <v>36</v>
      </c>
      <c r="G108" s="32">
        <v>1</v>
      </c>
      <c r="H108" s="33"/>
      <c r="I108" s="95">
        <v>537</v>
      </c>
      <c r="J108" s="34"/>
      <c r="K108" s="95">
        <v>599</v>
      </c>
      <c r="M108" s="2">
        <f t="shared" si="8"/>
        <v>62</v>
      </c>
      <c r="O108" s="2">
        <f t="shared" si="9"/>
        <v>92</v>
      </c>
    </row>
    <row r="109" spans="2:16" ht="13">
      <c r="B109" s="15" t="s">
        <v>96</v>
      </c>
      <c r="C109" s="16"/>
      <c r="D109" s="17" t="s">
        <v>95</v>
      </c>
      <c r="E109" s="17" t="s">
        <v>87</v>
      </c>
      <c r="F109" s="17" t="s">
        <v>36</v>
      </c>
      <c r="G109" s="18">
        <v>1</v>
      </c>
      <c r="H109" s="8"/>
      <c r="I109" s="141">
        <v>0</v>
      </c>
      <c r="J109" s="19"/>
      <c r="K109" s="141">
        <v>117</v>
      </c>
      <c r="M109" s="2">
        <f t="shared" si="8"/>
        <v>63</v>
      </c>
      <c r="O109" s="2">
        <f t="shared" si="9"/>
        <v>93</v>
      </c>
      <c r="P109" s="2" t="s">
        <v>275</v>
      </c>
    </row>
    <row r="110" spans="2:16" ht="13">
      <c r="B110" s="36" t="s">
        <v>62</v>
      </c>
      <c r="C110" s="30"/>
      <c r="D110" s="27"/>
      <c r="E110" s="27"/>
      <c r="F110" s="28"/>
      <c r="G110" s="37"/>
      <c r="H110" s="37"/>
      <c r="I110" s="142">
        <f>SUM(I99:I109)</f>
        <v>4577</v>
      </c>
      <c r="J110" s="45"/>
      <c r="K110" s="142">
        <f>SUM(K99:K109)</f>
        <v>6083</v>
      </c>
    </row>
    <row r="111" spans="2:16" ht="13.5" thickBot="1">
      <c r="B111" s="14" t="s">
        <v>260</v>
      </c>
      <c r="I111" s="143">
        <f>+I51+I65+I110+I97</f>
        <v>21817</v>
      </c>
      <c r="J111" s="51"/>
      <c r="K111" s="143">
        <f>+K51+K65+K110+K97</f>
        <v>28669</v>
      </c>
    </row>
    <row r="112" spans="2:16" ht="13.5" thickTop="1">
      <c r="B112" s="26" t="s">
        <v>123</v>
      </c>
      <c r="C112" s="26"/>
      <c r="D112" s="27"/>
      <c r="E112" s="27"/>
      <c r="F112" s="28"/>
      <c r="G112" s="27"/>
      <c r="H112" s="27"/>
      <c r="I112" s="81"/>
      <c r="J112" s="27"/>
      <c r="K112" s="81"/>
    </row>
    <row r="113" spans="1:14" ht="13">
      <c r="B113" s="15" t="s">
        <v>116</v>
      </c>
      <c r="C113" s="16"/>
      <c r="D113" s="17" t="s">
        <v>16</v>
      </c>
      <c r="E113" s="17" t="s">
        <v>17</v>
      </c>
      <c r="F113" s="17" t="s">
        <v>36</v>
      </c>
      <c r="G113" s="18">
        <v>0.65</v>
      </c>
      <c r="H113" s="8"/>
      <c r="I113" s="137">
        <f>362+10</f>
        <v>372</v>
      </c>
      <c r="J113" s="19"/>
      <c r="K113" s="137">
        <f>390+12</f>
        <v>402</v>
      </c>
      <c r="M113" s="2">
        <f>M96+1</f>
        <v>94</v>
      </c>
    </row>
    <row r="114" spans="1:14" ht="13">
      <c r="B114" s="29" t="s">
        <v>119</v>
      </c>
      <c r="C114" s="56"/>
      <c r="D114" s="31" t="s">
        <v>16</v>
      </c>
      <c r="E114" s="31" t="s">
        <v>17</v>
      </c>
      <c r="F114" s="31" t="s">
        <v>36</v>
      </c>
      <c r="G114" s="32">
        <v>1</v>
      </c>
      <c r="H114" s="33"/>
      <c r="I114" s="95">
        <v>120</v>
      </c>
      <c r="J114" s="34"/>
      <c r="K114" s="95">
        <v>120</v>
      </c>
      <c r="M114" s="2">
        <f>+M113+1</f>
        <v>95</v>
      </c>
    </row>
    <row r="115" spans="1:14" ht="13">
      <c r="B115" s="15" t="s">
        <v>277</v>
      </c>
      <c r="C115" s="16"/>
      <c r="D115" s="17" t="s">
        <v>114</v>
      </c>
      <c r="E115" s="17" t="s">
        <v>254</v>
      </c>
      <c r="F115" s="17" t="s">
        <v>36</v>
      </c>
      <c r="G115" s="18">
        <v>1</v>
      </c>
      <c r="H115" s="8"/>
      <c r="I115" s="141">
        <v>518.5</v>
      </c>
      <c r="J115" s="19"/>
      <c r="K115" s="141">
        <v>565</v>
      </c>
      <c r="M115" s="2">
        <f>+M114+1</f>
        <v>96</v>
      </c>
      <c r="N115" s="2" t="s">
        <v>138</v>
      </c>
    </row>
    <row r="116" spans="1:14" ht="13.5" thickBot="1">
      <c r="B116" s="70" t="s">
        <v>117</v>
      </c>
      <c r="C116" s="65"/>
      <c r="D116" s="65"/>
      <c r="E116" s="65"/>
      <c r="F116" s="66"/>
      <c r="G116" s="65"/>
      <c r="H116" s="65"/>
      <c r="I116" s="144">
        <f>SUM(I111:I115)</f>
        <v>22827.5</v>
      </c>
      <c r="J116" s="68"/>
      <c r="K116" s="144">
        <f>SUM(K111:K115)</f>
        <v>29756</v>
      </c>
    </row>
    <row r="117" spans="1:14" ht="13.5" thickTop="1">
      <c r="B117" s="5"/>
      <c r="C117" s="5"/>
      <c r="D117" s="5"/>
      <c r="E117" s="5"/>
      <c r="F117" s="6"/>
      <c r="G117" s="5"/>
      <c r="H117" s="5"/>
      <c r="I117" s="145"/>
      <c r="J117" s="41"/>
      <c r="K117" s="145"/>
    </row>
    <row r="118" spans="1:14" ht="13">
      <c r="B118" s="5"/>
      <c r="C118" s="5"/>
      <c r="D118" s="5"/>
      <c r="E118" s="5"/>
      <c r="F118" s="6"/>
      <c r="G118" s="5"/>
      <c r="H118" s="5"/>
      <c r="I118" s="146"/>
      <c r="J118" s="8"/>
      <c r="K118" s="146"/>
    </row>
    <row r="119" spans="1:14" ht="54.75" customHeight="1">
      <c r="A119" s="40">
        <v>-1</v>
      </c>
      <c r="B119" s="368" t="s">
        <v>270</v>
      </c>
      <c r="C119" s="368"/>
      <c r="D119" s="368"/>
      <c r="E119" s="368"/>
      <c r="F119" s="368"/>
      <c r="G119" s="368"/>
      <c r="H119" s="368"/>
      <c r="I119" s="368"/>
      <c r="J119" s="368"/>
      <c r="K119" s="368"/>
    </row>
    <row r="120" spans="1:14" ht="62.25" customHeight="1">
      <c r="A120" s="40">
        <v>-2</v>
      </c>
      <c r="B120" s="368" t="s">
        <v>271</v>
      </c>
      <c r="C120" s="368"/>
      <c r="D120" s="368"/>
      <c r="E120" s="368"/>
      <c r="F120" s="368"/>
      <c r="G120" s="368"/>
      <c r="H120" s="368"/>
      <c r="I120" s="368"/>
      <c r="J120" s="368"/>
      <c r="K120" s="368"/>
    </row>
    <row r="121" spans="1:14" ht="30" customHeight="1">
      <c r="A121" s="40">
        <v>-3</v>
      </c>
      <c r="B121" s="368" t="s">
        <v>118</v>
      </c>
      <c r="C121" s="368"/>
      <c r="D121" s="368"/>
      <c r="E121" s="368"/>
      <c r="F121" s="368"/>
      <c r="G121" s="368"/>
      <c r="H121" s="368"/>
      <c r="I121" s="368"/>
      <c r="J121" s="368"/>
      <c r="K121" s="368"/>
    </row>
    <row r="122" spans="1:14" ht="28.5" customHeight="1">
      <c r="A122" s="40">
        <v>-4</v>
      </c>
      <c r="B122" s="368" t="s">
        <v>134</v>
      </c>
      <c r="C122" s="368"/>
      <c r="D122" s="368"/>
      <c r="E122" s="368"/>
      <c r="F122" s="368"/>
      <c r="G122" s="368"/>
      <c r="H122" s="368"/>
      <c r="I122" s="368"/>
      <c r="J122" s="368"/>
      <c r="K122" s="368"/>
    </row>
    <row r="123" spans="1:14" ht="28.5" customHeight="1">
      <c r="A123" s="40">
        <v>-5</v>
      </c>
      <c r="B123" s="368" t="s">
        <v>133</v>
      </c>
      <c r="C123" s="368"/>
      <c r="D123" s="368"/>
      <c r="E123" s="368"/>
      <c r="F123" s="368"/>
      <c r="G123" s="368"/>
      <c r="H123" s="368"/>
      <c r="I123" s="368"/>
      <c r="J123" s="368"/>
      <c r="K123" s="368"/>
    </row>
    <row r="124" spans="1:14" ht="23.25" customHeight="1">
      <c r="A124" s="40">
        <v>-6</v>
      </c>
      <c r="B124" s="368" t="s">
        <v>135</v>
      </c>
      <c r="C124" s="368"/>
      <c r="D124" s="368"/>
      <c r="E124" s="368"/>
      <c r="F124" s="368"/>
      <c r="G124" s="368"/>
      <c r="H124" s="368"/>
      <c r="I124" s="368"/>
      <c r="J124" s="368"/>
      <c r="K124" s="368"/>
    </row>
    <row r="125" spans="1:14" ht="26.25" customHeight="1">
      <c r="A125" s="40">
        <v>-7</v>
      </c>
      <c r="B125" s="369" t="s">
        <v>132</v>
      </c>
      <c r="C125" s="369"/>
      <c r="D125" s="369"/>
      <c r="E125" s="369"/>
      <c r="F125" s="369"/>
      <c r="G125" s="369"/>
      <c r="H125" s="369"/>
      <c r="I125" s="369"/>
      <c r="J125" s="369"/>
      <c r="K125" s="369"/>
    </row>
    <row r="126" spans="1:14" ht="13">
      <c r="C126" s="24"/>
      <c r="D126" s="370"/>
      <c r="E126" s="371"/>
      <c r="F126" s="371"/>
      <c r="G126" s="371"/>
      <c r="H126" s="371"/>
      <c r="I126" s="371"/>
      <c r="J126" s="371"/>
      <c r="K126" s="371"/>
    </row>
  </sheetData>
  <mergeCells count="8">
    <mergeCell ref="B119:K119"/>
    <mergeCell ref="B120:K120"/>
    <mergeCell ref="B121:K121"/>
    <mergeCell ref="D126:K126"/>
    <mergeCell ref="B122:K122"/>
    <mergeCell ref="B125:K125"/>
    <mergeCell ref="B123:K123"/>
    <mergeCell ref="B124:K124"/>
  </mergeCells>
  <phoneticPr fontId="0" type="noConversion"/>
  <printOptions horizontalCentered="1"/>
  <pageMargins left="0.57999999999999996" right="0.42" top="0.28999999999999998" bottom="0.38" header="0.2" footer="0.2"/>
  <pageSetup paperSize="5" scale="55"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21">
    <pageSetUpPr fitToPage="1"/>
  </sheetPr>
  <dimension ref="A1:L23"/>
  <sheetViews>
    <sheetView workbookViewId="0"/>
  </sheetViews>
  <sheetFormatPr defaultColWidth="8.81640625" defaultRowHeight="12.5"/>
  <cols>
    <col min="1" max="1" width="3.81640625" style="2" customWidth="1"/>
    <col min="2" max="2" width="43.1796875" style="73" customWidth="1"/>
    <col min="3" max="3" width="1.1796875" style="73" customWidth="1"/>
    <col min="4" max="4" width="14" style="73" customWidth="1"/>
    <col min="5" max="5" width="10.54296875" style="73" bestFit="1" customWidth="1"/>
    <col min="6" max="6" width="13.1796875" style="74" customWidth="1"/>
    <col min="7" max="7" width="10" style="73" bestFit="1" customWidth="1"/>
    <col min="8" max="8" width="1.1796875" style="73" customWidth="1"/>
    <col min="9" max="9" width="12.81640625" style="73" customWidth="1"/>
    <col min="10" max="10" width="2.81640625" style="73" customWidth="1"/>
    <col min="11" max="16384" width="8.81640625" style="73"/>
  </cols>
  <sheetData>
    <row r="1" spans="1:12" ht="20">
      <c r="A1" s="73"/>
      <c r="B1" s="72"/>
    </row>
    <row r="2" spans="1:12" ht="13.5">
      <c r="A2" s="75" t="s">
        <v>141</v>
      </c>
      <c r="C2" s="75"/>
    </row>
    <row r="3" spans="1:12" ht="13">
      <c r="A3" s="73"/>
      <c r="B3" s="76"/>
      <c r="C3" s="76"/>
      <c r="D3" s="76"/>
      <c r="E3" s="76"/>
      <c r="F3" s="77"/>
      <c r="G3" s="76"/>
      <c r="H3" s="76"/>
      <c r="I3" s="76"/>
    </row>
    <row r="4" spans="1:12" ht="13.5" thickBot="1">
      <c r="A4" s="73"/>
      <c r="B4" s="78"/>
      <c r="C4" s="79"/>
      <c r="D4" s="80" t="s">
        <v>142</v>
      </c>
      <c r="E4" s="80" t="s">
        <v>143</v>
      </c>
      <c r="F4" s="80" t="s">
        <v>144</v>
      </c>
      <c r="G4" s="80" t="s">
        <v>145</v>
      </c>
      <c r="H4" s="76"/>
      <c r="I4" s="80" t="s">
        <v>146</v>
      </c>
      <c r="K4" s="116" t="s">
        <v>261</v>
      </c>
      <c r="L4" s="116" t="s">
        <v>264</v>
      </c>
    </row>
    <row r="5" spans="1:12" ht="13">
      <c r="A5" s="73"/>
      <c r="B5" s="78"/>
      <c r="C5" s="79"/>
      <c r="D5" s="79"/>
      <c r="E5" s="79"/>
      <c r="F5" s="79"/>
      <c r="G5" s="79"/>
      <c r="H5" s="76"/>
      <c r="I5" s="79"/>
    </row>
    <row r="6" spans="1:12" ht="13">
      <c r="A6" s="73"/>
      <c r="B6" s="90" t="s">
        <v>267</v>
      </c>
      <c r="C6" s="90"/>
      <c r="D6" s="123">
        <f>+'CPN Combined Portfolio Q2''10'!K51</f>
        <v>7817</v>
      </c>
      <c r="E6" s="123">
        <f>+'CPN Combined Portfolio Q2''10'!K65</f>
        <v>7433</v>
      </c>
      <c r="F6" s="126">
        <f>+'CPN Combined Portfolio Q2''10'!K78</f>
        <v>6083</v>
      </c>
      <c r="G6" s="123">
        <f>+'CPN Combined Portfolio Q2''10'!K110</f>
        <v>7336</v>
      </c>
      <c r="H6" s="121"/>
      <c r="I6" s="123">
        <f>SUM(D6:H6)</f>
        <v>28669</v>
      </c>
      <c r="K6" s="122">
        <f>I6-'CPN Combined Portfolio Q2''10'!K111</f>
        <v>0</v>
      </c>
    </row>
    <row r="7" spans="1:12" ht="13">
      <c r="A7" s="73"/>
      <c r="B7" s="83" t="s">
        <v>263</v>
      </c>
      <c r="C7" s="84"/>
      <c r="D7" s="131"/>
      <c r="E7" s="131"/>
      <c r="F7" s="131"/>
      <c r="G7" s="131"/>
      <c r="H7" s="86"/>
      <c r="I7" s="86">
        <f>SUM(D7:H7)</f>
        <v>0</v>
      </c>
    </row>
    <row r="8" spans="1:12" ht="13">
      <c r="A8" s="73"/>
      <c r="B8" s="83" t="s">
        <v>265</v>
      </c>
      <c r="C8" s="84"/>
      <c r="D8" s="131"/>
      <c r="E8" s="131"/>
      <c r="F8" s="131"/>
      <c r="G8" s="131"/>
      <c r="H8" s="86"/>
      <c r="I8" s="86">
        <f>SUM(D8:H8)</f>
        <v>0</v>
      </c>
      <c r="L8" s="132" t="s">
        <v>165</v>
      </c>
    </row>
    <row r="9" spans="1:12" ht="13">
      <c r="A9" s="73"/>
      <c r="B9" s="83" t="s">
        <v>266</v>
      </c>
      <c r="C9" s="84"/>
      <c r="D9" s="131"/>
      <c r="E9" s="131"/>
      <c r="F9" s="131"/>
      <c r="G9" s="131"/>
      <c r="H9" s="86"/>
      <c r="I9" s="86">
        <f>SUM(D9:H9)</f>
        <v>0</v>
      </c>
    </row>
    <row r="10" spans="1:12" ht="13">
      <c r="A10" s="73"/>
      <c r="B10" s="90" t="s">
        <v>280</v>
      </c>
      <c r="C10" s="84"/>
      <c r="D10" s="125">
        <f>SUM(D6:D9)</f>
        <v>7817</v>
      </c>
      <c r="E10" s="125">
        <f>SUM(E6:E9)</f>
        <v>7433</v>
      </c>
      <c r="F10" s="125">
        <f>SUM(F6:F9)</f>
        <v>6083</v>
      </c>
      <c r="G10" s="125">
        <f>SUM(G6:G9)</f>
        <v>7336</v>
      </c>
      <c r="H10" s="124"/>
      <c r="I10" s="125">
        <f>SUM(I6:I9)</f>
        <v>28669</v>
      </c>
      <c r="K10" s="122">
        <f>I10-'CPN Combined Portfolio Q3''10'!K111</f>
        <v>0</v>
      </c>
    </row>
    <row r="11" spans="1:12" ht="13">
      <c r="A11" s="73"/>
      <c r="B11" s="90"/>
      <c r="C11" s="84"/>
      <c r="D11" s="96"/>
      <c r="E11" s="96"/>
      <c r="F11" s="96"/>
      <c r="G11" s="96"/>
      <c r="H11" s="91"/>
      <c r="I11" s="97"/>
    </row>
    <row r="12" spans="1:12" ht="13">
      <c r="A12" s="73"/>
      <c r="B12" s="90" t="s">
        <v>154</v>
      </c>
      <c r="C12" s="84"/>
      <c r="D12" s="96"/>
      <c r="E12" s="96"/>
      <c r="F12" s="96"/>
      <c r="G12" s="96"/>
      <c r="H12" s="91"/>
      <c r="I12" s="97"/>
    </row>
    <row r="13" spans="1:12" ht="13">
      <c r="A13" s="73"/>
      <c r="B13" s="83" t="s">
        <v>155</v>
      </c>
      <c r="C13" s="84"/>
      <c r="D13" s="96"/>
      <c r="E13" s="96"/>
      <c r="F13" s="96"/>
      <c r="G13" s="96">
        <v>565</v>
      </c>
      <c r="H13" s="91"/>
      <c r="I13" s="97">
        <f>SUM(D13:G13)</f>
        <v>565</v>
      </c>
    </row>
    <row r="14" spans="1:12" ht="13">
      <c r="A14" s="73"/>
      <c r="B14" s="83" t="s">
        <v>156</v>
      </c>
      <c r="C14" s="84"/>
      <c r="D14" s="96">
        <f>+'CPN Combined Portfolio Q3''10'!K113</f>
        <v>402</v>
      </c>
      <c r="E14" s="96"/>
      <c r="F14" s="96"/>
      <c r="G14" s="96"/>
      <c r="H14" s="91"/>
      <c r="I14" s="97">
        <f>SUM(D14:G14)</f>
        <v>402</v>
      </c>
    </row>
    <row r="15" spans="1:12" ht="13">
      <c r="A15" s="73"/>
      <c r="B15" s="83" t="s">
        <v>157</v>
      </c>
      <c r="C15" s="84"/>
      <c r="D15" s="85">
        <v>120</v>
      </c>
      <c r="E15" s="85"/>
      <c r="F15" s="85"/>
      <c r="G15" s="85"/>
      <c r="H15" s="91"/>
      <c r="I15" s="97">
        <f>SUM(D15:G15)</f>
        <v>120</v>
      </c>
    </row>
    <row r="16" spans="1:12" ht="13.5" thickBot="1">
      <c r="A16" s="73"/>
      <c r="B16" s="83" t="s">
        <v>269</v>
      </c>
      <c r="C16" s="84"/>
      <c r="D16" s="101">
        <f>SUM(D13:D15)</f>
        <v>522</v>
      </c>
      <c r="E16" s="101">
        <f>SUM(E13:E15)</f>
        <v>0</v>
      </c>
      <c r="F16" s="101">
        <f>SUM(F13:F15)</f>
        <v>0</v>
      </c>
      <c r="G16" s="101">
        <f>SUM(G13:G15)</f>
        <v>565</v>
      </c>
      <c r="H16" s="91"/>
      <c r="I16" s="102">
        <f>SUM(I13:I15)</f>
        <v>1087</v>
      </c>
      <c r="K16" s="122">
        <f>I16-SUM('CPN Combined Portfolio Q3''10'!K113:K115)</f>
        <v>0</v>
      </c>
    </row>
    <row r="17" spans="1:11" ht="13.5" thickTop="1">
      <c r="A17" s="73"/>
      <c r="B17" s="83"/>
      <c r="C17" s="84"/>
      <c r="D17" s="103"/>
      <c r="E17" s="103"/>
      <c r="F17" s="103"/>
      <c r="G17" s="104"/>
      <c r="H17" s="105"/>
      <c r="I17" s="59"/>
    </row>
    <row r="18" spans="1:11" ht="13.5" thickBot="1">
      <c r="A18" s="73"/>
      <c r="B18" s="127" t="s">
        <v>268</v>
      </c>
      <c r="C18" s="84"/>
      <c r="D18" s="128">
        <f>+D10+D16</f>
        <v>8339</v>
      </c>
      <c r="E18" s="128">
        <f>+E10+E16</f>
        <v>7433</v>
      </c>
      <c r="F18" s="128">
        <f>+F10+F16</f>
        <v>6083</v>
      </c>
      <c r="G18" s="128">
        <f>+G10+G16</f>
        <v>7901</v>
      </c>
      <c r="H18" s="105"/>
      <c r="I18" s="128">
        <f>+I10+I16</f>
        <v>29756</v>
      </c>
      <c r="K18" s="122">
        <f>I18-'CPN Combined Portfolio Q3''10'!K116</f>
        <v>0</v>
      </c>
    </row>
    <row r="19" spans="1:11">
      <c r="A19" s="73"/>
    </row>
    <row r="20" spans="1:11">
      <c r="A20" s="73"/>
    </row>
    <row r="21" spans="1:11">
      <c r="A21" s="73"/>
    </row>
    <row r="22" spans="1:11">
      <c r="A22" s="73"/>
    </row>
    <row r="23" spans="1:11">
      <c r="A23" s="73"/>
    </row>
  </sheetData>
  <phoneticPr fontId="0" type="noConversion"/>
  <printOptions horizontalCentered="1"/>
  <pageMargins left="0.57999999999999996" right="0.42" top="0.28999999999999998" bottom="0.38" header="0.2" footer="0.2"/>
  <pageSetup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22">
    <pageSetUpPr fitToPage="1"/>
  </sheetPr>
  <dimension ref="A1:R107"/>
  <sheetViews>
    <sheetView workbookViewId="0"/>
  </sheetViews>
  <sheetFormatPr defaultColWidth="8.81640625" defaultRowHeight="12.5"/>
  <cols>
    <col min="1" max="1" width="3.81640625" style="2" customWidth="1"/>
    <col min="2" max="2" width="37.1796875" style="2" customWidth="1"/>
    <col min="3" max="3" width="3.81640625" style="2" customWidth="1"/>
    <col min="4" max="4" width="14" style="2" customWidth="1"/>
    <col min="5" max="5" width="10.54296875" style="2" bestFit="1" customWidth="1"/>
    <col min="6" max="6" width="13.1796875" style="3" customWidth="1"/>
    <col min="7" max="7" width="10" style="2" bestFit="1" customWidth="1"/>
    <col min="8" max="8" width="1.1796875" style="2" customWidth="1"/>
    <col min="9" max="9" width="12.81640625" style="2" customWidth="1"/>
    <col min="10" max="10" width="2" style="2" customWidth="1"/>
    <col min="11" max="11" width="12.81640625" style="2" customWidth="1"/>
    <col min="12" max="12" width="2.81640625" style="2" customWidth="1"/>
    <col min="13" max="13" width="8.81640625" style="2" hidden="1" customWidth="1"/>
    <col min="14" max="14" width="21.54296875" style="2" hidden="1" customWidth="1"/>
    <col min="15" max="16384" width="8.81640625" style="2"/>
  </cols>
  <sheetData>
    <row r="1" spans="1:18" ht="20">
      <c r="B1" s="1"/>
    </row>
    <row r="2" spans="1:18" ht="13.5">
      <c r="A2" s="4" t="s">
        <v>158</v>
      </c>
      <c r="C2" s="4"/>
    </row>
    <row r="3" spans="1:18" ht="13">
      <c r="B3" s="5"/>
      <c r="C3" s="5"/>
      <c r="D3" s="5"/>
      <c r="E3" s="5"/>
      <c r="F3" s="6"/>
      <c r="G3" s="5"/>
      <c r="H3" s="5"/>
      <c r="I3" s="5"/>
      <c r="J3" s="5"/>
      <c r="K3" s="5"/>
    </row>
    <row r="4" spans="1:18" ht="13">
      <c r="C4" s="7"/>
      <c r="H4" s="8"/>
      <c r="I4" s="9" t="s">
        <v>5</v>
      </c>
      <c r="J4" s="9"/>
      <c r="K4" s="9" t="s">
        <v>5</v>
      </c>
    </row>
    <row r="5" spans="1:18" ht="13">
      <c r="B5" s="9"/>
      <c r="C5" s="9"/>
      <c r="E5" s="9" t="s">
        <v>2</v>
      </c>
      <c r="F5" s="9"/>
      <c r="G5" s="9" t="s">
        <v>4</v>
      </c>
      <c r="H5" s="8"/>
      <c r="I5" s="9" t="s">
        <v>9</v>
      </c>
      <c r="J5" s="9"/>
      <c r="K5" s="9" t="s">
        <v>121</v>
      </c>
    </row>
    <row r="6" spans="1:18" ht="13">
      <c r="B6" s="9"/>
      <c r="C6" s="9"/>
      <c r="D6" s="9" t="s">
        <v>1</v>
      </c>
      <c r="E6" s="9" t="s">
        <v>7</v>
      </c>
      <c r="F6" s="9"/>
      <c r="G6" s="9" t="s">
        <v>9</v>
      </c>
      <c r="H6" s="8"/>
      <c r="I6" s="9" t="s">
        <v>12</v>
      </c>
      <c r="J6" s="9"/>
      <c r="K6" s="9" t="s">
        <v>8</v>
      </c>
    </row>
    <row r="7" spans="1:18" ht="26" thickBot="1">
      <c r="B7" s="10" t="s">
        <v>0</v>
      </c>
      <c r="C7" s="11"/>
      <c r="D7" s="11" t="s">
        <v>6</v>
      </c>
      <c r="E7" s="11" t="s">
        <v>10</v>
      </c>
      <c r="F7" s="11" t="s">
        <v>3</v>
      </c>
      <c r="G7" s="11" t="s">
        <v>11</v>
      </c>
      <c r="H7" s="12"/>
      <c r="I7" s="11" t="s">
        <v>126</v>
      </c>
      <c r="J7" s="9"/>
      <c r="K7" s="11" t="s">
        <v>127</v>
      </c>
      <c r="O7" s="108" t="s">
        <v>159</v>
      </c>
      <c r="P7" s="108" t="s">
        <v>160</v>
      </c>
      <c r="Q7" s="108" t="s">
        <v>161</v>
      </c>
      <c r="R7" s="106" t="s">
        <v>250</v>
      </c>
    </row>
    <row r="8" spans="1:18" ht="13">
      <c r="B8" s="26" t="s">
        <v>13</v>
      </c>
      <c r="C8" s="26"/>
      <c r="D8" s="27"/>
      <c r="E8" s="27"/>
      <c r="F8" s="28"/>
      <c r="G8" s="27"/>
      <c r="H8" s="27"/>
      <c r="I8" s="27"/>
      <c r="J8" s="27"/>
      <c r="K8" s="27"/>
      <c r="M8" s="2" t="s">
        <v>137</v>
      </c>
    </row>
    <row r="9" spans="1:18" ht="13">
      <c r="B9" s="14" t="s">
        <v>14</v>
      </c>
      <c r="C9" s="13"/>
      <c r="D9" s="5"/>
      <c r="E9" s="5"/>
      <c r="F9" s="6"/>
      <c r="G9" s="5"/>
      <c r="H9" s="5"/>
      <c r="I9" s="5"/>
      <c r="J9" s="5"/>
      <c r="K9" s="5"/>
    </row>
    <row r="10" spans="1:18" ht="13">
      <c r="B10" s="29" t="s">
        <v>15</v>
      </c>
      <c r="C10" s="30"/>
      <c r="D10" s="31" t="s">
        <v>16</v>
      </c>
      <c r="E10" s="31" t="s">
        <v>17</v>
      </c>
      <c r="F10" s="31" t="s">
        <v>14</v>
      </c>
      <c r="G10" s="32">
        <v>1</v>
      </c>
      <c r="H10" s="33"/>
      <c r="I10" s="34">
        <v>78</v>
      </c>
      <c r="J10" s="34"/>
      <c r="K10" s="34">
        <v>78</v>
      </c>
      <c r="M10" s="2">
        <v>1</v>
      </c>
      <c r="O10" s="2" t="b">
        <f>B10='CPN Portfolio Q1''10'!B10</f>
        <v>1</v>
      </c>
      <c r="P10" s="107">
        <f>I10-'CPN Portfolio Q1''10'!I10</f>
        <v>0</v>
      </c>
      <c r="Q10" s="107">
        <f>K10-'CPN Portfolio Q1''10'!K10</f>
        <v>0</v>
      </c>
    </row>
    <row r="11" spans="1:18" ht="13">
      <c r="B11" s="15" t="s">
        <v>18</v>
      </c>
      <c r="C11" s="16"/>
      <c r="D11" s="17" t="s">
        <v>16</v>
      </c>
      <c r="E11" s="17" t="s">
        <v>17</v>
      </c>
      <c r="F11" s="17" t="s">
        <v>14</v>
      </c>
      <c r="G11" s="18">
        <v>1</v>
      </c>
      <c r="H11" s="8"/>
      <c r="I11" s="19">
        <v>69</v>
      </c>
      <c r="J11" s="19"/>
      <c r="K11" s="19">
        <v>69</v>
      </c>
      <c r="M11" s="2">
        <f>+M10+1</f>
        <v>2</v>
      </c>
      <c r="O11" s="2" t="b">
        <f>B11='CPN Portfolio Q1''10'!B11</f>
        <v>1</v>
      </c>
      <c r="P11" s="107">
        <f>I11-'CPN Portfolio Q1''10'!I11</f>
        <v>0</v>
      </c>
      <c r="Q11" s="107">
        <f>K11-'CPN Portfolio Q1''10'!K11</f>
        <v>0</v>
      </c>
    </row>
    <row r="12" spans="1:18" ht="13">
      <c r="B12" s="29" t="s">
        <v>19</v>
      </c>
      <c r="C12" s="30"/>
      <c r="D12" s="31" t="s">
        <v>16</v>
      </c>
      <c r="E12" s="31" t="s">
        <v>17</v>
      </c>
      <c r="F12" s="31" t="s">
        <v>14</v>
      </c>
      <c r="G12" s="32">
        <v>1</v>
      </c>
      <c r="H12" s="33"/>
      <c r="I12" s="34">
        <v>66</v>
      </c>
      <c r="J12" s="34"/>
      <c r="K12" s="34">
        <v>66</v>
      </c>
      <c r="M12" s="2">
        <f t="shared" ref="M12:M24" si="0">+M11+1</f>
        <v>3</v>
      </c>
      <c r="O12" s="2" t="b">
        <f>B12='CPN Portfolio Q1''10'!B12</f>
        <v>1</v>
      </c>
      <c r="P12" s="107">
        <f>I12-'CPN Portfolio Q1''10'!I12</f>
        <v>0</v>
      </c>
      <c r="Q12" s="107">
        <f>K12-'CPN Portfolio Q1''10'!K12</f>
        <v>0</v>
      </c>
    </row>
    <row r="13" spans="1:18" ht="13">
      <c r="B13" s="15" t="s">
        <v>20</v>
      </c>
      <c r="C13" s="16"/>
      <c r="D13" s="17" t="s">
        <v>16</v>
      </c>
      <c r="E13" s="17" t="s">
        <v>17</v>
      </c>
      <c r="F13" s="17" t="s">
        <v>14</v>
      </c>
      <c r="G13" s="18">
        <v>1</v>
      </c>
      <c r="H13" s="8"/>
      <c r="I13" s="19">
        <v>66</v>
      </c>
      <c r="J13" s="19"/>
      <c r="K13" s="19">
        <v>66</v>
      </c>
      <c r="M13" s="2">
        <f t="shared" si="0"/>
        <v>4</v>
      </c>
      <c r="O13" s="2" t="b">
        <f>B13='CPN Portfolio Q1''10'!B13</f>
        <v>1</v>
      </c>
      <c r="P13" s="107">
        <f>I13-'CPN Portfolio Q1''10'!I13</f>
        <v>0</v>
      </c>
      <c r="Q13" s="107">
        <f>K13-'CPN Portfolio Q1''10'!K13</f>
        <v>0</v>
      </c>
    </row>
    <row r="14" spans="1:18" ht="13">
      <c r="B14" s="29" t="s">
        <v>21</v>
      </c>
      <c r="C14" s="30"/>
      <c r="D14" s="31" t="s">
        <v>16</v>
      </c>
      <c r="E14" s="31" t="s">
        <v>17</v>
      </c>
      <c r="F14" s="31" t="s">
        <v>14</v>
      </c>
      <c r="G14" s="32">
        <v>1</v>
      </c>
      <c r="H14" s="33"/>
      <c r="I14" s="34">
        <v>53</v>
      </c>
      <c r="J14" s="34"/>
      <c r="K14" s="34">
        <v>53</v>
      </c>
      <c r="M14" s="2">
        <f t="shared" si="0"/>
        <v>5</v>
      </c>
      <c r="O14" s="2" t="b">
        <f>B14='CPN Portfolio Q1''10'!B14</f>
        <v>1</v>
      </c>
      <c r="P14" s="107">
        <f>I14-'CPN Portfolio Q1''10'!I14</f>
        <v>0</v>
      </c>
      <c r="Q14" s="107">
        <f>K14-'CPN Portfolio Q1''10'!K14</f>
        <v>0</v>
      </c>
    </row>
    <row r="15" spans="1:18" ht="13">
      <c r="B15" s="15" t="s">
        <v>22</v>
      </c>
      <c r="C15" s="16"/>
      <c r="D15" s="17" t="s">
        <v>16</v>
      </c>
      <c r="E15" s="17" t="s">
        <v>17</v>
      </c>
      <c r="F15" s="17" t="s">
        <v>14</v>
      </c>
      <c r="G15" s="18">
        <v>1</v>
      </c>
      <c r="H15" s="8"/>
      <c r="I15" s="19">
        <v>52</v>
      </c>
      <c r="J15" s="19"/>
      <c r="K15" s="19">
        <v>52</v>
      </c>
      <c r="M15" s="2">
        <f t="shared" si="0"/>
        <v>6</v>
      </c>
      <c r="O15" s="2" t="b">
        <f>B15='CPN Portfolio Q1''10'!B15</f>
        <v>1</v>
      </c>
      <c r="P15" s="107">
        <f>I15-'CPN Portfolio Q1''10'!I15</f>
        <v>0</v>
      </c>
      <c r="Q15" s="107">
        <f>K15-'CPN Portfolio Q1''10'!K15</f>
        <v>0</v>
      </c>
    </row>
    <row r="16" spans="1:18" ht="13">
      <c r="B16" s="29" t="s">
        <v>23</v>
      </c>
      <c r="C16" s="30"/>
      <c r="D16" s="31" t="s">
        <v>16</v>
      </c>
      <c r="E16" s="31" t="s">
        <v>17</v>
      </c>
      <c r="F16" s="31" t="s">
        <v>14</v>
      </c>
      <c r="G16" s="32">
        <v>1</v>
      </c>
      <c r="H16" s="33"/>
      <c r="I16" s="34">
        <v>52</v>
      </c>
      <c r="J16" s="34"/>
      <c r="K16" s="34">
        <v>52</v>
      </c>
      <c r="M16" s="2">
        <f t="shared" si="0"/>
        <v>7</v>
      </c>
      <c r="O16" s="2" t="b">
        <f>B16='CPN Portfolio Q1''10'!B16</f>
        <v>1</v>
      </c>
      <c r="P16" s="107">
        <f>I16-'CPN Portfolio Q1''10'!I16</f>
        <v>0</v>
      </c>
      <c r="Q16" s="107">
        <f>K16-'CPN Portfolio Q1''10'!K16</f>
        <v>0</v>
      </c>
    </row>
    <row r="17" spans="2:17" ht="13">
      <c r="B17" s="15" t="s">
        <v>24</v>
      </c>
      <c r="C17" s="16"/>
      <c r="D17" s="17" t="s">
        <v>16</v>
      </c>
      <c r="E17" s="17" t="s">
        <v>17</v>
      </c>
      <c r="F17" s="17" t="s">
        <v>14</v>
      </c>
      <c r="G17" s="18">
        <v>1</v>
      </c>
      <c r="H17" s="8"/>
      <c r="I17" s="19">
        <v>51</v>
      </c>
      <c r="J17" s="19"/>
      <c r="K17" s="19">
        <v>51</v>
      </c>
      <c r="M17" s="2">
        <f t="shared" si="0"/>
        <v>8</v>
      </c>
      <c r="O17" s="2" t="b">
        <f>B17='CPN Portfolio Q1''10'!B17</f>
        <v>1</v>
      </c>
      <c r="P17" s="107">
        <f>I17-'CPN Portfolio Q1''10'!I17</f>
        <v>0</v>
      </c>
      <c r="Q17" s="107">
        <f>K17-'CPN Portfolio Q1''10'!K17</f>
        <v>0</v>
      </c>
    </row>
    <row r="18" spans="2:17" ht="13">
      <c r="B18" s="29" t="s">
        <v>25</v>
      </c>
      <c r="C18" s="30"/>
      <c r="D18" s="31" t="s">
        <v>16</v>
      </c>
      <c r="E18" s="31" t="s">
        <v>17</v>
      </c>
      <c r="F18" s="31" t="s">
        <v>14</v>
      </c>
      <c r="G18" s="32">
        <v>1</v>
      </c>
      <c r="H18" s="33"/>
      <c r="I18" s="34">
        <v>50</v>
      </c>
      <c r="J18" s="34"/>
      <c r="K18" s="34">
        <v>50</v>
      </c>
      <c r="M18" s="2">
        <f t="shared" si="0"/>
        <v>9</v>
      </c>
      <c r="O18" s="2" t="b">
        <f>B18='CPN Portfolio Q1''10'!B18</f>
        <v>1</v>
      </c>
      <c r="P18" s="107">
        <f>I18-'CPN Portfolio Q1''10'!I18</f>
        <v>0</v>
      </c>
      <c r="Q18" s="107">
        <f>K18-'CPN Portfolio Q1''10'!K18</f>
        <v>0</v>
      </c>
    </row>
    <row r="19" spans="2:17" ht="13">
      <c r="B19" s="15" t="s">
        <v>26</v>
      </c>
      <c r="C19" s="16"/>
      <c r="D19" s="17" t="s">
        <v>16</v>
      </c>
      <c r="E19" s="17" t="s">
        <v>17</v>
      </c>
      <c r="F19" s="17" t="s">
        <v>14</v>
      </c>
      <c r="G19" s="18">
        <v>1</v>
      </c>
      <c r="H19" s="8"/>
      <c r="I19" s="19">
        <v>48</v>
      </c>
      <c r="J19" s="19"/>
      <c r="K19" s="19">
        <v>48</v>
      </c>
      <c r="M19" s="2">
        <f t="shared" si="0"/>
        <v>10</v>
      </c>
      <c r="O19" s="2" t="b">
        <f>B19='CPN Portfolio Q1''10'!B19</f>
        <v>1</v>
      </c>
      <c r="P19" s="107">
        <f>I19-'CPN Portfolio Q1''10'!I19</f>
        <v>0</v>
      </c>
      <c r="Q19" s="107">
        <f>K19-'CPN Portfolio Q1''10'!K19</f>
        <v>0</v>
      </c>
    </row>
    <row r="20" spans="2:17" ht="13">
      <c r="B20" s="29" t="s">
        <v>27</v>
      </c>
      <c r="C20" s="30"/>
      <c r="D20" s="31" t="s">
        <v>16</v>
      </c>
      <c r="E20" s="31" t="s">
        <v>17</v>
      </c>
      <c r="F20" s="31" t="s">
        <v>14</v>
      </c>
      <c r="G20" s="32">
        <v>1</v>
      </c>
      <c r="H20" s="33"/>
      <c r="I20" s="34">
        <v>43</v>
      </c>
      <c r="J20" s="34"/>
      <c r="K20" s="34">
        <v>43</v>
      </c>
      <c r="M20" s="2">
        <f t="shared" si="0"/>
        <v>11</v>
      </c>
      <c r="O20" s="2" t="b">
        <f>B20='CPN Portfolio Q1''10'!B20</f>
        <v>1</v>
      </c>
      <c r="P20" s="107">
        <f>I20-'CPN Portfolio Q1''10'!I20</f>
        <v>0</v>
      </c>
      <c r="Q20" s="107">
        <f>K20-'CPN Portfolio Q1''10'!K20</f>
        <v>0</v>
      </c>
    </row>
    <row r="21" spans="2:17" ht="13">
      <c r="B21" s="15" t="s">
        <v>28</v>
      </c>
      <c r="C21" s="16"/>
      <c r="D21" s="17" t="s">
        <v>16</v>
      </c>
      <c r="E21" s="17" t="s">
        <v>17</v>
      </c>
      <c r="F21" s="17" t="s">
        <v>14</v>
      </c>
      <c r="G21" s="18">
        <v>1</v>
      </c>
      <c r="H21" s="8"/>
      <c r="I21" s="19">
        <v>42</v>
      </c>
      <c r="J21" s="19"/>
      <c r="K21" s="19">
        <v>42</v>
      </c>
      <c r="M21" s="2">
        <f t="shared" si="0"/>
        <v>12</v>
      </c>
      <c r="O21" s="2" t="b">
        <f>B21='CPN Portfolio Q1''10'!B21</f>
        <v>1</v>
      </c>
      <c r="P21" s="107">
        <f>I21-'CPN Portfolio Q1''10'!I21</f>
        <v>0</v>
      </c>
      <c r="Q21" s="107">
        <f>K21-'CPN Portfolio Q1''10'!K21</f>
        <v>0</v>
      </c>
    </row>
    <row r="22" spans="2:17" ht="13">
      <c r="B22" s="29" t="s">
        <v>29</v>
      </c>
      <c r="C22" s="30"/>
      <c r="D22" s="31" t="s">
        <v>16</v>
      </c>
      <c r="E22" s="31" t="s">
        <v>17</v>
      </c>
      <c r="F22" s="31" t="s">
        <v>14</v>
      </c>
      <c r="G22" s="32">
        <v>1</v>
      </c>
      <c r="H22" s="33"/>
      <c r="I22" s="34">
        <v>24</v>
      </c>
      <c r="J22" s="34"/>
      <c r="K22" s="34">
        <v>24</v>
      </c>
      <c r="M22" s="2">
        <f t="shared" si="0"/>
        <v>13</v>
      </c>
      <c r="O22" s="2" t="b">
        <f>B22='CPN Portfolio Q1''10'!B22</f>
        <v>1</v>
      </c>
      <c r="P22" s="107">
        <f>I22-'CPN Portfolio Q1''10'!I22</f>
        <v>0</v>
      </c>
      <c r="Q22" s="107">
        <f>K22-'CPN Portfolio Q1''10'!K22</f>
        <v>0</v>
      </c>
    </row>
    <row r="23" spans="2:17" ht="13">
      <c r="B23" s="15" t="s">
        <v>30</v>
      </c>
      <c r="C23" s="16"/>
      <c r="D23" s="17" t="s">
        <v>16</v>
      </c>
      <c r="E23" s="17" t="s">
        <v>17</v>
      </c>
      <c r="F23" s="17" t="s">
        <v>14</v>
      </c>
      <c r="G23" s="18">
        <v>1</v>
      </c>
      <c r="H23" s="8"/>
      <c r="I23" s="19">
        <v>17</v>
      </c>
      <c r="J23" s="19"/>
      <c r="K23" s="19">
        <v>17</v>
      </c>
      <c r="M23" s="2">
        <f t="shared" si="0"/>
        <v>14</v>
      </c>
      <c r="O23" s="2" t="b">
        <f>B23='CPN Portfolio Q1''10'!B23</f>
        <v>1</v>
      </c>
      <c r="P23" s="107">
        <f>I23-'CPN Portfolio Q1''10'!I23</f>
        <v>0</v>
      </c>
      <c r="Q23" s="107">
        <f>K23-'CPN Portfolio Q1''10'!K23</f>
        <v>0</v>
      </c>
    </row>
    <row r="24" spans="2:17" ht="13">
      <c r="B24" s="29" t="s">
        <v>31</v>
      </c>
      <c r="C24" s="30"/>
      <c r="D24" s="31" t="s">
        <v>16</v>
      </c>
      <c r="E24" s="31" t="s">
        <v>17</v>
      </c>
      <c r="F24" s="31" t="s">
        <v>14</v>
      </c>
      <c r="G24" s="32">
        <v>1</v>
      </c>
      <c r="H24" s="33"/>
      <c r="I24" s="34">
        <v>14</v>
      </c>
      <c r="J24" s="34"/>
      <c r="K24" s="34">
        <v>14</v>
      </c>
      <c r="M24" s="2">
        <f t="shared" si="0"/>
        <v>15</v>
      </c>
      <c r="O24" s="2" t="b">
        <f>B24='CPN Portfolio Q1''10'!B24</f>
        <v>1</v>
      </c>
      <c r="P24" s="107">
        <f>I24-'CPN Portfolio Q1''10'!I24</f>
        <v>0</v>
      </c>
      <c r="Q24" s="107">
        <f>K24-'CPN Portfolio Q1''10'!K24</f>
        <v>0</v>
      </c>
    </row>
    <row r="25" spans="2:17" ht="13">
      <c r="B25" s="14" t="s">
        <v>32</v>
      </c>
      <c r="C25" s="13"/>
      <c r="D25" s="5"/>
      <c r="E25" s="5"/>
      <c r="F25" s="6"/>
      <c r="G25" s="20"/>
      <c r="H25" s="5"/>
      <c r="I25" s="5"/>
      <c r="J25" s="5"/>
      <c r="K25" s="5"/>
    </row>
    <row r="26" spans="2:17" ht="13">
      <c r="B26" s="29" t="s">
        <v>33</v>
      </c>
      <c r="C26" s="30"/>
      <c r="D26" s="31" t="s">
        <v>16</v>
      </c>
      <c r="E26" s="31" t="s">
        <v>17</v>
      </c>
      <c r="F26" s="31" t="s">
        <v>34</v>
      </c>
      <c r="G26" s="32">
        <v>1</v>
      </c>
      <c r="H26" s="33"/>
      <c r="I26" s="34">
        <v>835</v>
      </c>
      <c r="J26" s="34"/>
      <c r="K26" s="34">
        <v>857</v>
      </c>
      <c r="M26" s="2">
        <f>+M24+1</f>
        <v>16</v>
      </c>
      <c r="O26" s="2" t="b">
        <f>B26='CPN Portfolio Q1''10'!B26</f>
        <v>1</v>
      </c>
      <c r="P26" s="107">
        <f>I26-'CPN Portfolio Q1''10'!I26</f>
        <v>0</v>
      </c>
      <c r="Q26" s="107">
        <f>K26-'CPN Portfolio Q1''10'!K26</f>
        <v>0</v>
      </c>
    </row>
    <row r="27" spans="2:17" ht="13">
      <c r="B27" s="15" t="s">
        <v>35</v>
      </c>
      <c r="C27" s="16"/>
      <c r="D27" s="17" t="s">
        <v>16</v>
      </c>
      <c r="E27" s="17" t="s">
        <v>17</v>
      </c>
      <c r="F27" s="17" t="s">
        <v>36</v>
      </c>
      <c r="G27" s="18">
        <v>1</v>
      </c>
      <c r="H27" s="8"/>
      <c r="I27" s="19">
        <v>750</v>
      </c>
      <c r="J27" s="19"/>
      <c r="K27" s="19">
        <v>729</v>
      </c>
      <c r="M27" s="2">
        <f>+M26+1</f>
        <v>17</v>
      </c>
      <c r="O27" s="2" t="b">
        <f>B27='CPN Portfolio Q1''10'!B27</f>
        <v>1</v>
      </c>
      <c r="P27" s="107">
        <f>I27-'CPN Portfolio Q1''10'!I27</f>
        <v>0</v>
      </c>
      <c r="Q27" s="107">
        <f>K27-'CPN Portfolio Q1''10'!K27</f>
        <v>0</v>
      </c>
    </row>
    <row r="28" spans="2:17" ht="13">
      <c r="B28" s="29" t="s">
        <v>37</v>
      </c>
      <c r="C28" s="30"/>
      <c r="D28" s="31" t="s">
        <v>16</v>
      </c>
      <c r="E28" s="31" t="s">
        <v>38</v>
      </c>
      <c r="F28" s="31" t="s">
        <v>36</v>
      </c>
      <c r="G28" s="32">
        <v>1</v>
      </c>
      <c r="H28" s="33"/>
      <c r="I28" s="34">
        <v>479</v>
      </c>
      <c r="J28" s="34"/>
      <c r="K28" s="34">
        <v>621</v>
      </c>
      <c r="M28" s="2">
        <f t="shared" ref="M28:M50" si="1">+M27+1</f>
        <v>18</v>
      </c>
      <c r="O28" s="2" t="b">
        <f>B28='CPN Portfolio Q1''10'!B28</f>
        <v>1</v>
      </c>
      <c r="P28" s="107">
        <f>I28-'CPN Portfolio Q1''10'!I28</f>
        <v>0</v>
      </c>
      <c r="Q28" s="107">
        <f>K28-'CPN Portfolio Q1''10'!K28</f>
        <v>0</v>
      </c>
    </row>
    <row r="29" spans="2:17" ht="13">
      <c r="B29" s="15" t="s">
        <v>39</v>
      </c>
      <c r="C29" s="16"/>
      <c r="D29" s="17" t="s">
        <v>16</v>
      </c>
      <c r="E29" s="17" t="s">
        <v>40</v>
      </c>
      <c r="F29" s="17" t="s">
        <v>36</v>
      </c>
      <c r="G29" s="18">
        <v>1</v>
      </c>
      <c r="H29" s="8"/>
      <c r="I29" s="19">
        <v>547</v>
      </c>
      <c r="J29" s="19"/>
      <c r="K29" s="19">
        <v>616</v>
      </c>
      <c r="M29" s="2">
        <f t="shared" si="1"/>
        <v>19</v>
      </c>
      <c r="O29" s="2" t="b">
        <f>B29='CPN Portfolio Q1''10'!B29</f>
        <v>1</v>
      </c>
      <c r="P29" s="107">
        <f>I29-'CPN Portfolio Q1''10'!I29</f>
        <v>0</v>
      </c>
      <c r="Q29" s="107">
        <f>K29-'CPN Portfolio Q1''10'!K29</f>
        <v>0</v>
      </c>
    </row>
    <row r="30" spans="2:17" ht="13">
      <c r="B30" s="29" t="s">
        <v>41</v>
      </c>
      <c r="C30" s="30"/>
      <c r="D30" s="31" t="s">
        <v>16</v>
      </c>
      <c r="E30" s="31" t="s">
        <v>17</v>
      </c>
      <c r="F30" s="31" t="s">
        <v>36</v>
      </c>
      <c r="G30" s="32">
        <v>1</v>
      </c>
      <c r="H30" s="33"/>
      <c r="I30" s="34">
        <v>564</v>
      </c>
      <c r="J30" s="34"/>
      <c r="K30" s="34">
        <v>605</v>
      </c>
      <c r="M30" s="2">
        <f t="shared" si="1"/>
        <v>20</v>
      </c>
      <c r="O30" s="2" t="b">
        <f>B30='CPN Portfolio Q1''10'!B30</f>
        <v>1</v>
      </c>
      <c r="P30" s="107">
        <f>I30-'CPN Portfolio Q1''10'!I30</f>
        <v>0</v>
      </c>
      <c r="Q30" s="107">
        <f>K30-'CPN Portfolio Q1''10'!K30</f>
        <v>0</v>
      </c>
    </row>
    <row r="31" spans="2:17" ht="13">
      <c r="B31" s="15" t="s">
        <v>42</v>
      </c>
      <c r="C31" s="16"/>
      <c r="D31" s="17" t="s">
        <v>16</v>
      </c>
      <c r="E31" s="17" t="s">
        <v>17</v>
      </c>
      <c r="F31" s="17" t="s">
        <v>36</v>
      </c>
      <c r="G31" s="18">
        <v>1</v>
      </c>
      <c r="H31" s="8"/>
      <c r="I31" s="19">
        <v>542</v>
      </c>
      <c r="J31" s="19"/>
      <c r="K31" s="19">
        <v>578</v>
      </c>
      <c r="M31" s="2">
        <f t="shared" si="1"/>
        <v>21</v>
      </c>
      <c r="O31" s="2" t="b">
        <f>B31='CPN Portfolio Q1''10'!B31</f>
        <v>1</v>
      </c>
      <c r="P31" s="107">
        <f>I31-'CPN Portfolio Q1''10'!I31</f>
        <v>0</v>
      </c>
      <c r="Q31" s="107">
        <f>K31-'CPN Portfolio Q1''10'!K31</f>
        <v>0</v>
      </c>
    </row>
    <row r="32" spans="2:17" ht="13">
      <c r="B32" s="29" t="s">
        <v>43</v>
      </c>
      <c r="C32" s="30"/>
      <c r="D32" s="31" t="s">
        <v>16</v>
      </c>
      <c r="E32" s="31" t="s">
        <v>17</v>
      </c>
      <c r="F32" s="31" t="s">
        <v>36</v>
      </c>
      <c r="G32" s="32">
        <v>1</v>
      </c>
      <c r="H32" s="33"/>
      <c r="I32" s="34">
        <v>506</v>
      </c>
      <c r="J32" s="34"/>
      <c r="K32" s="34">
        <v>560</v>
      </c>
      <c r="M32" s="2">
        <f t="shared" si="1"/>
        <v>22</v>
      </c>
      <c r="O32" s="2" t="b">
        <f>B32='CPN Portfolio Q1''10'!B32</f>
        <v>1</v>
      </c>
      <c r="P32" s="107">
        <f>I32-'CPN Portfolio Q1''10'!I32</f>
        <v>0</v>
      </c>
      <c r="Q32" s="107">
        <f>K32-'CPN Portfolio Q1''10'!K32</f>
        <v>0</v>
      </c>
    </row>
    <row r="33" spans="2:17" ht="13">
      <c r="B33" s="15" t="s">
        <v>44</v>
      </c>
      <c r="C33" s="16"/>
      <c r="D33" s="17" t="s">
        <v>16</v>
      </c>
      <c r="E33" s="17" t="s">
        <v>45</v>
      </c>
      <c r="F33" s="17" t="s">
        <v>36</v>
      </c>
      <c r="G33" s="18">
        <v>1</v>
      </c>
      <c r="H33" s="8"/>
      <c r="I33" s="19">
        <v>520</v>
      </c>
      <c r="J33" s="19"/>
      <c r="K33" s="19">
        <v>530</v>
      </c>
      <c r="M33" s="2">
        <f t="shared" si="1"/>
        <v>23</v>
      </c>
      <c r="O33" s="2" t="b">
        <f>B33='CPN Portfolio Q1''10'!B33</f>
        <v>1</v>
      </c>
      <c r="P33" s="107">
        <f>I33-'CPN Portfolio Q1''10'!I33</f>
        <v>0</v>
      </c>
      <c r="Q33" s="107">
        <f>K33-'CPN Portfolio Q1''10'!K33</f>
        <v>0</v>
      </c>
    </row>
    <row r="34" spans="2:17" ht="13">
      <c r="B34" s="29" t="s">
        <v>46</v>
      </c>
      <c r="C34" s="30"/>
      <c r="D34" s="31" t="s">
        <v>16</v>
      </c>
      <c r="E34" s="31" t="s">
        <v>38</v>
      </c>
      <c r="F34" s="31" t="s">
        <v>36</v>
      </c>
      <c r="G34" s="32">
        <v>1</v>
      </c>
      <c r="H34" s="33"/>
      <c r="I34" s="42">
        <v>0</v>
      </c>
      <c r="J34" s="34"/>
      <c r="K34" s="34">
        <v>310</v>
      </c>
      <c r="M34" s="2">
        <f t="shared" si="1"/>
        <v>24</v>
      </c>
      <c r="O34" s="2" t="b">
        <f>B34='CPN Portfolio Q1''10'!B34</f>
        <v>1</v>
      </c>
      <c r="P34" s="107">
        <f>I34-'CPN Portfolio Q1''10'!I34</f>
        <v>0</v>
      </c>
      <c r="Q34" s="107">
        <f>K34-'CPN Portfolio Q1''10'!K34</f>
        <v>0</v>
      </c>
    </row>
    <row r="35" spans="2:17" ht="13">
      <c r="B35" s="15" t="s">
        <v>47</v>
      </c>
      <c r="C35" s="16"/>
      <c r="D35" s="17" t="s">
        <v>16</v>
      </c>
      <c r="E35" s="17" t="s">
        <v>17</v>
      </c>
      <c r="F35" s="17" t="s">
        <v>36</v>
      </c>
      <c r="G35" s="18">
        <v>1</v>
      </c>
      <c r="H35" s="8"/>
      <c r="I35" s="43">
        <v>0</v>
      </c>
      <c r="J35" s="19"/>
      <c r="K35" s="19">
        <v>188</v>
      </c>
      <c r="M35" s="2">
        <f t="shared" si="1"/>
        <v>25</v>
      </c>
      <c r="O35" s="2" t="b">
        <f>B35='CPN Portfolio Q1''10'!B35</f>
        <v>1</v>
      </c>
      <c r="P35" s="107">
        <f>I35-'CPN Portfolio Q1''10'!I35</f>
        <v>0</v>
      </c>
      <c r="Q35" s="107">
        <f>K35-'CPN Portfolio Q1''10'!K35</f>
        <v>0</v>
      </c>
    </row>
    <row r="36" spans="2:17" ht="13">
      <c r="B36" s="29" t="s">
        <v>48</v>
      </c>
      <c r="C36" s="30"/>
      <c r="D36" s="31" t="s">
        <v>16</v>
      </c>
      <c r="E36" s="31" t="s">
        <v>17</v>
      </c>
      <c r="F36" s="31" t="s">
        <v>36</v>
      </c>
      <c r="G36" s="32">
        <v>1</v>
      </c>
      <c r="H36" s="33"/>
      <c r="I36" s="42">
        <v>0</v>
      </c>
      <c r="J36" s="34"/>
      <c r="K36" s="34">
        <v>141</v>
      </c>
      <c r="M36" s="2">
        <f t="shared" si="1"/>
        <v>26</v>
      </c>
      <c r="O36" s="2" t="b">
        <f>B36='CPN Portfolio Q1''10'!B36</f>
        <v>1</v>
      </c>
      <c r="P36" s="107">
        <f>I36-'CPN Portfolio Q1''10'!I36</f>
        <v>0</v>
      </c>
      <c r="Q36" s="107">
        <f>K36-'CPN Portfolio Q1''10'!K36</f>
        <v>0</v>
      </c>
    </row>
    <row r="37" spans="2:17" ht="13">
      <c r="B37" s="15" t="s">
        <v>49</v>
      </c>
      <c r="C37" s="16"/>
      <c r="D37" s="17" t="s">
        <v>16</v>
      </c>
      <c r="E37" s="17" t="s">
        <v>17</v>
      </c>
      <c r="F37" s="17" t="s">
        <v>36</v>
      </c>
      <c r="G37" s="18">
        <v>1</v>
      </c>
      <c r="H37" s="8"/>
      <c r="I37" s="19">
        <v>117</v>
      </c>
      <c r="J37" s="19"/>
      <c r="K37" s="19">
        <v>128</v>
      </c>
      <c r="M37" s="2">
        <f t="shared" si="1"/>
        <v>27</v>
      </c>
      <c r="O37" s="2" t="b">
        <f>B37='CPN Portfolio Q1''10'!B37</f>
        <v>1</v>
      </c>
      <c r="P37" s="107">
        <f>I37-'CPN Portfolio Q1''10'!I37</f>
        <v>0</v>
      </c>
      <c r="Q37" s="107">
        <f>K37-'CPN Portfolio Q1''10'!K37</f>
        <v>0</v>
      </c>
    </row>
    <row r="38" spans="2:17" ht="13">
      <c r="B38" s="29" t="s">
        <v>50</v>
      </c>
      <c r="C38" s="30"/>
      <c r="D38" s="31" t="s">
        <v>16</v>
      </c>
      <c r="E38" s="31" t="s">
        <v>17</v>
      </c>
      <c r="F38" s="31" t="s">
        <v>36</v>
      </c>
      <c r="G38" s="32">
        <v>1</v>
      </c>
      <c r="H38" s="33"/>
      <c r="I38" s="34">
        <v>120</v>
      </c>
      <c r="J38" s="34"/>
      <c r="K38" s="34">
        <v>120</v>
      </c>
      <c r="M38" s="2">
        <f t="shared" si="1"/>
        <v>28</v>
      </c>
      <c r="O38" s="2" t="b">
        <f>B38='CPN Portfolio Q1''10'!B38</f>
        <v>1</v>
      </c>
      <c r="P38" s="107">
        <f>I38-'CPN Portfolio Q1''10'!I38</f>
        <v>0</v>
      </c>
      <c r="Q38" s="107">
        <f>K38-'CPN Portfolio Q1''10'!K38</f>
        <v>0</v>
      </c>
    </row>
    <row r="39" spans="2:17" ht="13">
      <c r="B39" s="15" t="s">
        <v>51</v>
      </c>
      <c r="C39" s="16"/>
      <c r="D39" s="17" t="s">
        <v>16</v>
      </c>
      <c r="E39" s="17" t="s">
        <v>17</v>
      </c>
      <c r="F39" s="17" t="s">
        <v>36</v>
      </c>
      <c r="G39" s="18">
        <v>1</v>
      </c>
      <c r="H39" s="8"/>
      <c r="I39" s="19">
        <v>50</v>
      </c>
      <c r="J39" s="19"/>
      <c r="K39" s="19">
        <v>50</v>
      </c>
      <c r="M39" s="2">
        <f t="shared" si="1"/>
        <v>29</v>
      </c>
      <c r="O39" s="2" t="b">
        <f>B39='CPN Portfolio Q1''10'!B39</f>
        <v>1</v>
      </c>
      <c r="P39" s="107">
        <f>I39-'CPN Portfolio Q1''10'!I39</f>
        <v>0</v>
      </c>
      <c r="Q39" s="107">
        <f>K39-'CPN Portfolio Q1''10'!K39</f>
        <v>0</v>
      </c>
    </row>
    <row r="40" spans="2:17" ht="13">
      <c r="B40" s="29" t="s">
        <v>52</v>
      </c>
      <c r="C40" s="30"/>
      <c r="D40" s="31" t="s">
        <v>16</v>
      </c>
      <c r="E40" s="31" t="s">
        <v>17</v>
      </c>
      <c r="F40" s="31" t="s">
        <v>36</v>
      </c>
      <c r="G40" s="32">
        <v>1</v>
      </c>
      <c r="H40" s="33"/>
      <c r="I40" s="34">
        <v>49</v>
      </c>
      <c r="J40" s="34"/>
      <c r="K40" s="34">
        <v>49</v>
      </c>
      <c r="M40" s="2">
        <f t="shared" si="1"/>
        <v>30</v>
      </c>
      <c r="O40" s="2" t="b">
        <f>B40='CPN Portfolio Q1''10'!B40</f>
        <v>1</v>
      </c>
      <c r="P40" s="107">
        <f>I40-'CPN Portfolio Q1''10'!I40</f>
        <v>0</v>
      </c>
      <c r="Q40" s="107">
        <f>K40-'CPN Portfolio Q1''10'!K40</f>
        <v>0</v>
      </c>
    </row>
    <row r="41" spans="2:17" ht="13">
      <c r="B41" s="15" t="s">
        <v>53</v>
      </c>
      <c r="C41" s="16"/>
      <c r="D41" s="17" t="s">
        <v>16</v>
      </c>
      <c r="E41" s="17" t="s">
        <v>17</v>
      </c>
      <c r="F41" s="17" t="s">
        <v>36</v>
      </c>
      <c r="G41" s="18">
        <v>1</v>
      </c>
      <c r="H41" s="8"/>
      <c r="I41" s="43">
        <v>0</v>
      </c>
      <c r="J41" s="19"/>
      <c r="K41" s="19">
        <v>48</v>
      </c>
      <c r="M41" s="2">
        <f t="shared" si="1"/>
        <v>31</v>
      </c>
      <c r="O41" s="2" t="b">
        <f>B41='CPN Portfolio Q1''10'!B41</f>
        <v>1</v>
      </c>
      <c r="P41" s="107">
        <f>I41-'CPN Portfolio Q1''10'!I41</f>
        <v>0</v>
      </c>
      <c r="Q41" s="107">
        <f>K41-'CPN Portfolio Q1''10'!K41</f>
        <v>0</v>
      </c>
    </row>
    <row r="42" spans="2:17" ht="13">
      <c r="B42" s="29" t="s">
        <v>54</v>
      </c>
      <c r="C42" s="30"/>
      <c r="D42" s="31" t="s">
        <v>16</v>
      </c>
      <c r="E42" s="31" t="s">
        <v>17</v>
      </c>
      <c r="F42" s="31" t="s">
        <v>36</v>
      </c>
      <c r="G42" s="32">
        <v>1</v>
      </c>
      <c r="H42" s="33"/>
      <c r="I42" s="42">
        <v>0</v>
      </c>
      <c r="J42" s="34"/>
      <c r="K42" s="34">
        <v>47</v>
      </c>
      <c r="M42" s="2">
        <f t="shared" si="1"/>
        <v>32</v>
      </c>
      <c r="O42" s="2" t="b">
        <f>B42='CPN Portfolio Q1''10'!B42</f>
        <v>1</v>
      </c>
      <c r="P42" s="107">
        <f>I42-'CPN Portfolio Q1''10'!I42</f>
        <v>0</v>
      </c>
      <c r="Q42" s="107">
        <f>K42-'CPN Portfolio Q1''10'!K42</f>
        <v>0</v>
      </c>
    </row>
    <row r="43" spans="2:17" ht="13">
      <c r="B43" s="15" t="s">
        <v>55</v>
      </c>
      <c r="C43" s="16"/>
      <c r="D43" s="17" t="s">
        <v>16</v>
      </c>
      <c r="E43" s="17" t="s">
        <v>17</v>
      </c>
      <c r="F43" s="17" t="s">
        <v>36</v>
      </c>
      <c r="G43" s="18">
        <v>1</v>
      </c>
      <c r="H43" s="8"/>
      <c r="I43" s="43">
        <v>0</v>
      </c>
      <c r="J43" s="19"/>
      <c r="K43" s="19">
        <v>47</v>
      </c>
      <c r="M43" s="2">
        <f t="shared" si="1"/>
        <v>33</v>
      </c>
      <c r="O43" s="2" t="b">
        <f>B43='CPN Portfolio Q1''10'!B43</f>
        <v>1</v>
      </c>
      <c r="P43" s="107">
        <f>I43-'CPN Portfolio Q1''10'!I43</f>
        <v>0</v>
      </c>
      <c r="Q43" s="107">
        <f>K43-'CPN Portfolio Q1''10'!K43</f>
        <v>0</v>
      </c>
    </row>
    <row r="44" spans="2:17" ht="13">
      <c r="B44" s="29" t="s">
        <v>56</v>
      </c>
      <c r="C44" s="30"/>
      <c r="D44" s="31" t="s">
        <v>16</v>
      </c>
      <c r="E44" s="31" t="s">
        <v>17</v>
      </c>
      <c r="F44" s="31" t="s">
        <v>36</v>
      </c>
      <c r="G44" s="32">
        <v>1</v>
      </c>
      <c r="H44" s="33"/>
      <c r="I44" s="42">
        <v>0</v>
      </c>
      <c r="J44" s="34"/>
      <c r="K44" s="34">
        <v>47</v>
      </c>
      <c r="M44" s="2">
        <f t="shared" si="1"/>
        <v>34</v>
      </c>
      <c r="O44" s="2" t="b">
        <f>B44='CPN Portfolio Q1''10'!B44</f>
        <v>1</v>
      </c>
      <c r="P44" s="107">
        <f>I44-'CPN Portfolio Q1''10'!I44</f>
        <v>0</v>
      </c>
      <c r="Q44" s="107">
        <f>K44-'CPN Portfolio Q1''10'!K44</f>
        <v>0</v>
      </c>
    </row>
    <row r="45" spans="2:17" ht="13">
      <c r="B45" s="15" t="s">
        <v>57</v>
      </c>
      <c r="C45" s="16"/>
      <c r="D45" s="17" t="s">
        <v>16</v>
      </c>
      <c r="E45" s="17" t="s">
        <v>17</v>
      </c>
      <c r="F45" s="17" t="s">
        <v>36</v>
      </c>
      <c r="G45" s="18">
        <v>1</v>
      </c>
      <c r="H45" s="8"/>
      <c r="I45" s="43">
        <v>0</v>
      </c>
      <c r="J45" s="19"/>
      <c r="K45" s="19">
        <v>47</v>
      </c>
      <c r="M45" s="2">
        <f t="shared" si="1"/>
        <v>35</v>
      </c>
      <c r="O45" s="2" t="b">
        <f>B45='CPN Portfolio Q1''10'!B45</f>
        <v>1</v>
      </c>
      <c r="P45" s="107">
        <f>I45-'CPN Portfolio Q1''10'!I45</f>
        <v>0</v>
      </c>
      <c r="Q45" s="107">
        <f>K45-'CPN Portfolio Q1''10'!K45</f>
        <v>0</v>
      </c>
    </row>
    <row r="46" spans="2:17" ht="13">
      <c r="B46" s="29" t="s">
        <v>58</v>
      </c>
      <c r="C46" s="30"/>
      <c r="D46" s="31" t="s">
        <v>16</v>
      </c>
      <c r="E46" s="31" t="s">
        <v>17</v>
      </c>
      <c r="F46" s="31" t="s">
        <v>36</v>
      </c>
      <c r="G46" s="32">
        <v>1</v>
      </c>
      <c r="H46" s="33"/>
      <c r="I46" s="42">
        <v>0</v>
      </c>
      <c r="J46" s="34"/>
      <c r="K46" s="34">
        <v>47</v>
      </c>
      <c r="M46" s="2">
        <f t="shared" si="1"/>
        <v>36</v>
      </c>
      <c r="O46" s="2" t="b">
        <f>B46='CPN Portfolio Q1''10'!B46</f>
        <v>1</v>
      </c>
      <c r="P46" s="107">
        <f>I46-'CPN Portfolio Q1''10'!I46</f>
        <v>0</v>
      </c>
      <c r="Q46" s="107">
        <f>K46-'CPN Portfolio Q1''10'!K46</f>
        <v>0</v>
      </c>
    </row>
    <row r="47" spans="2:17" ht="13">
      <c r="B47" s="15" t="s">
        <v>59</v>
      </c>
      <c r="C47" s="16"/>
      <c r="D47" s="17" t="s">
        <v>16</v>
      </c>
      <c r="E47" s="17" t="s">
        <v>17</v>
      </c>
      <c r="F47" s="17" t="s">
        <v>36</v>
      </c>
      <c r="G47" s="18">
        <v>1</v>
      </c>
      <c r="H47" s="8"/>
      <c r="I47" s="43">
        <v>0</v>
      </c>
      <c r="J47" s="19"/>
      <c r="K47" s="19">
        <v>47</v>
      </c>
      <c r="M47" s="2">
        <f t="shared" si="1"/>
        <v>37</v>
      </c>
      <c r="O47" s="2" t="b">
        <f>B47='CPN Portfolio Q1''10'!B47</f>
        <v>1</v>
      </c>
      <c r="P47" s="107">
        <f>I47-'CPN Portfolio Q1''10'!I47</f>
        <v>0</v>
      </c>
      <c r="Q47" s="107">
        <f>K47-'CPN Portfolio Q1''10'!K47</f>
        <v>0</v>
      </c>
    </row>
    <row r="48" spans="2:17" ht="13">
      <c r="B48" s="29" t="s">
        <v>60</v>
      </c>
      <c r="C48" s="30"/>
      <c r="D48" s="31" t="s">
        <v>16</v>
      </c>
      <c r="E48" s="31" t="s">
        <v>17</v>
      </c>
      <c r="F48" s="31" t="s">
        <v>36</v>
      </c>
      <c r="G48" s="32">
        <v>1</v>
      </c>
      <c r="H48" s="33"/>
      <c r="I48" s="42">
        <v>0</v>
      </c>
      <c r="J48" s="34"/>
      <c r="K48" s="34">
        <v>44</v>
      </c>
      <c r="M48" s="2">
        <f t="shared" si="1"/>
        <v>38</v>
      </c>
      <c r="O48" s="2" t="b">
        <f>B48='CPN Portfolio Q1''10'!B48</f>
        <v>1</v>
      </c>
      <c r="P48" s="107">
        <f>I48-'CPN Portfolio Q1''10'!I48</f>
        <v>0</v>
      </c>
      <c r="Q48" s="107">
        <f>K48-'CPN Portfolio Q1''10'!K48</f>
        <v>0</v>
      </c>
    </row>
    <row r="49" spans="2:18" ht="13">
      <c r="B49" s="15" t="s">
        <v>61</v>
      </c>
      <c r="C49" s="16"/>
      <c r="D49" s="17" t="s">
        <v>16</v>
      </c>
      <c r="E49" s="17" t="s">
        <v>17</v>
      </c>
      <c r="F49" s="17" t="s">
        <v>36</v>
      </c>
      <c r="G49" s="18">
        <v>1</v>
      </c>
      <c r="H49" s="8"/>
      <c r="I49" s="19">
        <v>28</v>
      </c>
      <c r="J49" s="19"/>
      <c r="K49" s="19">
        <v>28</v>
      </c>
      <c r="M49" s="2">
        <f t="shared" si="1"/>
        <v>39</v>
      </c>
      <c r="O49" s="2" t="b">
        <f>B49='CPN Portfolio Q1''10'!B50</f>
        <v>1</v>
      </c>
      <c r="P49" s="107">
        <f>I49-'CPN Portfolio Q1''10'!I50</f>
        <v>0</v>
      </c>
      <c r="Q49" s="107">
        <f>K49-'CPN Portfolio Q1''10'!K50</f>
        <v>0</v>
      </c>
      <c r="R49" s="2" t="s">
        <v>163</v>
      </c>
    </row>
    <row r="50" spans="2:18" ht="15.5">
      <c r="B50" s="29" t="s">
        <v>128</v>
      </c>
      <c r="C50" s="30"/>
      <c r="D50" s="31" t="s">
        <v>16</v>
      </c>
      <c r="E50" s="31" t="s">
        <v>17</v>
      </c>
      <c r="F50" s="31" t="s">
        <v>36</v>
      </c>
      <c r="G50" s="32">
        <v>1</v>
      </c>
      <c r="H50" s="33"/>
      <c r="I50" s="35">
        <v>513</v>
      </c>
      <c r="J50" s="34"/>
      <c r="K50" s="35">
        <v>608</v>
      </c>
      <c r="M50" s="2">
        <f t="shared" si="1"/>
        <v>40</v>
      </c>
      <c r="O50" s="2" t="b">
        <f>B50='CPN Portfolio Q1''10'!B51</f>
        <v>1</v>
      </c>
      <c r="P50" s="107">
        <f>I50-'CPN Portfolio Q1''10'!I51</f>
        <v>0</v>
      </c>
      <c r="Q50" s="107">
        <f>K50-'CPN Portfolio Q1''10'!K51</f>
        <v>0</v>
      </c>
    </row>
    <row r="51" spans="2:18" ht="13">
      <c r="B51" s="22" t="s">
        <v>62</v>
      </c>
      <c r="C51" s="16"/>
      <c r="D51" s="17"/>
      <c r="E51" s="17"/>
      <c r="F51" s="17"/>
      <c r="G51" s="46"/>
      <c r="H51" s="47"/>
      <c r="I51" s="44">
        <f>SUM(I10:I50)</f>
        <v>6345</v>
      </c>
      <c r="J51" s="44"/>
      <c r="K51" s="44">
        <f>SUM(K10:K50)</f>
        <v>7817</v>
      </c>
      <c r="O51" s="2" t="b">
        <f>B51='CPN Portfolio Q1''10'!B52</f>
        <v>1</v>
      </c>
      <c r="P51" s="107">
        <f>I51-'CPN Portfolio Q1''10'!I52</f>
        <v>-29</v>
      </c>
      <c r="Q51" s="107">
        <f>K51-'CPN Portfolio Q1''10'!K52</f>
        <v>-29</v>
      </c>
      <c r="R51" s="2" t="s">
        <v>162</v>
      </c>
    </row>
    <row r="52" spans="2:18" ht="13">
      <c r="B52" s="26" t="s">
        <v>63</v>
      </c>
      <c r="C52" s="26"/>
      <c r="D52" s="27"/>
      <c r="E52" s="27"/>
      <c r="F52" s="28"/>
      <c r="G52" s="27"/>
      <c r="H52" s="27"/>
      <c r="I52" s="27"/>
      <c r="J52" s="27"/>
      <c r="K52" s="27"/>
    </row>
    <row r="53" spans="2:18" ht="13">
      <c r="B53" s="15" t="s">
        <v>64</v>
      </c>
      <c r="C53" s="16"/>
      <c r="D53" s="17" t="s">
        <v>122</v>
      </c>
      <c r="E53" s="17" t="s">
        <v>65</v>
      </c>
      <c r="F53" s="17" t="s">
        <v>36</v>
      </c>
      <c r="G53" s="18">
        <v>1</v>
      </c>
      <c r="H53" s="8"/>
      <c r="I53" s="19">
        <v>1038</v>
      </c>
      <c r="J53" s="19"/>
      <c r="K53" s="19">
        <v>994</v>
      </c>
      <c r="M53" s="2">
        <f>+M50+1</f>
        <v>41</v>
      </c>
      <c r="O53" s="2" t="b">
        <f>B53='CPN Portfolio Q1''10'!B54</f>
        <v>1</v>
      </c>
      <c r="P53" s="107">
        <f>I53-'CPN Portfolio Q1''10'!I54</f>
        <v>0</v>
      </c>
      <c r="Q53" s="107">
        <f>K53-'CPN Portfolio Q1''10'!K54</f>
        <v>0</v>
      </c>
    </row>
    <row r="54" spans="2:18" ht="13">
      <c r="B54" s="29" t="s">
        <v>66</v>
      </c>
      <c r="C54" s="30"/>
      <c r="D54" s="31" t="s">
        <v>122</v>
      </c>
      <c r="E54" s="31" t="s">
        <v>65</v>
      </c>
      <c r="F54" s="31" t="s">
        <v>36</v>
      </c>
      <c r="G54" s="32">
        <v>1</v>
      </c>
      <c r="H54" s="33"/>
      <c r="I54" s="34">
        <f>799+4+14+13</f>
        <v>830</v>
      </c>
      <c r="J54" s="34"/>
      <c r="K54" s="34">
        <f>970+4+14+13</f>
        <v>1001</v>
      </c>
      <c r="M54" s="2">
        <f>+M53+1</f>
        <v>42</v>
      </c>
      <c r="O54" s="2" t="b">
        <f>B54='CPN Portfolio Q1''10'!B55</f>
        <v>1</v>
      </c>
      <c r="P54" s="107">
        <f>I54-'CPN Portfolio Q1''10'!I55</f>
        <v>31</v>
      </c>
      <c r="Q54" s="107">
        <f>K54-'CPN Portfolio Q1''10'!K55</f>
        <v>31</v>
      </c>
      <c r="R54" s="2" t="s">
        <v>165</v>
      </c>
    </row>
    <row r="55" spans="2:18" ht="13">
      <c r="B55" s="15" t="s">
        <v>67</v>
      </c>
      <c r="C55" s="16"/>
      <c r="D55" s="17" t="s">
        <v>122</v>
      </c>
      <c r="E55" s="17" t="s">
        <v>65</v>
      </c>
      <c r="F55" s="17" t="s">
        <v>36</v>
      </c>
      <c r="G55" s="18">
        <v>1</v>
      </c>
      <c r="H55" s="8"/>
      <c r="I55" s="19">
        <v>740</v>
      </c>
      <c r="J55" s="19"/>
      <c r="K55" s="19">
        <v>800</v>
      </c>
      <c r="M55" s="2">
        <f t="shared" ref="M55:M64" si="2">+M54+1</f>
        <v>43</v>
      </c>
      <c r="O55" s="2" t="b">
        <f>B55='CPN Portfolio Q1''10'!B56</f>
        <v>1</v>
      </c>
      <c r="P55" s="107">
        <f>I55-'CPN Portfolio Q1''10'!I56</f>
        <v>0</v>
      </c>
      <c r="Q55" s="107">
        <f>K55-'CPN Portfolio Q1''10'!K56</f>
        <v>0</v>
      </c>
    </row>
    <row r="56" spans="2:18" ht="13">
      <c r="B56" s="29" t="s">
        <v>68</v>
      </c>
      <c r="C56" s="30"/>
      <c r="D56" s="31" t="s">
        <v>122</v>
      </c>
      <c r="E56" s="31" t="s">
        <v>65</v>
      </c>
      <c r="F56" s="31" t="s">
        <v>36</v>
      </c>
      <c r="G56" s="32">
        <v>1</v>
      </c>
      <c r="H56" s="33"/>
      <c r="I56" s="34">
        <v>763</v>
      </c>
      <c r="J56" s="34"/>
      <c r="K56" s="34">
        <v>781</v>
      </c>
      <c r="M56" s="2">
        <f t="shared" si="2"/>
        <v>44</v>
      </c>
      <c r="O56" s="2" t="b">
        <f>B56='CPN Portfolio Q1''10'!B57</f>
        <v>1</v>
      </c>
      <c r="P56" s="107">
        <f>I56-'CPN Portfolio Q1''10'!I57</f>
        <v>10</v>
      </c>
      <c r="Q56" s="107">
        <f>K56-'CPN Portfolio Q1''10'!K57</f>
        <v>10</v>
      </c>
      <c r="R56" s="2" t="s">
        <v>164</v>
      </c>
    </row>
    <row r="57" spans="2:18" ht="13">
      <c r="B57" s="15" t="s">
        <v>69</v>
      </c>
      <c r="C57" s="16"/>
      <c r="D57" s="17" t="s">
        <v>122</v>
      </c>
      <c r="E57" s="17" t="s">
        <v>65</v>
      </c>
      <c r="F57" s="17" t="s">
        <v>36</v>
      </c>
      <c r="G57" s="18">
        <v>1</v>
      </c>
      <c r="H57" s="8"/>
      <c r="I57" s="19">
        <v>662</v>
      </c>
      <c r="J57" s="19"/>
      <c r="K57" s="19">
        <v>692</v>
      </c>
      <c r="M57" s="2">
        <f t="shared" si="2"/>
        <v>45</v>
      </c>
      <c r="O57" s="2" t="b">
        <f>B57='CPN Portfolio Q1''10'!B58</f>
        <v>1</v>
      </c>
      <c r="P57" s="107">
        <f>I57-'CPN Portfolio Q1''10'!I58</f>
        <v>0</v>
      </c>
      <c r="Q57" s="107">
        <f>K57-'CPN Portfolio Q1''10'!K58</f>
        <v>0</v>
      </c>
    </row>
    <row r="58" spans="2:18" ht="13">
      <c r="B58" s="29" t="s">
        <v>70</v>
      </c>
      <c r="C58" s="30"/>
      <c r="D58" s="31" t="s">
        <v>122</v>
      </c>
      <c r="E58" s="31" t="s">
        <v>65</v>
      </c>
      <c r="F58" s="31" t="s">
        <v>36</v>
      </c>
      <c r="G58" s="32">
        <v>1</v>
      </c>
      <c r="H58" s="33"/>
      <c r="I58" s="34">
        <v>508</v>
      </c>
      <c r="J58" s="34"/>
      <c r="K58" s="34">
        <v>594</v>
      </c>
      <c r="M58" s="2">
        <f t="shared" si="2"/>
        <v>46</v>
      </c>
      <c r="O58" s="2" t="b">
        <f>B58='CPN Portfolio Q1''10'!B59</f>
        <v>1</v>
      </c>
      <c r="P58" s="107">
        <f>I58-'CPN Portfolio Q1''10'!I59</f>
        <v>0</v>
      </c>
      <c r="Q58" s="107">
        <f>K58-'CPN Portfolio Q1''10'!K59</f>
        <v>0</v>
      </c>
    </row>
    <row r="59" spans="2:18" ht="13">
      <c r="B59" s="15" t="s">
        <v>71</v>
      </c>
      <c r="C59" s="16"/>
      <c r="D59" s="17" t="s">
        <v>122</v>
      </c>
      <c r="E59" s="17" t="s">
        <v>65</v>
      </c>
      <c r="F59" s="17" t="s">
        <v>36</v>
      </c>
      <c r="G59" s="18">
        <v>1</v>
      </c>
      <c r="H59" s="8"/>
      <c r="I59" s="19">
        <v>463</v>
      </c>
      <c r="J59" s="19"/>
      <c r="K59" s="19">
        <v>608</v>
      </c>
      <c r="M59" s="2">
        <f t="shared" si="2"/>
        <v>47</v>
      </c>
      <c r="O59" s="2" t="b">
        <f>B59='CPN Portfolio Q1''10'!B60</f>
        <v>1</v>
      </c>
      <c r="P59" s="107">
        <f>I59-'CPN Portfolio Q1''10'!I60</f>
        <v>0</v>
      </c>
      <c r="Q59" s="107">
        <f>K59-'CPN Portfolio Q1''10'!K60</f>
        <v>0</v>
      </c>
    </row>
    <row r="60" spans="2:18" ht="13">
      <c r="B60" s="29" t="s">
        <v>72</v>
      </c>
      <c r="C60" s="30"/>
      <c r="D60" s="31" t="s">
        <v>122</v>
      </c>
      <c r="E60" s="31" t="s">
        <v>65</v>
      </c>
      <c r="F60" s="31" t="s">
        <v>36</v>
      </c>
      <c r="G60" s="32">
        <v>1</v>
      </c>
      <c r="H60" s="33"/>
      <c r="I60" s="34">
        <v>426</v>
      </c>
      <c r="J60" s="34"/>
      <c r="K60" s="34">
        <v>500</v>
      </c>
      <c r="M60" s="2">
        <f t="shared" si="2"/>
        <v>48</v>
      </c>
      <c r="O60" s="2" t="b">
        <f>B60='CPN Portfolio Q1''10'!B61</f>
        <v>1</v>
      </c>
      <c r="P60" s="107">
        <f>I60-'CPN Portfolio Q1''10'!I61</f>
        <v>0</v>
      </c>
      <c r="Q60" s="107">
        <f>K60-'CPN Portfolio Q1''10'!K61</f>
        <v>0</v>
      </c>
    </row>
    <row r="61" spans="2:18" ht="13">
      <c r="B61" s="15" t="s">
        <v>73</v>
      </c>
      <c r="C61" s="16"/>
      <c r="D61" s="17" t="s">
        <v>122</v>
      </c>
      <c r="E61" s="17" t="s">
        <v>65</v>
      </c>
      <c r="F61" s="17" t="s">
        <v>36</v>
      </c>
      <c r="G61" s="18">
        <v>1</v>
      </c>
      <c r="H61" s="8"/>
      <c r="I61" s="19">
        <v>400</v>
      </c>
      <c r="J61" s="19"/>
      <c r="K61" s="19">
        <v>453</v>
      </c>
      <c r="M61" s="2">
        <f t="shared" si="2"/>
        <v>49</v>
      </c>
      <c r="O61" s="2" t="b">
        <f>B61='CPN Portfolio Q1''10'!B62</f>
        <v>1</v>
      </c>
      <c r="P61" s="107">
        <f>I61-'CPN Portfolio Q1''10'!I62</f>
        <v>0</v>
      </c>
      <c r="Q61" s="107">
        <f>K61-'CPN Portfolio Q1''10'!K62</f>
        <v>0</v>
      </c>
    </row>
    <row r="62" spans="2:18" ht="13">
      <c r="B62" s="29" t="s">
        <v>74</v>
      </c>
      <c r="C62" s="30"/>
      <c r="D62" s="31" t="s">
        <v>122</v>
      </c>
      <c r="E62" s="31" t="s">
        <v>65</v>
      </c>
      <c r="F62" s="31" t="s">
        <v>36</v>
      </c>
      <c r="G62" s="32">
        <v>1</v>
      </c>
      <c r="H62" s="33"/>
      <c r="I62" s="34">
        <v>344</v>
      </c>
      <c r="J62" s="34"/>
      <c r="K62" s="34">
        <v>400</v>
      </c>
      <c r="M62" s="2">
        <f t="shared" si="2"/>
        <v>50</v>
      </c>
      <c r="O62" s="2" t="b">
        <f>B62='CPN Portfolio Q1''10'!B63</f>
        <v>1</v>
      </c>
      <c r="P62" s="107">
        <f>I62-'CPN Portfolio Q1''10'!I63</f>
        <v>0</v>
      </c>
      <c r="Q62" s="107">
        <f>K62-'CPN Portfolio Q1''10'!K63</f>
        <v>0</v>
      </c>
    </row>
    <row r="63" spans="2:18" ht="13">
      <c r="B63" s="15" t="s">
        <v>75</v>
      </c>
      <c r="C63" s="16"/>
      <c r="D63" s="17" t="s">
        <v>122</v>
      </c>
      <c r="E63" s="17" t="s">
        <v>65</v>
      </c>
      <c r="F63" s="17" t="s">
        <v>36</v>
      </c>
      <c r="G63" s="48">
        <v>0.78500000000000003</v>
      </c>
      <c r="H63" s="8"/>
      <c r="I63" s="19">
        <v>392</v>
      </c>
      <c r="J63" s="19"/>
      <c r="K63" s="19">
        <v>374</v>
      </c>
      <c r="M63" s="2">
        <f t="shared" si="2"/>
        <v>51</v>
      </c>
      <c r="O63" s="2" t="b">
        <f>B63='CPN Portfolio Q1''10'!B64</f>
        <v>1</v>
      </c>
      <c r="P63" s="107">
        <f>I63-'CPN Portfolio Q1''10'!I64</f>
        <v>0</v>
      </c>
      <c r="Q63" s="107">
        <f>K63-'CPN Portfolio Q1''10'!K64</f>
        <v>0</v>
      </c>
    </row>
    <row r="64" spans="2:18" ht="15.5">
      <c r="B64" s="29" t="s">
        <v>129</v>
      </c>
      <c r="C64" s="54"/>
      <c r="D64" s="31" t="s">
        <v>122</v>
      </c>
      <c r="E64" s="31" t="s">
        <v>65</v>
      </c>
      <c r="F64" s="31" t="s">
        <v>36</v>
      </c>
      <c r="G64" s="32">
        <v>1</v>
      </c>
      <c r="H64" s="33"/>
      <c r="I64" s="35">
        <v>210</v>
      </c>
      <c r="J64" s="34"/>
      <c r="K64" s="35">
        <v>236</v>
      </c>
      <c r="M64" s="2">
        <f t="shared" si="2"/>
        <v>52</v>
      </c>
      <c r="O64" s="2" t="b">
        <f>B64='CPN Portfolio Q1''10'!B65</f>
        <v>1</v>
      </c>
      <c r="P64" s="107">
        <f>I64-'CPN Portfolio Q1''10'!I65</f>
        <v>0</v>
      </c>
      <c r="Q64" s="107">
        <f>K64-'CPN Portfolio Q1''10'!K65</f>
        <v>0</v>
      </c>
    </row>
    <row r="65" spans="2:17" ht="13">
      <c r="B65" s="22" t="s">
        <v>62</v>
      </c>
      <c r="C65" s="16"/>
      <c r="D65" s="5"/>
      <c r="E65" s="5"/>
      <c r="F65" s="6"/>
      <c r="G65" s="23"/>
      <c r="H65" s="23"/>
      <c r="I65" s="44">
        <f>SUM(I53:I64)</f>
        <v>6776</v>
      </c>
      <c r="J65" s="44"/>
      <c r="K65" s="44">
        <f>SUM(K53:K64)</f>
        <v>7433</v>
      </c>
      <c r="O65" s="2" t="b">
        <f>B65='CPN Portfolio Q1''10'!B66</f>
        <v>1</v>
      </c>
      <c r="P65" s="107">
        <f>I65-'CPN Portfolio Q1''10'!I66</f>
        <v>41</v>
      </c>
      <c r="Q65" s="107">
        <f>K65-'CPN Portfolio Q1''10'!K66</f>
        <v>41</v>
      </c>
    </row>
    <row r="66" spans="2:17" ht="13">
      <c r="B66" s="26" t="s">
        <v>76</v>
      </c>
      <c r="C66" s="26"/>
      <c r="D66" s="27"/>
      <c r="E66" s="27"/>
      <c r="F66" s="28"/>
      <c r="G66" s="27"/>
      <c r="H66" s="27"/>
      <c r="I66" s="27"/>
      <c r="J66" s="27"/>
      <c r="K66" s="27"/>
    </row>
    <row r="67" spans="2:17" ht="13">
      <c r="B67" s="15" t="s">
        <v>77</v>
      </c>
      <c r="C67" s="16"/>
      <c r="D67" s="17" t="s">
        <v>78</v>
      </c>
      <c r="E67" s="17" t="s">
        <v>79</v>
      </c>
      <c r="F67" s="17" t="s">
        <v>34</v>
      </c>
      <c r="G67" s="18">
        <v>1</v>
      </c>
      <c r="H67" s="8"/>
      <c r="I67" s="43">
        <v>0</v>
      </c>
      <c r="J67" s="19"/>
      <c r="K67" s="19">
        <v>847</v>
      </c>
      <c r="M67" s="2">
        <f>+M64+1</f>
        <v>53</v>
      </c>
      <c r="O67" s="2" t="b">
        <f>B67='CPN Portfolio Q1''10'!B68</f>
        <v>1</v>
      </c>
      <c r="P67" s="107">
        <f>I67-'CPN Portfolio Q1''10'!I68</f>
        <v>0</v>
      </c>
      <c r="Q67" s="107">
        <f>K67-'CPN Portfolio Q1''10'!K68</f>
        <v>0</v>
      </c>
    </row>
    <row r="68" spans="2:17" ht="13">
      <c r="B68" s="29" t="s">
        <v>80</v>
      </c>
      <c r="C68" s="30"/>
      <c r="D68" s="31" t="s">
        <v>78</v>
      </c>
      <c r="E68" s="31" t="s">
        <v>81</v>
      </c>
      <c r="F68" s="31" t="s">
        <v>36</v>
      </c>
      <c r="G68" s="32">
        <v>1</v>
      </c>
      <c r="H68" s="33"/>
      <c r="I68" s="34">
        <v>720</v>
      </c>
      <c r="J68" s="34"/>
      <c r="K68" s="34">
        <v>807</v>
      </c>
      <c r="M68" s="2">
        <f>+M67+1</f>
        <v>54</v>
      </c>
      <c r="O68" s="2" t="b">
        <f>B68='CPN Portfolio Q1''10'!B69</f>
        <v>1</v>
      </c>
      <c r="P68" s="107">
        <f>I68-'CPN Portfolio Q1''10'!I69</f>
        <v>0</v>
      </c>
      <c r="Q68" s="107">
        <f>K68-'CPN Portfolio Q1''10'!K69</f>
        <v>0</v>
      </c>
    </row>
    <row r="69" spans="2:17" ht="13">
      <c r="B69" s="15" t="s">
        <v>82</v>
      </c>
      <c r="C69" s="16"/>
      <c r="D69" s="17" t="s">
        <v>78</v>
      </c>
      <c r="E69" s="17" t="s">
        <v>81</v>
      </c>
      <c r="F69" s="17" t="s">
        <v>36</v>
      </c>
      <c r="G69" s="18">
        <v>1</v>
      </c>
      <c r="H69" s="8"/>
      <c r="I69" s="19">
        <v>782</v>
      </c>
      <c r="J69" s="19"/>
      <c r="K69" s="19">
        <v>795</v>
      </c>
      <c r="M69" s="2">
        <f t="shared" ref="M69:M77" si="3">+M68+1</f>
        <v>55</v>
      </c>
      <c r="O69" s="2" t="b">
        <f>B69='CPN Portfolio Q1''10'!B70</f>
        <v>1</v>
      </c>
      <c r="P69" s="107">
        <f>I69-'CPN Portfolio Q1''10'!I70</f>
        <v>0</v>
      </c>
      <c r="Q69" s="107">
        <f>K69-'CPN Portfolio Q1''10'!K70</f>
        <v>0</v>
      </c>
    </row>
    <row r="70" spans="2:17" ht="13">
      <c r="B70" s="29" t="s">
        <v>83</v>
      </c>
      <c r="C70" s="30"/>
      <c r="D70" s="31" t="s">
        <v>78</v>
      </c>
      <c r="E70" s="31" t="s">
        <v>79</v>
      </c>
      <c r="F70" s="31" t="s">
        <v>36</v>
      </c>
      <c r="G70" s="32">
        <v>1</v>
      </c>
      <c r="H70" s="33"/>
      <c r="I70" s="34">
        <v>455</v>
      </c>
      <c r="J70" s="34"/>
      <c r="K70" s="34">
        <v>606</v>
      </c>
      <c r="M70" s="2">
        <f t="shared" si="3"/>
        <v>56</v>
      </c>
      <c r="O70" s="2" t="b">
        <f>B70='CPN Portfolio Q1''10'!B71</f>
        <v>1</v>
      </c>
      <c r="P70" s="107">
        <f>I70-'CPN Portfolio Q1''10'!I71</f>
        <v>0</v>
      </c>
      <c r="Q70" s="107">
        <f>K70-'CPN Portfolio Q1''10'!K71</f>
        <v>0</v>
      </c>
    </row>
    <row r="71" spans="2:17" ht="13">
      <c r="B71" s="15" t="s">
        <v>84</v>
      </c>
      <c r="C71" s="16"/>
      <c r="D71" s="17" t="s">
        <v>78</v>
      </c>
      <c r="E71" s="17" t="s">
        <v>85</v>
      </c>
      <c r="F71" s="17" t="s">
        <v>36</v>
      </c>
      <c r="G71" s="18">
        <v>1</v>
      </c>
      <c r="H71" s="8"/>
      <c r="I71" s="19">
        <v>449</v>
      </c>
      <c r="J71" s="19"/>
      <c r="K71" s="19">
        <v>501</v>
      </c>
      <c r="M71" s="2">
        <f t="shared" si="3"/>
        <v>57</v>
      </c>
      <c r="O71" s="2" t="b">
        <f>B71='CPN Portfolio Q1''10'!B72</f>
        <v>1</v>
      </c>
      <c r="P71" s="107">
        <f>I71-'CPN Portfolio Q1''10'!I72</f>
        <v>0</v>
      </c>
      <c r="Q71" s="107">
        <f>K71-'CPN Portfolio Q1''10'!K72</f>
        <v>0</v>
      </c>
    </row>
    <row r="72" spans="2:17" ht="13">
      <c r="B72" s="29" t="s">
        <v>86</v>
      </c>
      <c r="C72" s="30"/>
      <c r="D72" s="31" t="s">
        <v>78</v>
      </c>
      <c r="E72" s="31" t="s">
        <v>87</v>
      </c>
      <c r="F72" s="31" t="s">
        <v>36</v>
      </c>
      <c r="G72" s="32">
        <v>1</v>
      </c>
      <c r="H72" s="33"/>
      <c r="I72" s="34">
        <v>235</v>
      </c>
      <c r="J72" s="34"/>
      <c r="K72" s="34">
        <v>225</v>
      </c>
      <c r="M72" s="2">
        <f t="shared" si="3"/>
        <v>58</v>
      </c>
      <c r="O72" s="2" t="b">
        <f>B72='CPN Portfolio Q1''10'!B73</f>
        <v>1</v>
      </c>
      <c r="P72" s="107">
        <f>I72-'CPN Portfolio Q1''10'!I73</f>
        <v>0</v>
      </c>
      <c r="Q72" s="107">
        <f>K72-'CPN Portfolio Q1''10'!K73</f>
        <v>0</v>
      </c>
    </row>
    <row r="73" spans="2:17" ht="13">
      <c r="B73" s="15" t="s">
        <v>88</v>
      </c>
      <c r="C73" s="16"/>
      <c r="D73" s="17" t="s">
        <v>78</v>
      </c>
      <c r="E73" s="17" t="s">
        <v>81</v>
      </c>
      <c r="F73" s="17" t="s">
        <v>36</v>
      </c>
      <c r="G73" s="18">
        <v>1</v>
      </c>
      <c r="H73" s="8"/>
      <c r="I73" s="19">
        <v>235</v>
      </c>
      <c r="J73" s="19"/>
      <c r="K73" s="19">
        <v>237</v>
      </c>
      <c r="M73" s="2">
        <f t="shared" si="3"/>
        <v>59</v>
      </c>
      <c r="O73" s="2" t="b">
        <f>B73='CPN Portfolio Q1''10'!B74</f>
        <v>1</v>
      </c>
      <c r="P73" s="107">
        <f>I73-'CPN Portfolio Q1''10'!I74</f>
        <v>0</v>
      </c>
      <c r="Q73" s="107">
        <f>K73-'CPN Portfolio Q1''10'!K74</f>
        <v>0</v>
      </c>
    </row>
    <row r="74" spans="2:17" ht="13">
      <c r="B74" s="29" t="s">
        <v>89</v>
      </c>
      <c r="C74" s="30"/>
      <c r="D74" s="31" t="s">
        <v>78</v>
      </c>
      <c r="E74" s="31" t="s">
        <v>90</v>
      </c>
      <c r="F74" s="31" t="s">
        <v>36</v>
      </c>
      <c r="G74" s="32">
        <v>1</v>
      </c>
      <c r="H74" s="33"/>
      <c r="I74" s="34">
        <v>184</v>
      </c>
      <c r="J74" s="34"/>
      <c r="K74" s="34">
        <v>215</v>
      </c>
      <c r="M74" s="2">
        <f t="shared" si="3"/>
        <v>60</v>
      </c>
      <c r="O74" s="2" t="b">
        <f>B74='CPN Portfolio Q1''10'!B75</f>
        <v>1</v>
      </c>
      <c r="P74" s="107">
        <f>I74-'CPN Portfolio Q1''10'!I75</f>
        <v>0</v>
      </c>
      <c r="Q74" s="107">
        <f>K74-'CPN Portfolio Q1''10'!K75</f>
        <v>0</v>
      </c>
    </row>
    <row r="75" spans="2:17" ht="13">
      <c r="B75" s="15" t="s">
        <v>91</v>
      </c>
      <c r="C75" s="16"/>
      <c r="D75" s="17" t="s">
        <v>92</v>
      </c>
      <c r="E75" s="17" t="s">
        <v>93</v>
      </c>
      <c r="F75" s="17" t="s">
        <v>36</v>
      </c>
      <c r="G75" s="18">
        <v>1</v>
      </c>
      <c r="H75" s="8"/>
      <c r="I75" s="19">
        <v>980</v>
      </c>
      <c r="J75" s="19"/>
      <c r="K75" s="19">
        <v>1134</v>
      </c>
      <c r="M75" s="2">
        <f t="shared" si="3"/>
        <v>61</v>
      </c>
      <c r="O75" s="2" t="b">
        <f>B75='CPN Portfolio Q1''10'!B76</f>
        <v>1</v>
      </c>
      <c r="P75" s="107">
        <f>I75-'CPN Portfolio Q1''10'!I76</f>
        <v>0</v>
      </c>
      <c r="Q75" s="107">
        <f>K75-'CPN Portfolio Q1''10'!K76</f>
        <v>0</v>
      </c>
    </row>
    <row r="76" spans="2:17" ht="13">
      <c r="B76" s="29" t="s">
        <v>94</v>
      </c>
      <c r="C76" s="30"/>
      <c r="D76" s="31" t="s">
        <v>95</v>
      </c>
      <c r="E76" s="31" t="s">
        <v>87</v>
      </c>
      <c r="F76" s="31" t="s">
        <v>36</v>
      </c>
      <c r="G76" s="32">
        <v>1</v>
      </c>
      <c r="H76" s="33"/>
      <c r="I76" s="34">
        <v>537</v>
      </c>
      <c r="J76" s="34"/>
      <c r="K76" s="34">
        <v>599</v>
      </c>
      <c r="M76" s="2">
        <f t="shared" si="3"/>
        <v>62</v>
      </c>
      <c r="O76" s="2" t="b">
        <f>B76='CPN Portfolio Q1''10'!B77</f>
        <v>1</v>
      </c>
      <c r="P76" s="107">
        <f>I76-'CPN Portfolio Q1''10'!I77</f>
        <v>0</v>
      </c>
      <c r="Q76" s="107">
        <f>K76-'CPN Portfolio Q1''10'!K77</f>
        <v>0</v>
      </c>
    </row>
    <row r="77" spans="2:17" ht="13">
      <c r="B77" s="15" t="s">
        <v>96</v>
      </c>
      <c r="C77" s="16"/>
      <c r="D77" s="17" t="s">
        <v>95</v>
      </c>
      <c r="E77" s="17" t="s">
        <v>87</v>
      </c>
      <c r="F77" s="17" t="s">
        <v>36</v>
      </c>
      <c r="G77" s="18">
        <v>1</v>
      </c>
      <c r="H77" s="8"/>
      <c r="I77" s="49">
        <v>0</v>
      </c>
      <c r="J77" s="19"/>
      <c r="K77" s="21">
        <v>117</v>
      </c>
      <c r="M77" s="2">
        <f t="shared" si="3"/>
        <v>63</v>
      </c>
      <c r="O77" s="2" t="b">
        <f>B77='CPN Portfolio Q1''10'!B78</f>
        <v>1</v>
      </c>
      <c r="P77" s="107">
        <f>I77-'CPN Portfolio Q1''10'!I78</f>
        <v>0</v>
      </c>
      <c r="Q77" s="107">
        <f>K77-'CPN Portfolio Q1''10'!K78</f>
        <v>0</v>
      </c>
    </row>
    <row r="78" spans="2:17" ht="13">
      <c r="B78" s="36" t="s">
        <v>62</v>
      </c>
      <c r="C78" s="30"/>
      <c r="D78" s="27"/>
      <c r="E78" s="27"/>
      <c r="F78" s="28"/>
      <c r="G78" s="37"/>
      <c r="H78" s="37"/>
      <c r="I78" s="45">
        <f>SUM(I67:I77)</f>
        <v>4577</v>
      </c>
      <c r="J78" s="45"/>
      <c r="K78" s="45">
        <f>SUM(K67:K77)</f>
        <v>6083</v>
      </c>
      <c r="O78" s="2" t="b">
        <f>B78='CPN Portfolio Q1''10'!B79</f>
        <v>1</v>
      </c>
      <c r="P78" s="107">
        <f>I78-'CPN Portfolio Q1''10'!I79</f>
        <v>0</v>
      </c>
      <c r="Q78" s="107">
        <f>K78-'CPN Portfolio Q1''10'!K79</f>
        <v>0</v>
      </c>
    </row>
    <row r="79" spans="2:17" ht="13">
      <c r="B79" s="13" t="s">
        <v>97</v>
      </c>
      <c r="C79" s="13"/>
      <c r="D79" s="5"/>
      <c r="E79" s="5"/>
      <c r="F79" s="6"/>
      <c r="G79" s="5"/>
      <c r="H79" s="5"/>
      <c r="I79" s="5"/>
      <c r="J79" s="5"/>
      <c r="K79" s="5"/>
    </row>
    <row r="80" spans="2:17" ht="13">
      <c r="B80" s="29" t="s">
        <v>98</v>
      </c>
      <c r="C80" s="30"/>
      <c r="D80" s="31" t="s">
        <v>99</v>
      </c>
      <c r="E80" s="31" t="s">
        <v>100</v>
      </c>
      <c r="F80" s="31" t="s">
        <v>36</v>
      </c>
      <c r="G80" s="32">
        <v>1</v>
      </c>
      <c r="H80" s="33"/>
      <c r="I80" s="34">
        <v>518</v>
      </c>
      <c r="J80" s="34"/>
      <c r="K80" s="34">
        <v>603</v>
      </c>
      <c r="M80" s="2">
        <f>+M77+1</f>
        <v>64</v>
      </c>
      <c r="O80" s="2" t="b">
        <f>B80='CPN Portfolio Q1''10'!B81</f>
        <v>1</v>
      </c>
      <c r="P80" s="107">
        <f>I80-'CPN Portfolio Q1''10'!I81</f>
        <v>0</v>
      </c>
      <c r="Q80" s="107">
        <f>K80-'CPN Portfolio Q1''10'!K81</f>
        <v>0</v>
      </c>
    </row>
    <row r="81" spans="2:17" ht="13">
      <c r="B81" s="15" t="s">
        <v>101</v>
      </c>
      <c r="C81" s="16"/>
      <c r="D81" s="17" t="s">
        <v>99</v>
      </c>
      <c r="E81" s="17" t="s">
        <v>100</v>
      </c>
      <c r="F81" s="17" t="s">
        <v>36</v>
      </c>
      <c r="G81" s="18">
        <v>1</v>
      </c>
      <c r="H81" s="8"/>
      <c r="I81" s="43">
        <v>0</v>
      </c>
      <c r="J81" s="19"/>
      <c r="K81" s="19">
        <v>503</v>
      </c>
      <c r="M81" s="2">
        <f>+M80+1</f>
        <v>65</v>
      </c>
      <c r="O81" s="2" t="b">
        <f>B81='CPN Portfolio Q1''10'!B82</f>
        <v>1</v>
      </c>
      <c r="P81" s="107">
        <f>I81-'CPN Portfolio Q1''10'!I82</f>
        <v>0</v>
      </c>
      <c r="Q81" s="107">
        <f>K81-'CPN Portfolio Q1''10'!K82</f>
        <v>0</v>
      </c>
    </row>
    <row r="82" spans="2:17" ht="13">
      <c r="B82" s="29" t="s">
        <v>102</v>
      </c>
      <c r="C82" s="30"/>
      <c r="D82" s="31" t="s">
        <v>99</v>
      </c>
      <c r="E82" s="31" t="s">
        <v>103</v>
      </c>
      <c r="F82" s="31" t="s">
        <v>36</v>
      </c>
      <c r="G82" s="32">
        <v>1</v>
      </c>
      <c r="H82" s="33"/>
      <c r="I82" s="34">
        <v>280</v>
      </c>
      <c r="J82" s="34"/>
      <c r="K82" s="34">
        <v>375</v>
      </c>
      <c r="M82" s="2">
        <f t="shared" ref="M82:M91" si="4">+M81+1</f>
        <v>66</v>
      </c>
      <c r="O82" s="2" t="b">
        <f>B82='CPN Portfolio Q1''10'!B83</f>
        <v>1</v>
      </c>
      <c r="P82" s="107">
        <f>I82-'CPN Portfolio Q1''10'!I83</f>
        <v>0</v>
      </c>
      <c r="Q82" s="107">
        <f>K82-'CPN Portfolio Q1''10'!K83</f>
        <v>0</v>
      </c>
    </row>
    <row r="83" spans="2:17" ht="13">
      <c r="B83" s="15" t="s">
        <v>104</v>
      </c>
      <c r="C83" s="16"/>
      <c r="D83" s="17" t="s">
        <v>120</v>
      </c>
      <c r="E83" s="17" t="s">
        <v>105</v>
      </c>
      <c r="F83" s="17" t="s">
        <v>36</v>
      </c>
      <c r="G83" s="18">
        <v>1</v>
      </c>
      <c r="H83" s="8"/>
      <c r="I83" s="19">
        <v>537</v>
      </c>
      <c r="J83" s="19"/>
      <c r="K83" s="19">
        <v>537</v>
      </c>
      <c r="M83" s="2">
        <f t="shared" si="4"/>
        <v>67</v>
      </c>
      <c r="O83" s="2" t="b">
        <f>B83='CPN Portfolio Q1''10'!B84</f>
        <v>1</v>
      </c>
      <c r="P83" s="107">
        <f>I83-'CPN Portfolio Q1''10'!I84</f>
        <v>0</v>
      </c>
      <c r="Q83" s="107">
        <f>K83-'CPN Portfolio Q1''10'!K84</f>
        <v>0</v>
      </c>
    </row>
    <row r="84" spans="2:17" ht="13">
      <c r="B84" s="29" t="s">
        <v>106</v>
      </c>
      <c r="C84" s="30"/>
      <c r="D84" s="31" t="s">
        <v>120</v>
      </c>
      <c r="E84" s="31" t="s">
        <v>107</v>
      </c>
      <c r="F84" s="31" t="s">
        <v>36</v>
      </c>
      <c r="G84" s="32">
        <v>1</v>
      </c>
      <c r="H84" s="33"/>
      <c r="I84" s="34">
        <v>110</v>
      </c>
      <c r="J84" s="34"/>
      <c r="K84" s="34">
        <v>121</v>
      </c>
      <c r="M84" s="2">
        <f t="shared" si="4"/>
        <v>68</v>
      </c>
      <c r="O84" s="2" t="b">
        <f>B84='CPN Portfolio Q1''10'!B85</f>
        <v>1</v>
      </c>
      <c r="P84" s="107">
        <f>I84-'CPN Portfolio Q1''10'!I85</f>
        <v>0</v>
      </c>
      <c r="Q84" s="107">
        <f>K84-'CPN Portfolio Q1''10'!K85</f>
        <v>0</v>
      </c>
    </row>
    <row r="85" spans="2:17" ht="13">
      <c r="B85" s="15" t="s">
        <v>108</v>
      </c>
      <c r="C85" s="16"/>
      <c r="D85" s="17" t="s">
        <v>120</v>
      </c>
      <c r="E85" s="17" t="s">
        <v>107</v>
      </c>
      <c r="F85" s="17" t="s">
        <v>36</v>
      </c>
      <c r="G85" s="18">
        <v>1</v>
      </c>
      <c r="H85" s="8"/>
      <c r="I85" s="19">
        <v>60</v>
      </c>
      <c r="J85" s="19"/>
      <c r="K85" s="19">
        <v>80</v>
      </c>
      <c r="M85" s="2">
        <f t="shared" si="4"/>
        <v>69</v>
      </c>
      <c r="O85" s="2" t="b">
        <f>B85='CPN Portfolio Q1''10'!B86</f>
        <v>1</v>
      </c>
      <c r="P85" s="107">
        <f>I85-'CPN Portfolio Q1''10'!I86</f>
        <v>0</v>
      </c>
      <c r="Q85" s="107">
        <f>K85-'CPN Portfolio Q1''10'!K86</f>
        <v>0</v>
      </c>
    </row>
    <row r="86" spans="2:17" ht="13">
      <c r="B86" s="29" t="s">
        <v>109</v>
      </c>
      <c r="C86" s="30"/>
      <c r="D86" s="31" t="s">
        <v>120</v>
      </c>
      <c r="E86" s="31" t="s">
        <v>107</v>
      </c>
      <c r="F86" s="31" t="s">
        <v>36</v>
      </c>
      <c r="G86" s="32">
        <v>1</v>
      </c>
      <c r="H86" s="33"/>
      <c r="I86" s="34">
        <v>55</v>
      </c>
      <c r="J86" s="34"/>
      <c r="K86" s="34">
        <v>56</v>
      </c>
      <c r="M86" s="2">
        <f t="shared" si="4"/>
        <v>70</v>
      </c>
      <c r="O86" s="2" t="b">
        <f>B86='CPN Portfolio Q1''10'!B87</f>
        <v>1</v>
      </c>
      <c r="P86" s="107">
        <f>I86-'CPN Portfolio Q1''10'!I87</f>
        <v>0</v>
      </c>
      <c r="Q86" s="107">
        <f>K86-'CPN Portfolio Q1''10'!K87</f>
        <v>0</v>
      </c>
    </row>
    <row r="87" spans="2:17" ht="13">
      <c r="B87" s="15" t="s">
        <v>110</v>
      </c>
      <c r="C87" s="16"/>
      <c r="D87" s="17" t="s">
        <v>120</v>
      </c>
      <c r="E87" s="17" t="s">
        <v>107</v>
      </c>
      <c r="F87" s="17" t="s">
        <v>36</v>
      </c>
      <c r="G87" s="18">
        <v>1</v>
      </c>
      <c r="H87" s="8"/>
      <c r="I87" s="43">
        <v>0</v>
      </c>
      <c r="J87" s="19"/>
      <c r="K87" s="19">
        <v>48</v>
      </c>
      <c r="M87" s="2">
        <f t="shared" si="4"/>
        <v>71</v>
      </c>
      <c r="O87" s="2" t="b">
        <f>B87='CPN Portfolio Q1''10'!B88</f>
        <v>1</v>
      </c>
      <c r="P87" s="107">
        <f>I87-'CPN Portfolio Q1''10'!I88</f>
        <v>0</v>
      </c>
      <c r="Q87" s="107">
        <f>K87-'CPN Portfolio Q1''10'!K88</f>
        <v>0</v>
      </c>
    </row>
    <row r="88" spans="2:17" ht="13">
      <c r="B88" s="29" t="s">
        <v>111</v>
      </c>
      <c r="C88" s="30"/>
      <c r="D88" s="31" t="s">
        <v>120</v>
      </c>
      <c r="E88" s="31" t="s">
        <v>107</v>
      </c>
      <c r="F88" s="31" t="s">
        <v>36</v>
      </c>
      <c r="G88" s="32">
        <v>1</v>
      </c>
      <c r="H88" s="33"/>
      <c r="I88" s="34">
        <v>45</v>
      </c>
      <c r="J88" s="34"/>
      <c r="K88" s="34">
        <v>47</v>
      </c>
      <c r="M88" s="2">
        <f t="shared" si="4"/>
        <v>72</v>
      </c>
      <c r="O88" s="2" t="b">
        <f>B88='CPN Portfolio Q1''10'!B89</f>
        <v>1</v>
      </c>
      <c r="P88" s="107">
        <f>I88-'CPN Portfolio Q1''10'!I89</f>
        <v>0</v>
      </c>
      <c r="Q88" s="107">
        <f>K88-'CPN Portfolio Q1''10'!K89</f>
        <v>0</v>
      </c>
    </row>
    <row r="89" spans="2:17" ht="15.5">
      <c r="B89" s="15" t="s">
        <v>130</v>
      </c>
      <c r="C89" s="24"/>
      <c r="D89" s="17" t="s">
        <v>120</v>
      </c>
      <c r="E89" s="17" t="s">
        <v>112</v>
      </c>
      <c r="F89" s="17" t="s">
        <v>36</v>
      </c>
      <c r="G89" s="18">
        <v>0.5</v>
      </c>
      <c r="H89" s="8"/>
      <c r="I89" s="19">
        <v>25</v>
      </c>
      <c r="J89" s="19"/>
      <c r="K89" s="19">
        <v>25</v>
      </c>
      <c r="M89" s="2">
        <f t="shared" si="4"/>
        <v>73</v>
      </c>
      <c r="O89" s="2" t="b">
        <f>B89='CPN Portfolio Q1''10'!B90</f>
        <v>1</v>
      </c>
      <c r="P89" s="107">
        <f>I89-'CPN Portfolio Q1''10'!I90</f>
        <v>0</v>
      </c>
      <c r="Q89" s="107">
        <f>K89-'CPN Portfolio Q1''10'!K90</f>
        <v>0</v>
      </c>
    </row>
    <row r="90" spans="2:17" ht="15.5">
      <c r="B90" s="29" t="s">
        <v>131</v>
      </c>
      <c r="C90" s="38"/>
      <c r="D90" s="31" t="s">
        <v>120</v>
      </c>
      <c r="E90" s="31" t="s">
        <v>112</v>
      </c>
      <c r="F90" s="31" t="s">
        <v>36</v>
      </c>
      <c r="G90" s="32">
        <v>0.5</v>
      </c>
      <c r="H90" s="33"/>
      <c r="I90" s="34">
        <v>422</v>
      </c>
      <c r="J90" s="34"/>
      <c r="K90" s="34">
        <v>519</v>
      </c>
      <c r="M90" s="2">
        <f t="shared" si="4"/>
        <v>74</v>
      </c>
      <c r="O90" s="2" t="b">
        <f>B90='CPN Portfolio Q1''10'!B91</f>
        <v>1</v>
      </c>
      <c r="P90" s="107">
        <f>I90-'CPN Portfolio Q1''10'!I91</f>
        <v>0</v>
      </c>
      <c r="Q90" s="107">
        <f>K90-'CPN Portfolio Q1''10'!K91</f>
        <v>0</v>
      </c>
    </row>
    <row r="91" spans="2:17" ht="13">
      <c r="B91" s="15" t="s">
        <v>113</v>
      </c>
      <c r="C91" s="16"/>
      <c r="D91" s="17" t="s">
        <v>114</v>
      </c>
      <c r="E91" s="17" t="s">
        <v>115</v>
      </c>
      <c r="F91" s="17" t="s">
        <v>36</v>
      </c>
      <c r="G91" s="18">
        <v>1</v>
      </c>
      <c r="H91" s="8"/>
      <c r="I91" s="49">
        <v>0</v>
      </c>
      <c r="J91" s="19"/>
      <c r="K91" s="21">
        <v>503</v>
      </c>
      <c r="M91" s="2">
        <f t="shared" si="4"/>
        <v>75</v>
      </c>
      <c r="N91" s="2" t="s">
        <v>138</v>
      </c>
      <c r="O91" s="2" t="b">
        <f>B91='CPN Portfolio Q1''10'!B92</f>
        <v>1</v>
      </c>
      <c r="P91" s="107">
        <f>I91-'CPN Portfolio Q1''10'!I92</f>
        <v>0</v>
      </c>
      <c r="Q91" s="107">
        <f>K91-'CPN Portfolio Q1''10'!K92</f>
        <v>0</v>
      </c>
    </row>
    <row r="92" spans="2:17" ht="13">
      <c r="B92" s="36" t="s">
        <v>62</v>
      </c>
      <c r="C92" s="30"/>
      <c r="D92" s="27"/>
      <c r="E92" s="27"/>
      <c r="F92" s="28"/>
      <c r="G92" s="37"/>
      <c r="H92" s="37"/>
      <c r="I92" s="55">
        <f>SUM(I80:I91)</f>
        <v>2052</v>
      </c>
      <c r="J92" s="45"/>
      <c r="K92" s="55">
        <f>SUM(K80:K91)</f>
        <v>3417</v>
      </c>
      <c r="O92" s="2" t="b">
        <f>B92='CPN Portfolio Q1''10'!B93</f>
        <v>1</v>
      </c>
      <c r="P92" s="107">
        <f>I92-'CPN Portfolio Q1''10'!I93</f>
        <v>0</v>
      </c>
      <c r="Q92" s="107">
        <f>K92-'CPN Portfolio Q1''10'!K93</f>
        <v>0</v>
      </c>
    </row>
    <row r="93" spans="2:17" ht="13.5" thickBot="1">
      <c r="B93" s="14" t="s">
        <v>136</v>
      </c>
      <c r="I93" s="50">
        <f>+I51+I65+I78+I92</f>
        <v>19750</v>
      </c>
      <c r="J93" s="51"/>
      <c r="K93" s="50">
        <f>+K51+K65+K78+K92</f>
        <v>24750</v>
      </c>
      <c r="O93" s="2" t="b">
        <f>B93='CPN Portfolio Q1''10'!B94</f>
        <v>1</v>
      </c>
      <c r="P93" s="107">
        <f>I93-'CPN Portfolio Q1''10'!I94</f>
        <v>12</v>
      </c>
      <c r="Q93" s="107">
        <f>K93-'CPN Portfolio Q1''10'!K94</f>
        <v>12</v>
      </c>
    </row>
    <row r="94" spans="2:17" ht="13.5" thickTop="1">
      <c r="B94" s="26" t="s">
        <v>123</v>
      </c>
      <c r="C94" s="26"/>
      <c r="D94" s="27"/>
      <c r="E94" s="27"/>
      <c r="F94" s="28"/>
      <c r="G94" s="27"/>
      <c r="H94" s="27"/>
      <c r="I94" s="27"/>
      <c r="J94" s="27"/>
      <c r="K94" s="27"/>
    </row>
    <row r="95" spans="2:17" ht="13">
      <c r="B95" s="15" t="s">
        <v>116</v>
      </c>
      <c r="C95" s="16"/>
      <c r="D95" s="17" t="s">
        <v>16</v>
      </c>
      <c r="E95" s="17" t="s">
        <v>17</v>
      </c>
      <c r="F95" s="17" t="s">
        <v>36</v>
      </c>
      <c r="G95" s="18">
        <v>0.65</v>
      </c>
      <c r="H95" s="8"/>
      <c r="I95" s="19">
        <v>362</v>
      </c>
      <c r="J95" s="19"/>
      <c r="K95" s="19">
        <v>390</v>
      </c>
      <c r="O95" s="2" t="b">
        <f>B95='CPN Portfolio Q1''10'!B96</f>
        <v>1</v>
      </c>
      <c r="P95" s="107">
        <f>I95-'CPN Portfolio Q1''10'!I96</f>
        <v>0</v>
      </c>
      <c r="Q95" s="107">
        <f>K95-'CPN Portfolio Q1''10'!K96</f>
        <v>0</v>
      </c>
    </row>
    <row r="96" spans="2:17" ht="13">
      <c r="B96" s="29" t="s">
        <v>119</v>
      </c>
      <c r="C96" s="56"/>
      <c r="D96" s="31" t="s">
        <v>16</v>
      </c>
      <c r="E96" s="31" t="s">
        <v>17</v>
      </c>
      <c r="F96" s="31" t="s">
        <v>36</v>
      </c>
      <c r="G96" s="32">
        <v>1</v>
      </c>
      <c r="H96" s="33"/>
      <c r="I96" s="34">
        <v>120</v>
      </c>
      <c r="J96" s="34"/>
      <c r="K96" s="34">
        <v>120</v>
      </c>
      <c r="O96" s="2" t="b">
        <f>B96='CPN Portfolio Q1''10'!B97</f>
        <v>1</v>
      </c>
      <c r="P96" s="107">
        <f>I96-'CPN Portfolio Q1''10'!I97</f>
        <v>0</v>
      </c>
      <c r="Q96" s="107">
        <f>K96-'CPN Portfolio Q1''10'!K97</f>
        <v>0</v>
      </c>
    </row>
    <row r="97" spans="1:17" ht="13.5" thickBot="1">
      <c r="B97" s="52" t="s">
        <v>117</v>
      </c>
      <c r="I97" s="53">
        <f>SUM(I93:I96)</f>
        <v>20232</v>
      </c>
      <c r="J97" s="51"/>
      <c r="K97" s="53">
        <f>SUM(K93:K96)</f>
        <v>25260</v>
      </c>
      <c r="O97" s="2" t="b">
        <f>B97='CPN Portfolio Q1''10'!B98</f>
        <v>1</v>
      </c>
      <c r="P97" s="107">
        <f>I97-'CPN Portfolio Q1''10'!I98</f>
        <v>12</v>
      </c>
      <c r="Q97" s="107">
        <f>K97-'CPN Portfolio Q1''10'!K98</f>
        <v>12</v>
      </c>
    </row>
    <row r="98" spans="1:17" ht="13.5" thickTop="1">
      <c r="A98" s="39"/>
      <c r="B98" s="5"/>
      <c r="C98" s="5"/>
      <c r="D98" s="5"/>
      <c r="E98" s="5"/>
      <c r="F98" s="6"/>
      <c r="G98" s="5"/>
      <c r="H98" s="5"/>
      <c r="I98" s="25"/>
      <c r="J98" s="41"/>
      <c r="K98" s="25"/>
    </row>
    <row r="99" spans="1:17" ht="13">
      <c r="B99" s="5"/>
      <c r="C99" s="5"/>
      <c r="D99" s="5"/>
      <c r="E99" s="5"/>
      <c r="F99" s="6"/>
      <c r="G99" s="5"/>
      <c r="H99" s="5"/>
      <c r="I99" s="8"/>
      <c r="J99" s="8"/>
      <c r="K99" s="8"/>
    </row>
    <row r="100" spans="1:17" ht="54.75" customHeight="1">
      <c r="A100" s="40">
        <v>-1</v>
      </c>
      <c r="B100" s="368" t="s">
        <v>124</v>
      </c>
      <c r="C100" s="368"/>
      <c r="D100" s="368"/>
      <c r="E100" s="368"/>
      <c r="F100" s="368"/>
      <c r="G100" s="368"/>
      <c r="H100" s="368"/>
      <c r="I100" s="368"/>
      <c r="J100" s="368"/>
      <c r="K100" s="368"/>
    </row>
    <row r="101" spans="1:17" ht="54" customHeight="1">
      <c r="A101" s="40">
        <v>-2</v>
      </c>
      <c r="B101" s="368" t="s">
        <v>125</v>
      </c>
      <c r="C101" s="368"/>
      <c r="D101" s="368"/>
      <c r="E101" s="368"/>
      <c r="F101" s="368"/>
      <c r="G101" s="368"/>
      <c r="H101" s="368"/>
      <c r="I101" s="368"/>
      <c r="J101" s="368"/>
      <c r="K101" s="368"/>
    </row>
    <row r="102" spans="1:17" ht="30" customHeight="1">
      <c r="A102" s="40">
        <v>-3</v>
      </c>
      <c r="B102" s="368" t="s">
        <v>118</v>
      </c>
      <c r="C102" s="368"/>
      <c r="D102" s="368"/>
      <c r="E102" s="368"/>
      <c r="F102" s="368"/>
      <c r="G102" s="368"/>
      <c r="H102" s="368"/>
      <c r="I102" s="368"/>
      <c r="J102" s="368"/>
      <c r="K102" s="368"/>
    </row>
    <row r="103" spans="1:17" ht="28.5" customHeight="1">
      <c r="A103" s="40">
        <v>-4</v>
      </c>
      <c r="B103" s="368" t="s">
        <v>134</v>
      </c>
      <c r="C103" s="368"/>
      <c r="D103" s="368"/>
      <c r="E103" s="368"/>
      <c r="F103" s="368"/>
      <c r="G103" s="368"/>
      <c r="H103" s="368"/>
      <c r="I103" s="368"/>
      <c r="J103" s="368"/>
      <c r="K103" s="368"/>
    </row>
    <row r="104" spans="1:17" ht="28.5" customHeight="1">
      <c r="A104" s="40">
        <v>-5</v>
      </c>
      <c r="B104" s="368" t="s">
        <v>133</v>
      </c>
      <c r="C104" s="368"/>
      <c r="D104" s="368"/>
      <c r="E104" s="368"/>
      <c r="F104" s="368"/>
      <c r="G104" s="368"/>
      <c r="H104" s="368"/>
      <c r="I104" s="368"/>
      <c r="J104" s="368"/>
      <c r="K104" s="368"/>
    </row>
    <row r="105" spans="1:17" ht="26.25" customHeight="1">
      <c r="A105" s="40">
        <v>-6</v>
      </c>
      <c r="B105" s="369" t="s">
        <v>132</v>
      </c>
      <c r="C105" s="369"/>
      <c r="D105" s="369"/>
      <c r="E105" s="369"/>
      <c r="F105" s="369"/>
      <c r="G105" s="369"/>
      <c r="H105" s="369"/>
      <c r="I105" s="369"/>
      <c r="J105" s="369"/>
      <c r="K105" s="369"/>
    </row>
    <row r="106" spans="1:17" ht="23.25" customHeight="1">
      <c r="A106" s="40">
        <v>-7</v>
      </c>
      <c r="B106" s="368" t="s">
        <v>135</v>
      </c>
      <c r="C106" s="368"/>
      <c r="D106" s="368"/>
      <c r="E106" s="368"/>
      <c r="F106" s="368"/>
      <c r="G106" s="368"/>
      <c r="H106" s="368"/>
      <c r="I106" s="368"/>
      <c r="J106" s="368"/>
      <c r="K106" s="368"/>
    </row>
    <row r="107" spans="1:17" ht="13">
      <c r="C107" s="24"/>
      <c r="D107" s="370"/>
      <c r="E107" s="371"/>
      <c r="F107" s="371"/>
      <c r="G107" s="371"/>
      <c r="H107" s="371"/>
      <c r="I107" s="371"/>
      <c r="J107" s="371"/>
      <c r="K107" s="371"/>
    </row>
  </sheetData>
  <mergeCells count="8">
    <mergeCell ref="B100:K100"/>
    <mergeCell ref="B101:K101"/>
    <mergeCell ref="B102:K102"/>
    <mergeCell ref="D107:K107"/>
    <mergeCell ref="B103:K103"/>
    <mergeCell ref="B105:K105"/>
    <mergeCell ref="B104:K104"/>
    <mergeCell ref="B106:K106"/>
  </mergeCells>
  <phoneticPr fontId="0" type="noConversion"/>
  <printOptions horizontalCentered="1"/>
  <pageMargins left="0.57999999999999996" right="0.42" top="0.28999999999999998" bottom="0.38" header="0.2" footer="0.2"/>
  <pageSetup paperSize="5" scale="64" orientation="portrait" r:id="rId1"/>
  <headerFooter alignWithMargins="0"/>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23"/>
  <dimension ref="A1:V27"/>
  <sheetViews>
    <sheetView workbookViewId="0"/>
  </sheetViews>
  <sheetFormatPr defaultRowHeight="12.5"/>
  <cols>
    <col min="1" max="1" width="28" bestFit="1" customWidth="1"/>
    <col min="2" max="2" width="20.81640625" style="109" customWidth="1"/>
    <col min="3" max="3" width="12" style="111" customWidth="1"/>
    <col min="4" max="4" width="12.81640625" style="111" customWidth="1"/>
    <col min="5" max="5" width="9.81640625" style="111" customWidth="1"/>
    <col min="6" max="6" width="11" style="114" customWidth="1"/>
    <col min="7" max="7" width="32.1796875" style="109" customWidth="1"/>
    <col min="8" max="8" width="43.1796875" bestFit="1" customWidth="1"/>
    <col min="9" max="9" width="9.1796875" style="114" customWidth="1"/>
    <col min="10" max="10" width="26.1796875" style="109" customWidth="1"/>
    <col min="11" max="11" width="12.54296875" customWidth="1"/>
  </cols>
  <sheetData>
    <row r="1" spans="1:22">
      <c r="M1" s="116" t="s">
        <v>251</v>
      </c>
    </row>
    <row r="2" spans="1:22" ht="50">
      <c r="A2" t="s">
        <v>166</v>
      </c>
      <c r="B2" s="109" t="s">
        <v>167</v>
      </c>
      <c r="C2" s="110" t="s">
        <v>168</v>
      </c>
      <c r="D2" s="110" t="s">
        <v>169</v>
      </c>
      <c r="E2" s="111" t="s">
        <v>170</v>
      </c>
      <c r="F2" s="111" t="s">
        <v>171</v>
      </c>
      <c r="G2" s="109" t="s">
        <v>3</v>
      </c>
      <c r="H2" s="109" t="s">
        <v>172</v>
      </c>
      <c r="I2" s="111" t="s">
        <v>173</v>
      </c>
      <c r="J2" s="109" t="s">
        <v>174</v>
      </c>
      <c r="K2" s="109" t="s">
        <v>175</v>
      </c>
      <c r="M2" s="109" t="s">
        <v>0</v>
      </c>
      <c r="O2" t="s">
        <v>6</v>
      </c>
      <c r="P2" t="s">
        <v>10</v>
      </c>
      <c r="Q2" t="s">
        <v>3</v>
      </c>
      <c r="R2" t="s">
        <v>11</v>
      </c>
      <c r="T2" s="109" t="s">
        <v>252</v>
      </c>
      <c r="V2" s="109" t="s">
        <v>253</v>
      </c>
    </row>
    <row r="3" spans="1:22">
      <c r="F3" s="111"/>
      <c r="H3" s="109"/>
      <c r="I3" s="111"/>
    </row>
    <row r="4" spans="1:22">
      <c r="A4" t="s">
        <v>176</v>
      </c>
      <c r="B4" s="109" t="s">
        <v>177</v>
      </c>
      <c r="C4" s="111">
        <v>2003</v>
      </c>
      <c r="D4" s="112">
        <v>1037</v>
      </c>
      <c r="E4" s="112">
        <v>1130</v>
      </c>
      <c r="F4" s="113">
        <v>1</v>
      </c>
      <c r="G4" s="109" t="s">
        <v>178</v>
      </c>
      <c r="H4" t="s">
        <v>179</v>
      </c>
      <c r="I4" s="114" t="s">
        <v>180</v>
      </c>
      <c r="J4" s="109" t="s">
        <v>181</v>
      </c>
      <c r="K4" t="s">
        <v>182</v>
      </c>
      <c r="M4" t="str">
        <f>A4</f>
        <v>Bethlehem Energy Center</v>
      </c>
      <c r="O4" t="str">
        <f>I4</f>
        <v>PJM</v>
      </c>
      <c r="P4" t="s">
        <v>254</v>
      </c>
      <c r="Q4" t="s">
        <v>36</v>
      </c>
      <c r="R4" s="117">
        <f>F4</f>
        <v>1</v>
      </c>
      <c r="T4" s="118">
        <f>D4</f>
        <v>1037</v>
      </c>
      <c r="V4" s="118">
        <f>E4</f>
        <v>1130</v>
      </c>
    </row>
    <row r="5" spans="1:22" ht="25">
      <c r="A5" t="s">
        <v>183</v>
      </c>
      <c r="B5" s="109" t="s">
        <v>184</v>
      </c>
      <c r="C5" s="111" t="s">
        <v>185</v>
      </c>
      <c r="D5" s="112">
        <v>1030</v>
      </c>
      <c r="E5" s="112">
        <v>1130</v>
      </c>
      <c r="F5" s="113">
        <v>1</v>
      </c>
      <c r="G5" s="109" t="s">
        <v>178</v>
      </c>
      <c r="H5" t="s">
        <v>186</v>
      </c>
      <c r="I5" s="114" t="s">
        <v>180</v>
      </c>
      <c r="J5" s="109" t="s">
        <v>181</v>
      </c>
      <c r="K5" t="s">
        <v>182</v>
      </c>
      <c r="M5" t="str">
        <f t="shared" ref="M5:M22" si="0">A5</f>
        <v>Hay Road Energy Center</v>
      </c>
      <c r="O5" t="str">
        <f t="shared" ref="O5:O22" si="1">I5</f>
        <v>PJM</v>
      </c>
      <c r="P5" t="s">
        <v>255</v>
      </c>
      <c r="Q5" t="s">
        <v>36</v>
      </c>
      <c r="R5" s="117">
        <f t="shared" ref="R5:R22" si="2">F5</f>
        <v>1</v>
      </c>
      <c r="T5" s="118">
        <f t="shared" ref="T5:T22" si="3">D5</f>
        <v>1030</v>
      </c>
      <c r="V5" s="118">
        <f t="shared" ref="V5:V22" si="4">E5</f>
        <v>1130</v>
      </c>
    </row>
    <row r="6" spans="1:22" ht="50">
      <c r="A6" t="s">
        <v>187</v>
      </c>
      <c r="B6" s="109" t="s">
        <v>184</v>
      </c>
      <c r="C6" s="111" t="s">
        <v>188</v>
      </c>
      <c r="E6" s="111">
        <f>86+174+450+15</f>
        <v>725</v>
      </c>
      <c r="F6" s="113">
        <v>1</v>
      </c>
      <c r="G6" s="109" t="s">
        <v>189</v>
      </c>
      <c r="H6" s="109" t="s">
        <v>190</v>
      </c>
      <c r="I6" s="114" t="s">
        <v>180</v>
      </c>
      <c r="J6" s="109" t="s">
        <v>191</v>
      </c>
      <c r="K6" t="s">
        <v>182</v>
      </c>
      <c r="M6" t="str">
        <f t="shared" si="0"/>
        <v>Edge Moor Energy Center</v>
      </c>
      <c r="O6" t="str">
        <f t="shared" si="1"/>
        <v>PJM</v>
      </c>
      <c r="P6" t="s">
        <v>255</v>
      </c>
      <c r="Q6" t="s">
        <v>36</v>
      </c>
      <c r="R6" s="117">
        <f t="shared" si="2"/>
        <v>1</v>
      </c>
      <c r="T6" s="118">
        <f t="shared" si="3"/>
        <v>0</v>
      </c>
      <c r="V6" s="118">
        <f t="shared" si="4"/>
        <v>725</v>
      </c>
    </row>
    <row r="7" spans="1:22" ht="25">
      <c r="A7" t="s">
        <v>192</v>
      </c>
      <c r="B7" s="109" t="s">
        <v>193</v>
      </c>
      <c r="C7" s="111" t="s">
        <v>194</v>
      </c>
      <c r="E7" s="111">
        <f>93+98</f>
        <v>191</v>
      </c>
      <c r="F7" s="113">
        <v>1</v>
      </c>
      <c r="G7" s="109" t="s">
        <v>195</v>
      </c>
      <c r="H7" t="s">
        <v>196</v>
      </c>
      <c r="I7" s="114" t="s">
        <v>180</v>
      </c>
      <c r="J7" s="109" t="s">
        <v>197</v>
      </c>
      <c r="K7" t="s">
        <v>198</v>
      </c>
      <c r="M7" t="str">
        <f t="shared" si="0"/>
        <v>Cumberland Energy Center</v>
      </c>
      <c r="O7" t="str">
        <f t="shared" si="1"/>
        <v>PJM</v>
      </c>
      <c r="P7" t="s">
        <v>256</v>
      </c>
      <c r="Q7" t="s">
        <v>36</v>
      </c>
      <c r="R7" s="117">
        <f t="shared" si="2"/>
        <v>1</v>
      </c>
      <c r="T7" s="118">
        <f t="shared" si="3"/>
        <v>0</v>
      </c>
      <c r="V7" s="118">
        <f t="shared" si="4"/>
        <v>191</v>
      </c>
    </row>
    <row r="8" spans="1:22" ht="25">
      <c r="A8" t="s">
        <v>199</v>
      </c>
      <c r="B8" s="109" t="s">
        <v>200</v>
      </c>
      <c r="C8" s="111" t="s">
        <v>201</v>
      </c>
      <c r="E8" s="111">
        <f>78+80</f>
        <v>158</v>
      </c>
      <c r="F8" s="113">
        <v>1</v>
      </c>
      <c r="G8" s="109" t="s">
        <v>189</v>
      </c>
      <c r="H8" t="s">
        <v>202</v>
      </c>
      <c r="I8" s="114" t="s">
        <v>180</v>
      </c>
      <c r="J8" s="109" t="s">
        <v>191</v>
      </c>
      <c r="K8" t="s">
        <v>182</v>
      </c>
      <c r="M8" t="str">
        <f t="shared" si="0"/>
        <v>Deepwater Energy Center</v>
      </c>
      <c r="O8" t="str">
        <f t="shared" si="1"/>
        <v>PJM</v>
      </c>
      <c r="P8" t="s">
        <v>256</v>
      </c>
      <c r="Q8" t="s">
        <v>36</v>
      </c>
      <c r="R8" s="117">
        <f t="shared" si="2"/>
        <v>1</v>
      </c>
      <c r="T8" s="118">
        <f t="shared" si="3"/>
        <v>0</v>
      </c>
      <c r="V8" s="118">
        <f t="shared" si="4"/>
        <v>158</v>
      </c>
    </row>
    <row r="9" spans="1:22">
      <c r="A9" t="s">
        <v>203</v>
      </c>
      <c r="B9" s="109" t="s">
        <v>204</v>
      </c>
      <c r="C9" s="111">
        <v>1991</v>
      </c>
      <c r="E9" s="111">
        <f>81+11</f>
        <v>92</v>
      </c>
      <c r="F9" s="113">
        <v>1</v>
      </c>
      <c r="G9" s="109" t="s">
        <v>195</v>
      </c>
      <c r="H9" t="s">
        <v>205</v>
      </c>
      <c r="I9" s="114" t="s">
        <v>180</v>
      </c>
      <c r="J9" s="109" t="s">
        <v>197</v>
      </c>
      <c r="K9" t="s">
        <v>182</v>
      </c>
      <c r="M9" t="str">
        <f t="shared" si="0"/>
        <v>Sherman Avenue Energy Center</v>
      </c>
      <c r="O9" t="str">
        <f t="shared" si="1"/>
        <v>PJM</v>
      </c>
      <c r="P9" t="s">
        <v>256</v>
      </c>
      <c r="Q9" t="s">
        <v>36</v>
      </c>
      <c r="R9" s="117">
        <f t="shared" si="2"/>
        <v>1</v>
      </c>
      <c r="T9" s="118">
        <f t="shared" si="3"/>
        <v>0</v>
      </c>
      <c r="V9" s="118">
        <f t="shared" si="4"/>
        <v>92</v>
      </c>
    </row>
    <row r="10" spans="1:22" ht="37.5">
      <c r="A10" t="s">
        <v>206</v>
      </c>
      <c r="B10" s="109" t="s">
        <v>207</v>
      </c>
      <c r="C10" s="111" t="s">
        <v>208</v>
      </c>
      <c r="E10" s="111">
        <v>77</v>
      </c>
      <c r="F10" s="113">
        <v>1</v>
      </c>
      <c r="G10" s="109" t="s">
        <v>209</v>
      </c>
      <c r="H10" t="s">
        <v>210</v>
      </c>
      <c r="I10" s="114" t="s">
        <v>180</v>
      </c>
      <c r="J10" s="109" t="s">
        <v>197</v>
      </c>
      <c r="K10" t="s">
        <v>182</v>
      </c>
      <c r="M10" t="str">
        <f t="shared" si="0"/>
        <v>Middle Energy Center</v>
      </c>
      <c r="O10" t="str">
        <f t="shared" si="1"/>
        <v>PJM</v>
      </c>
      <c r="P10" t="s">
        <v>256</v>
      </c>
      <c r="Q10" t="s">
        <v>259</v>
      </c>
      <c r="R10" s="117">
        <f t="shared" si="2"/>
        <v>1</v>
      </c>
      <c r="T10" s="118">
        <f t="shared" si="3"/>
        <v>0</v>
      </c>
      <c r="V10" s="118">
        <f t="shared" si="4"/>
        <v>77</v>
      </c>
    </row>
    <row r="11" spans="1:22">
      <c r="A11" t="s">
        <v>211</v>
      </c>
      <c r="B11" s="109" t="s">
        <v>212</v>
      </c>
      <c r="C11" s="111">
        <v>1973</v>
      </c>
      <c r="E11" s="111">
        <f>36+37</f>
        <v>73</v>
      </c>
      <c r="F11" s="113">
        <v>1</v>
      </c>
      <c r="G11" s="109" t="s">
        <v>195</v>
      </c>
      <c r="H11" t="s">
        <v>213</v>
      </c>
      <c r="I11" s="114" t="s">
        <v>180</v>
      </c>
      <c r="J11" s="109" t="s">
        <v>197</v>
      </c>
      <c r="K11" t="s">
        <v>182</v>
      </c>
      <c r="M11" t="str">
        <f t="shared" si="0"/>
        <v>Carll's Corner Energy Center</v>
      </c>
      <c r="O11" t="str">
        <f t="shared" si="1"/>
        <v>PJM</v>
      </c>
      <c r="P11" t="s">
        <v>256</v>
      </c>
      <c r="Q11" t="s">
        <v>36</v>
      </c>
      <c r="R11" s="117">
        <f t="shared" si="2"/>
        <v>1</v>
      </c>
      <c r="T11" s="118">
        <f t="shared" si="3"/>
        <v>0</v>
      </c>
      <c r="V11" s="118">
        <f t="shared" si="4"/>
        <v>73</v>
      </c>
    </row>
    <row r="12" spans="1:22">
      <c r="A12" t="s">
        <v>214</v>
      </c>
      <c r="B12" s="109" t="s">
        <v>215</v>
      </c>
      <c r="C12" s="111">
        <v>1972</v>
      </c>
      <c r="E12" s="111">
        <v>68</v>
      </c>
      <c r="F12" s="113">
        <v>1</v>
      </c>
      <c r="G12" s="109" t="s">
        <v>209</v>
      </c>
      <c r="H12" t="s">
        <v>216</v>
      </c>
      <c r="I12" s="114" t="s">
        <v>180</v>
      </c>
      <c r="J12" s="109" t="s">
        <v>197</v>
      </c>
      <c r="K12" t="s">
        <v>182</v>
      </c>
      <c r="M12" t="str">
        <f t="shared" si="0"/>
        <v>Cedar Energy Center</v>
      </c>
      <c r="O12" t="str">
        <f t="shared" si="1"/>
        <v>PJM</v>
      </c>
      <c r="P12" t="s">
        <v>256</v>
      </c>
      <c r="Q12" t="s">
        <v>259</v>
      </c>
      <c r="R12" s="117">
        <f t="shared" si="2"/>
        <v>1</v>
      </c>
      <c r="T12" s="118">
        <f t="shared" si="3"/>
        <v>0</v>
      </c>
      <c r="V12" s="118">
        <f t="shared" si="4"/>
        <v>68</v>
      </c>
    </row>
    <row r="13" spans="1:22">
      <c r="A13" t="s">
        <v>217</v>
      </c>
      <c r="B13" s="109" t="s">
        <v>218</v>
      </c>
      <c r="C13" s="111">
        <v>1969</v>
      </c>
      <c r="E13" s="111">
        <v>60</v>
      </c>
      <c r="F13" s="113">
        <v>1</v>
      </c>
      <c r="G13" s="109" t="s">
        <v>209</v>
      </c>
      <c r="H13" t="s">
        <v>219</v>
      </c>
      <c r="I13" s="114" t="s">
        <v>180</v>
      </c>
      <c r="J13" s="109" t="s">
        <v>197</v>
      </c>
      <c r="K13" t="s">
        <v>182</v>
      </c>
      <c r="M13" t="str">
        <f t="shared" si="0"/>
        <v>Missouri Avenue Energy Center</v>
      </c>
      <c r="O13" t="str">
        <f t="shared" si="1"/>
        <v>PJM</v>
      </c>
      <c r="P13" t="s">
        <v>256</v>
      </c>
      <c r="Q13" t="s">
        <v>259</v>
      </c>
      <c r="R13" s="117">
        <f t="shared" si="2"/>
        <v>1</v>
      </c>
      <c r="T13" s="118">
        <f t="shared" si="3"/>
        <v>0</v>
      </c>
      <c r="V13" s="118">
        <f t="shared" si="4"/>
        <v>60</v>
      </c>
    </row>
    <row r="14" spans="1:22">
      <c r="A14" t="s">
        <v>220</v>
      </c>
      <c r="B14" s="109" t="s">
        <v>221</v>
      </c>
      <c r="C14" s="111">
        <v>1974</v>
      </c>
      <c r="E14" s="111">
        <v>67</v>
      </c>
      <c r="F14" s="113">
        <v>1</v>
      </c>
      <c r="G14" s="109" t="s">
        <v>222</v>
      </c>
      <c r="H14" t="s">
        <v>223</v>
      </c>
      <c r="I14" s="114" t="s">
        <v>180</v>
      </c>
      <c r="J14" s="109" t="s">
        <v>197</v>
      </c>
      <c r="K14" t="s">
        <v>182</v>
      </c>
      <c r="M14" t="str">
        <f t="shared" si="0"/>
        <v>Mickleton Energy Center</v>
      </c>
      <c r="O14" t="str">
        <f t="shared" si="1"/>
        <v>PJM</v>
      </c>
      <c r="P14" t="s">
        <v>256</v>
      </c>
      <c r="Q14" t="s">
        <v>36</v>
      </c>
      <c r="R14" s="117">
        <f t="shared" si="2"/>
        <v>1</v>
      </c>
      <c r="T14" s="118">
        <f t="shared" si="3"/>
        <v>0</v>
      </c>
      <c r="V14" s="118">
        <f t="shared" si="4"/>
        <v>67</v>
      </c>
    </row>
    <row r="15" spans="1:22">
      <c r="A15" t="s">
        <v>224</v>
      </c>
      <c r="B15" s="109" t="s">
        <v>184</v>
      </c>
      <c r="C15" s="111">
        <v>1973</v>
      </c>
      <c r="E15" s="111">
        <v>53</v>
      </c>
      <c r="F15" s="113">
        <v>1</v>
      </c>
      <c r="G15" s="109" t="s">
        <v>209</v>
      </c>
      <c r="H15" t="s">
        <v>225</v>
      </c>
      <c r="I15" s="114" t="s">
        <v>180</v>
      </c>
      <c r="J15" s="109" t="s">
        <v>197</v>
      </c>
      <c r="K15" t="s">
        <v>182</v>
      </c>
      <c r="M15" t="str">
        <f t="shared" si="0"/>
        <v>Christiana Energy Center</v>
      </c>
      <c r="O15" t="str">
        <f t="shared" si="1"/>
        <v>PJM</v>
      </c>
      <c r="P15" t="s">
        <v>255</v>
      </c>
      <c r="Q15" t="s">
        <v>259</v>
      </c>
      <c r="R15" s="117">
        <f t="shared" si="2"/>
        <v>1</v>
      </c>
      <c r="T15" s="118">
        <f t="shared" si="3"/>
        <v>0</v>
      </c>
      <c r="V15" s="118">
        <f t="shared" si="4"/>
        <v>53</v>
      </c>
    </row>
    <row r="16" spans="1:22">
      <c r="A16" t="s">
        <v>226</v>
      </c>
      <c r="B16" s="109" t="s">
        <v>227</v>
      </c>
      <c r="C16" s="111">
        <v>1972</v>
      </c>
      <c r="E16" s="111">
        <v>26</v>
      </c>
      <c r="F16" s="113">
        <v>1</v>
      </c>
      <c r="G16" s="109" t="s">
        <v>209</v>
      </c>
      <c r="H16" t="s">
        <v>228</v>
      </c>
      <c r="I16" s="114" t="s">
        <v>180</v>
      </c>
      <c r="J16" s="109" t="s">
        <v>197</v>
      </c>
      <c r="K16" t="s">
        <v>182</v>
      </c>
      <c r="M16" t="str">
        <f t="shared" si="0"/>
        <v>Tasley Energy Center</v>
      </c>
      <c r="O16" t="str">
        <f t="shared" si="1"/>
        <v>PJM</v>
      </c>
      <c r="P16" t="s">
        <v>257</v>
      </c>
      <c r="Q16" t="s">
        <v>259</v>
      </c>
      <c r="R16" s="117">
        <f t="shared" si="2"/>
        <v>1</v>
      </c>
      <c r="T16" s="118">
        <f t="shared" si="3"/>
        <v>0</v>
      </c>
      <c r="V16" s="118">
        <f t="shared" si="4"/>
        <v>26</v>
      </c>
    </row>
    <row r="17" spans="1:22">
      <c r="A17" t="s">
        <v>229</v>
      </c>
      <c r="B17" s="109" t="s">
        <v>230</v>
      </c>
      <c r="C17" s="111">
        <v>1968</v>
      </c>
      <c r="E17" s="111">
        <v>23</v>
      </c>
      <c r="F17" s="113">
        <v>1</v>
      </c>
      <c r="G17" s="109" t="s">
        <v>209</v>
      </c>
      <c r="H17" t="s">
        <v>231</v>
      </c>
      <c r="I17" s="114" t="s">
        <v>180</v>
      </c>
      <c r="J17" s="109" t="s">
        <v>197</v>
      </c>
      <c r="K17" t="s">
        <v>182</v>
      </c>
      <c r="M17" t="str">
        <f t="shared" si="0"/>
        <v>Delaware City Energy Center</v>
      </c>
      <c r="O17" t="str">
        <f t="shared" si="1"/>
        <v>PJM</v>
      </c>
      <c r="P17" t="s">
        <v>255</v>
      </c>
      <c r="Q17" t="s">
        <v>259</v>
      </c>
      <c r="R17" s="117">
        <f t="shared" si="2"/>
        <v>1</v>
      </c>
      <c r="T17" s="118">
        <f t="shared" si="3"/>
        <v>0</v>
      </c>
      <c r="V17" s="118">
        <f t="shared" si="4"/>
        <v>23</v>
      </c>
    </row>
    <row r="18" spans="1:22">
      <c r="A18" t="s">
        <v>232</v>
      </c>
      <c r="B18" s="109" t="s">
        <v>233</v>
      </c>
      <c r="C18" s="111">
        <v>1964</v>
      </c>
      <c r="E18" s="111">
        <v>20</v>
      </c>
      <c r="F18" s="113">
        <v>1</v>
      </c>
      <c r="G18" s="109" t="s">
        <v>209</v>
      </c>
      <c r="H18" t="s">
        <v>231</v>
      </c>
      <c r="I18" s="114" t="s">
        <v>180</v>
      </c>
      <c r="J18" s="109" t="s">
        <v>197</v>
      </c>
      <c r="K18" t="s">
        <v>182</v>
      </c>
      <c r="M18" t="str">
        <f t="shared" si="0"/>
        <v>West Energy Center</v>
      </c>
      <c r="O18" t="str">
        <f t="shared" si="1"/>
        <v>PJM</v>
      </c>
      <c r="P18" t="s">
        <v>255</v>
      </c>
      <c r="Q18" t="s">
        <v>259</v>
      </c>
      <c r="R18" s="117">
        <f t="shared" si="2"/>
        <v>1</v>
      </c>
      <c r="T18" s="118">
        <f t="shared" si="3"/>
        <v>0</v>
      </c>
      <c r="V18" s="118">
        <f t="shared" si="4"/>
        <v>20</v>
      </c>
    </row>
    <row r="19" spans="1:22">
      <c r="A19" t="s">
        <v>234</v>
      </c>
      <c r="B19" s="109" t="s">
        <v>235</v>
      </c>
      <c r="C19" s="111">
        <v>1963</v>
      </c>
      <c r="E19" s="111">
        <v>12</v>
      </c>
      <c r="F19" s="113">
        <v>1</v>
      </c>
      <c r="G19" s="109" t="s">
        <v>209</v>
      </c>
      <c r="H19" t="s">
        <v>236</v>
      </c>
      <c r="I19" s="114" t="s">
        <v>180</v>
      </c>
      <c r="J19" s="109" t="s">
        <v>197</v>
      </c>
      <c r="K19" t="s">
        <v>182</v>
      </c>
      <c r="M19" t="str">
        <f t="shared" si="0"/>
        <v>Bayview Energy Center</v>
      </c>
      <c r="O19" t="str">
        <f t="shared" si="1"/>
        <v>PJM</v>
      </c>
      <c r="P19" t="s">
        <v>257</v>
      </c>
      <c r="Q19" t="s">
        <v>259</v>
      </c>
      <c r="R19" s="117">
        <f t="shared" si="2"/>
        <v>1</v>
      </c>
      <c r="T19" s="118">
        <f t="shared" si="3"/>
        <v>0</v>
      </c>
      <c r="V19" s="118">
        <f t="shared" si="4"/>
        <v>12</v>
      </c>
    </row>
    <row r="20" spans="1:22">
      <c r="A20" t="s">
        <v>237</v>
      </c>
      <c r="B20" s="109" t="s">
        <v>238</v>
      </c>
      <c r="C20" s="111">
        <v>1968</v>
      </c>
      <c r="E20" s="111">
        <v>10</v>
      </c>
      <c r="F20" s="113">
        <v>1</v>
      </c>
      <c r="G20" s="109" t="s">
        <v>209</v>
      </c>
      <c r="H20" t="s">
        <v>239</v>
      </c>
      <c r="I20" s="114" t="s">
        <v>180</v>
      </c>
      <c r="J20" s="109" t="s">
        <v>197</v>
      </c>
      <c r="K20" t="s">
        <v>182</v>
      </c>
      <c r="M20" t="str">
        <f t="shared" si="0"/>
        <v>Crisfield Energy Center</v>
      </c>
      <c r="O20" t="str">
        <f t="shared" si="1"/>
        <v>PJM</v>
      </c>
      <c r="P20" t="s">
        <v>258</v>
      </c>
      <c r="Q20" t="s">
        <v>259</v>
      </c>
      <c r="R20" s="117">
        <f t="shared" si="2"/>
        <v>1</v>
      </c>
      <c r="T20" s="118">
        <f t="shared" si="3"/>
        <v>0</v>
      </c>
      <c r="V20" s="118">
        <f t="shared" si="4"/>
        <v>10</v>
      </c>
    </row>
    <row r="21" spans="1:22">
      <c r="A21" t="s">
        <v>240</v>
      </c>
      <c r="B21" s="109" t="s">
        <v>204</v>
      </c>
      <c r="C21" s="111">
        <v>2009</v>
      </c>
      <c r="E21" s="111">
        <v>4</v>
      </c>
      <c r="F21" s="113">
        <v>1</v>
      </c>
      <c r="G21" s="109" t="s">
        <v>241</v>
      </c>
      <c r="H21" t="s">
        <v>242</v>
      </c>
      <c r="I21" s="114" t="s">
        <v>180</v>
      </c>
      <c r="J21" s="109" t="s">
        <v>243</v>
      </c>
      <c r="K21" t="s">
        <v>182</v>
      </c>
      <c r="M21" t="str">
        <f t="shared" si="0"/>
        <v>Vineland Solar Energy Center</v>
      </c>
      <c r="O21" t="str">
        <f t="shared" si="1"/>
        <v>PJM</v>
      </c>
      <c r="P21" t="s">
        <v>256</v>
      </c>
      <c r="Q21" t="s">
        <v>241</v>
      </c>
      <c r="R21" s="117">
        <f t="shared" si="2"/>
        <v>1</v>
      </c>
      <c r="T21" s="118">
        <f t="shared" si="3"/>
        <v>0</v>
      </c>
      <c r="V21" s="118">
        <f t="shared" si="4"/>
        <v>4</v>
      </c>
    </row>
    <row r="22" spans="1:22">
      <c r="A22" t="s">
        <v>244</v>
      </c>
      <c r="B22" s="109" t="s">
        <v>245</v>
      </c>
      <c r="C22" s="115">
        <v>40695</v>
      </c>
      <c r="D22" s="112">
        <f>D4/2</f>
        <v>518.5</v>
      </c>
      <c r="E22" s="112">
        <v>565</v>
      </c>
      <c r="F22" s="113">
        <v>1</v>
      </c>
      <c r="G22" s="109" t="s">
        <v>178</v>
      </c>
      <c r="H22" t="s">
        <v>246</v>
      </c>
      <c r="I22" s="114" t="s">
        <v>180</v>
      </c>
      <c r="J22" s="109" t="s">
        <v>247</v>
      </c>
      <c r="K22" t="s">
        <v>182</v>
      </c>
      <c r="M22" t="str">
        <f t="shared" si="0"/>
        <v>Delta Township Energy Center</v>
      </c>
      <c r="O22" t="str">
        <f t="shared" si="1"/>
        <v>PJM</v>
      </c>
      <c r="P22" t="s">
        <v>254</v>
      </c>
      <c r="Q22" t="s">
        <v>36</v>
      </c>
      <c r="R22" s="117">
        <f t="shared" si="2"/>
        <v>1</v>
      </c>
      <c r="T22" s="118">
        <f t="shared" si="3"/>
        <v>518.5</v>
      </c>
      <c r="V22" s="118">
        <f t="shared" si="4"/>
        <v>565</v>
      </c>
    </row>
    <row r="26" spans="1:22">
      <c r="B26" s="109" t="s">
        <v>248</v>
      </c>
      <c r="D26" s="112">
        <f>SUM(D4:D21)</f>
        <v>2067</v>
      </c>
      <c r="E26" s="112">
        <f>SUM(E4:E21)</f>
        <v>3919</v>
      </c>
    </row>
    <row r="27" spans="1:22">
      <c r="B27" s="109" t="s">
        <v>249</v>
      </c>
      <c r="D27" s="112">
        <f>D26+D22</f>
        <v>2585.5</v>
      </c>
      <c r="E27" s="112">
        <f>E26+E22</f>
        <v>4484</v>
      </c>
    </row>
  </sheetData>
  <phoneticPr fontId="13" type="noConversion"/>
  <pageMargins left="0.75" right="0.75" top="1" bottom="1" header="0.5" footer="0.5"/>
  <pageSetup orientation="portrait" r:id="rId1"/>
  <headerFooter alignWithMargins="0"/>
  <legacy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24">
    <pageSetUpPr fitToPage="1"/>
  </sheetPr>
  <dimension ref="A1:P126"/>
  <sheetViews>
    <sheetView workbookViewId="0"/>
  </sheetViews>
  <sheetFormatPr defaultColWidth="8.81640625" defaultRowHeight="12.5" outlineLevelCol="1"/>
  <cols>
    <col min="1" max="1" width="3.81640625" style="2" customWidth="1"/>
    <col min="2" max="2" width="37.1796875" style="2" customWidth="1"/>
    <col min="3" max="3" width="3.81640625" style="2" customWidth="1"/>
    <col min="4" max="4" width="14" style="2" customWidth="1"/>
    <col min="5" max="5" width="10.54296875" style="2" bestFit="1" customWidth="1"/>
    <col min="6" max="6" width="13.1796875" style="3" customWidth="1"/>
    <col min="7" max="7" width="10" style="2" bestFit="1" customWidth="1"/>
    <col min="8" max="8" width="1.1796875" style="2" customWidth="1"/>
    <col min="9" max="9" width="12.81640625" style="2" customWidth="1"/>
    <col min="10" max="10" width="2" style="2" customWidth="1"/>
    <col min="11" max="11" width="12.81640625" style="2" customWidth="1"/>
    <col min="12" max="12" width="2.81640625" style="2" customWidth="1"/>
    <col min="13" max="13" width="8.81640625" style="2" hidden="1" customWidth="1" outlineLevel="1"/>
    <col min="14" max="14" width="21.54296875" style="2" hidden="1" customWidth="1" outlineLevel="1"/>
    <col min="15" max="15" width="8.81640625" style="2" customWidth="1" collapsed="1"/>
    <col min="16" max="16384" width="8.81640625" style="2"/>
  </cols>
  <sheetData>
    <row r="1" spans="1:15" ht="20">
      <c r="B1" s="1"/>
    </row>
    <row r="2" spans="1:15" ht="17.5">
      <c r="A2" s="130" t="s">
        <v>279</v>
      </c>
      <c r="C2" s="4"/>
    </row>
    <row r="3" spans="1:15" ht="13">
      <c r="B3" s="5"/>
      <c r="C3" s="5"/>
      <c r="D3" s="5"/>
      <c r="E3" s="5"/>
      <c r="F3" s="6"/>
      <c r="G3" s="5"/>
      <c r="H3" s="5"/>
      <c r="I3" s="5"/>
      <c r="J3" s="5"/>
      <c r="K3" s="5"/>
    </row>
    <row r="4" spans="1:15" ht="13">
      <c r="C4" s="7"/>
      <c r="H4" s="8"/>
      <c r="I4" s="9" t="s">
        <v>5</v>
      </c>
      <c r="J4" s="9"/>
      <c r="K4" s="9" t="s">
        <v>5</v>
      </c>
    </row>
    <row r="5" spans="1:15" ht="13">
      <c r="B5" s="9"/>
      <c r="C5" s="9"/>
      <c r="E5" s="9" t="s">
        <v>2</v>
      </c>
      <c r="F5" s="9"/>
      <c r="G5" s="9" t="s">
        <v>4</v>
      </c>
      <c r="H5" s="8"/>
      <c r="I5" s="9" t="s">
        <v>9</v>
      </c>
      <c r="J5" s="9"/>
      <c r="K5" s="9" t="s">
        <v>121</v>
      </c>
    </row>
    <row r="6" spans="1:15" ht="13">
      <c r="B6" s="9"/>
      <c r="C6" s="9"/>
      <c r="D6" s="9" t="s">
        <v>1</v>
      </c>
      <c r="E6" s="9" t="s">
        <v>7</v>
      </c>
      <c r="F6" s="9"/>
      <c r="G6" s="9" t="s">
        <v>9</v>
      </c>
      <c r="H6" s="8"/>
      <c r="I6" s="9" t="s">
        <v>12</v>
      </c>
      <c r="J6" s="9"/>
      <c r="K6" s="9" t="s">
        <v>8</v>
      </c>
    </row>
    <row r="7" spans="1:15" ht="15.5" thickBot="1">
      <c r="B7" s="10" t="s">
        <v>0</v>
      </c>
      <c r="C7" s="11"/>
      <c r="D7" s="11" t="s">
        <v>6</v>
      </c>
      <c r="E7" s="11" t="s">
        <v>10</v>
      </c>
      <c r="F7" s="11" t="s">
        <v>3</v>
      </c>
      <c r="G7" s="11" t="s">
        <v>11</v>
      </c>
      <c r="H7" s="12"/>
      <c r="I7" s="11" t="s">
        <v>126</v>
      </c>
      <c r="J7" s="9"/>
      <c r="K7" s="11" t="s">
        <v>127</v>
      </c>
      <c r="O7" s="129" t="s">
        <v>276</v>
      </c>
    </row>
    <row r="8" spans="1:15" ht="13">
      <c r="B8" s="26" t="s">
        <v>13</v>
      </c>
      <c r="C8" s="26"/>
      <c r="D8" s="27"/>
      <c r="E8" s="27"/>
      <c r="F8" s="28"/>
      <c r="G8" s="27"/>
      <c r="H8" s="27"/>
      <c r="I8" s="27"/>
      <c r="J8" s="27"/>
      <c r="K8" s="27"/>
      <c r="M8" s="2" t="s">
        <v>137</v>
      </c>
    </row>
    <row r="9" spans="1:15" ht="13">
      <c r="B9" s="14" t="s">
        <v>14</v>
      </c>
      <c r="C9" s="13"/>
      <c r="D9" s="5"/>
      <c r="E9" s="5"/>
      <c r="F9" s="6"/>
      <c r="G9" s="5"/>
      <c r="H9" s="5"/>
      <c r="I9" s="5"/>
      <c r="J9" s="5"/>
      <c r="K9" s="5"/>
    </row>
    <row r="10" spans="1:15" ht="13">
      <c r="B10" s="29" t="s">
        <v>15</v>
      </c>
      <c r="C10" s="30"/>
      <c r="D10" s="31" t="s">
        <v>16</v>
      </c>
      <c r="E10" s="31" t="s">
        <v>17</v>
      </c>
      <c r="F10" s="31" t="s">
        <v>14</v>
      </c>
      <c r="G10" s="32">
        <v>1</v>
      </c>
      <c r="H10" s="33"/>
      <c r="I10" s="34">
        <v>78</v>
      </c>
      <c r="J10" s="34"/>
      <c r="K10" s="34">
        <v>78</v>
      </c>
      <c r="M10" s="2">
        <v>1</v>
      </c>
      <c r="O10" s="2">
        <v>1</v>
      </c>
    </row>
    <row r="11" spans="1:15" ht="13">
      <c r="B11" s="15" t="s">
        <v>18</v>
      </c>
      <c r="C11" s="16"/>
      <c r="D11" s="17" t="s">
        <v>16</v>
      </c>
      <c r="E11" s="17" t="s">
        <v>17</v>
      </c>
      <c r="F11" s="17" t="s">
        <v>14</v>
      </c>
      <c r="G11" s="18">
        <v>1</v>
      </c>
      <c r="H11" s="8"/>
      <c r="I11" s="19">
        <v>69</v>
      </c>
      <c r="J11" s="19"/>
      <c r="K11" s="19">
        <v>69</v>
      </c>
      <c r="M11" s="2">
        <f t="shared" ref="M11:M24" si="0">+M10+1</f>
        <v>2</v>
      </c>
      <c r="O11" s="2">
        <f>+O10+1</f>
        <v>2</v>
      </c>
    </row>
    <row r="12" spans="1:15" ht="13">
      <c r="B12" s="29" t="s">
        <v>19</v>
      </c>
      <c r="C12" s="30"/>
      <c r="D12" s="31" t="s">
        <v>16</v>
      </c>
      <c r="E12" s="31" t="s">
        <v>17</v>
      </c>
      <c r="F12" s="31" t="s">
        <v>14</v>
      </c>
      <c r="G12" s="32">
        <v>1</v>
      </c>
      <c r="H12" s="33"/>
      <c r="I12" s="34">
        <v>66</v>
      </c>
      <c r="J12" s="34"/>
      <c r="K12" s="34">
        <v>66</v>
      </c>
      <c r="M12" s="2">
        <f t="shared" si="0"/>
        <v>3</v>
      </c>
      <c r="O12" s="2">
        <f t="shared" ref="O12:O24" si="1">+O11+1</f>
        <v>3</v>
      </c>
    </row>
    <row r="13" spans="1:15" ht="13">
      <c r="B13" s="15" t="s">
        <v>20</v>
      </c>
      <c r="C13" s="16"/>
      <c r="D13" s="17" t="s">
        <v>16</v>
      </c>
      <c r="E13" s="17" t="s">
        <v>17</v>
      </c>
      <c r="F13" s="17" t="s">
        <v>14</v>
      </c>
      <c r="G13" s="18">
        <v>1</v>
      </c>
      <c r="H13" s="8"/>
      <c r="I13" s="19">
        <v>66</v>
      </c>
      <c r="J13" s="19"/>
      <c r="K13" s="19">
        <v>66</v>
      </c>
      <c r="M13" s="2">
        <f t="shared" si="0"/>
        <v>4</v>
      </c>
      <c r="O13" s="2">
        <f t="shared" si="1"/>
        <v>4</v>
      </c>
    </row>
    <row r="14" spans="1:15" ht="13">
      <c r="B14" s="29" t="s">
        <v>21</v>
      </c>
      <c r="C14" s="30"/>
      <c r="D14" s="31" t="s">
        <v>16</v>
      </c>
      <c r="E14" s="31" t="s">
        <v>17</v>
      </c>
      <c r="F14" s="31" t="s">
        <v>14</v>
      </c>
      <c r="G14" s="32">
        <v>1</v>
      </c>
      <c r="H14" s="33"/>
      <c r="I14" s="34">
        <v>53</v>
      </c>
      <c r="J14" s="34"/>
      <c r="K14" s="34">
        <v>53</v>
      </c>
      <c r="M14" s="2">
        <f t="shared" si="0"/>
        <v>5</v>
      </c>
      <c r="O14" s="2">
        <f t="shared" si="1"/>
        <v>5</v>
      </c>
    </row>
    <row r="15" spans="1:15" ht="13">
      <c r="B15" s="15" t="s">
        <v>22</v>
      </c>
      <c r="C15" s="16"/>
      <c r="D15" s="17" t="s">
        <v>16</v>
      </c>
      <c r="E15" s="17" t="s">
        <v>17</v>
      </c>
      <c r="F15" s="17" t="s">
        <v>14</v>
      </c>
      <c r="G15" s="18">
        <v>1</v>
      </c>
      <c r="H15" s="8"/>
      <c r="I15" s="19">
        <v>52</v>
      </c>
      <c r="J15" s="19"/>
      <c r="K15" s="19">
        <v>52</v>
      </c>
      <c r="M15" s="2">
        <f t="shared" si="0"/>
        <v>6</v>
      </c>
      <c r="O15" s="2">
        <f t="shared" si="1"/>
        <v>6</v>
      </c>
    </row>
    <row r="16" spans="1:15" ht="13">
      <c r="B16" s="29" t="s">
        <v>23</v>
      </c>
      <c r="C16" s="30"/>
      <c r="D16" s="31" t="s">
        <v>16</v>
      </c>
      <c r="E16" s="31" t="s">
        <v>17</v>
      </c>
      <c r="F16" s="31" t="s">
        <v>14</v>
      </c>
      <c r="G16" s="32">
        <v>1</v>
      </c>
      <c r="H16" s="33"/>
      <c r="I16" s="34">
        <v>52</v>
      </c>
      <c r="J16" s="34"/>
      <c r="K16" s="34">
        <v>52</v>
      </c>
      <c r="M16" s="2">
        <f t="shared" si="0"/>
        <v>7</v>
      </c>
      <c r="O16" s="2">
        <f t="shared" si="1"/>
        <v>7</v>
      </c>
    </row>
    <row r="17" spans="2:15" ht="13">
      <c r="B17" s="15" t="s">
        <v>24</v>
      </c>
      <c r="C17" s="16"/>
      <c r="D17" s="17" t="s">
        <v>16</v>
      </c>
      <c r="E17" s="17" t="s">
        <v>17</v>
      </c>
      <c r="F17" s="17" t="s">
        <v>14</v>
      </c>
      <c r="G17" s="18">
        <v>1</v>
      </c>
      <c r="H17" s="8"/>
      <c r="I17" s="19">
        <v>51</v>
      </c>
      <c r="J17" s="19"/>
      <c r="K17" s="19">
        <v>51</v>
      </c>
      <c r="M17" s="2">
        <f t="shared" si="0"/>
        <v>8</v>
      </c>
      <c r="O17" s="2">
        <f t="shared" si="1"/>
        <v>8</v>
      </c>
    </row>
    <row r="18" spans="2:15" ht="13">
      <c r="B18" s="29" t="s">
        <v>25</v>
      </c>
      <c r="C18" s="30"/>
      <c r="D18" s="31" t="s">
        <v>16</v>
      </c>
      <c r="E18" s="31" t="s">
        <v>17</v>
      </c>
      <c r="F18" s="31" t="s">
        <v>14</v>
      </c>
      <c r="G18" s="32">
        <v>1</v>
      </c>
      <c r="H18" s="33"/>
      <c r="I18" s="34">
        <v>50</v>
      </c>
      <c r="J18" s="34"/>
      <c r="K18" s="34">
        <v>50</v>
      </c>
      <c r="M18" s="2">
        <f t="shared" si="0"/>
        <v>9</v>
      </c>
      <c r="O18" s="2">
        <f t="shared" si="1"/>
        <v>9</v>
      </c>
    </row>
    <row r="19" spans="2:15" ht="13">
      <c r="B19" s="15" t="s">
        <v>26</v>
      </c>
      <c r="C19" s="16"/>
      <c r="D19" s="17" t="s">
        <v>16</v>
      </c>
      <c r="E19" s="17" t="s">
        <v>17</v>
      </c>
      <c r="F19" s="17" t="s">
        <v>14</v>
      </c>
      <c r="G19" s="18">
        <v>1</v>
      </c>
      <c r="H19" s="8"/>
      <c r="I19" s="19">
        <v>48</v>
      </c>
      <c r="J19" s="19"/>
      <c r="K19" s="19">
        <v>48</v>
      </c>
      <c r="M19" s="2">
        <f t="shared" si="0"/>
        <v>10</v>
      </c>
      <c r="O19" s="2">
        <f t="shared" si="1"/>
        <v>10</v>
      </c>
    </row>
    <row r="20" spans="2:15" ht="13">
      <c r="B20" s="29" t="s">
        <v>27</v>
      </c>
      <c r="C20" s="30"/>
      <c r="D20" s="31" t="s">
        <v>16</v>
      </c>
      <c r="E20" s="31" t="s">
        <v>17</v>
      </c>
      <c r="F20" s="31" t="s">
        <v>14</v>
      </c>
      <c r="G20" s="32">
        <v>1</v>
      </c>
      <c r="H20" s="33"/>
      <c r="I20" s="34">
        <v>43</v>
      </c>
      <c r="J20" s="34"/>
      <c r="K20" s="34">
        <v>43</v>
      </c>
      <c r="M20" s="2">
        <f t="shared" si="0"/>
        <v>11</v>
      </c>
      <c r="O20" s="2">
        <f t="shared" si="1"/>
        <v>11</v>
      </c>
    </row>
    <row r="21" spans="2:15" ht="13">
      <c r="B21" s="15" t="s">
        <v>28</v>
      </c>
      <c r="C21" s="16"/>
      <c r="D21" s="17" t="s">
        <v>16</v>
      </c>
      <c r="E21" s="17" t="s">
        <v>17</v>
      </c>
      <c r="F21" s="17" t="s">
        <v>14</v>
      </c>
      <c r="G21" s="18">
        <v>1</v>
      </c>
      <c r="H21" s="8"/>
      <c r="I21" s="19">
        <v>42</v>
      </c>
      <c r="J21" s="19"/>
      <c r="K21" s="19">
        <v>42</v>
      </c>
      <c r="M21" s="2">
        <f t="shared" si="0"/>
        <v>12</v>
      </c>
      <c r="O21" s="2">
        <f t="shared" si="1"/>
        <v>12</v>
      </c>
    </row>
    <row r="22" spans="2:15" ht="13">
      <c r="B22" s="29" t="s">
        <v>29</v>
      </c>
      <c r="C22" s="30"/>
      <c r="D22" s="31" t="s">
        <v>16</v>
      </c>
      <c r="E22" s="31" t="s">
        <v>17</v>
      </c>
      <c r="F22" s="31" t="s">
        <v>14</v>
      </c>
      <c r="G22" s="32">
        <v>1</v>
      </c>
      <c r="H22" s="33"/>
      <c r="I22" s="34">
        <v>24</v>
      </c>
      <c r="J22" s="34"/>
      <c r="K22" s="34">
        <v>24</v>
      </c>
      <c r="M22" s="2">
        <f t="shared" si="0"/>
        <v>13</v>
      </c>
      <c r="O22" s="2">
        <f t="shared" si="1"/>
        <v>13</v>
      </c>
    </row>
    <row r="23" spans="2:15" ht="13">
      <c r="B23" s="15" t="s">
        <v>30</v>
      </c>
      <c r="C23" s="16"/>
      <c r="D23" s="17" t="s">
        <v>16</v>
      </c>
      <c r="E23" s="17" t="s">
        <v>17</v>
      </c>
      <c r="F23" s="17" t="s">
        <v>14</v>
      </c>
      <c r="G23" s="18">
        <v>1</v>
      </c>
      <c r="H23" s="8"/>
      <c r="I23" s="19">
        <v>17</v>
      </c>
      <c r="J23" s="19"/>
      <c r="K23" s="19">
        <v>17</v>
      </c>
      <c r="M23" s="2">
        <f t="shared" si="0"/>
        <v>14</v>
      </c>
      <c r="O23" s="2">
        <f t="shared" si="1"/>
        <v>14</v>
      </c>
    </row>
    <row r="24" spans="2:15" ht="13">
      <c r="B24" s="29" t="s">
        <v>31</v>
      </c>
      <c r="C24" s="30"/>
      <c r="D24" s="31" t="s">
        <v>16</v>
      </c>
      <c r="E24" s="31" t="s">
        <v>17</v>
      </c>
      <c r="F24" s="31" t="s">
        <v>14</v>
      </c>
      <c r="G24" s="32">
        <v>1</v>
      </c>
      <c r="H24" s="33"/>
      <c r="I24" s="34">
        <v>14</v>
      </c>
      <c r="J24" s="34"/>
      <c r="K24" s="34">
        <v>14</v>
      </c>
      <c r="M24" s="2">
        <f t="shared" si="0"/>
        <v>15</v>
      </c>
      <c r="O24" s="2">
        <f t="shared" si="1"/>
        <v>15</v>
      </c>
    </row>
    <row r="25" spans="2:15" ht="13">
      <c r="B25" s="14" t="s">
        <v>32</v>
      </c>
      <c r="C25" s="13"/>
      <c r="D25" s="5"/>
      <c r="E25" s="5"/>
      <c r="F25" s="6"/>
      <c r="G25" s="20"/>
      <c r="H25" s="5"/>
      <c r="I25" s="5"/>
      <c r="J25" s="5"/>
      <c r="K25" s="5"/>
    </row>
    <row r="26" spans="2:15" ht="13">
      <c r="B26" s="29" t="s">
        <v>33</v>
      </c>
      <c r="C26" s="30"/>
      <c r="D26" s="31" t="s">
        <v>16</v>
      </c>
      <c r="E26" s="31" t="s">
        <v>17</v>
      </c>
      <c r="F26" s="31" t="s">
        <v>34</v>
      </c>
      <c r="G26" s="32">
        <v>1</v>
      </c>
      <c r="H26" s="33"/>
      <c r="I26" s="34">
        <v>835</v>
      </c>
      <c r="J26" s="34"/>
      <c r="K26" s="34">
        <v>857</v>
      </c>
      <c r="M26" s="2">
        <f>+M24+1</f>
        <v>16</v>
      </c>
      <c r="O26" s="2">
        <f>+O24+1</f>
        <v>16</v>
      </c>
    </row>
    <row r="27" spans="2:15" ht="13">
      <c r="B27" s="15" t="s">
        <v>35</v>
      </c>
      <c r="C27" s="16"/>
      <c r="D27" s="17" t="s">
        <v>16</v>
      </c>
      <c r="E27" s="17" t="s">
        <v>17</v>
      </c>
      <c r="F27" s="17" t="s">
        <v>36</v>
      </c>
      <c r="G27" s="18">
        <v>1</v>
      </c>
      <c r="H27" s="8"/>
      <c r="I27" s="19">
        <v>750</v>
      </c>
      <c r="J27" s="19"/>
      <c r="K27" s="19">
        <v>729</v>
      </c>
      <c r="M27" s="2">
        <f t="shared" ref="M27:M50" si="2">+M26+1</f>
        <v>17</v>
      </c>
      <c r="O27" s="2">
        <f>+O26+1</f>
        <v>17</v>
      </c>
    </row>
    <row r="28" spans="2:15" ht="13">
      <c r="B28" s="29" t="s">
        <v>37</v>
      </c>
      <c r="C28" s="30"/>
      <c r="D28" s="31" t="s">
        <v>16</v>
      </c>
      <c r="E28" s="31" t="s">
        <v>38</v>
      </c>
      <c r="F28" s="31" t="s">
        <v>36</v>
      </c>
      <c r="G28" s="32">
        <v>1</v>
      </c>
      <c r="H28" s="33"/>
      <c r="I28" s="34">
        <v>479</v>
      </c>
      <c r="J28" s="34"/>
      <c r="K28" s="34">
        <v>621</v>
      </c>
      <c r="M28" s="2">
        <f t="shared" si="2"/>
        <v>18</v>
      </c>
      <c r="O28" s="2">
        <f t="shared" ref="O28:O50" si="3">+O27+1</f>
        <v>18</v>
      </c>
    </row>
    <row r="29" spans="2:15" ht="13">
      <c r="B29" s="15" t="s">
        <v>39</v>
      </c>
      <c r="C29" s="16"/>
      <c r="D29" s="17" t="s">
        <v>16</v>
      </c>
      <c r="E29" s="17" t="s">
        <v>40</v>
      </c>
      <c r="F29" s="17" t="s">
        <v>36</v>
      </c>
      <c r="G29" s="18">
        <v>1</v>
      </c>
      <c r="H29" s="8"/>
      <c r="I29" s="19">
        <v>547</v>
      </c>
      <c r="J29" s="19"/>
      <c r="K29" s="19">
        <v>616</v>
      </c>
      <c r="M29" s="2">
        <f t="shared" si="2"/>
        <v>19</v>
      </c>
      <c r="O29" s="2">
        <f t="shared" si="3"/>
        <v>19</v>
      </c>
    </row>
    <row r="30" spans="2:15" ht="15.5">
      <c r="B30" s="29" t="s">
        <v>128</v>
      </c>
      <c r="C30" s="30"/>
      <c r="D30" s="31" t="s">
        <v>16</v>
      </c>
      <c r="E30" s="31" t="s">
        <v>17</v>
      </c>
      <c r="F30" s="31" t="s">
        <v>36</v>
      </c>
      <c r="G30" s="32">
        <v>1</v>
      </c>
      <c r="H30" s="33"/>
      <c r="I30" s="34">
        <v>513</v>
      </c>
      <c r="J30" s="34"/>
      <c r="K30" s="34">
        <v>608</v>
      </c>
      <c r="M30" s="2">
        <f>+M50+1</f>
        <v>40</v>
      </c>
      <c r="O30" s="2">
        <f t="shared" si="3"/>
        <v>20</v>
      </c>
    </row>
    <row r="31" spans="2:15" ht="13">
      <c r="B31" s="15" t="s">
        <v>41</v>
      </c>
      <c r="C31" s="16"/>
      <c r="D31" s="17" t="s">
        <v>16</v>
      </c>
      <c r="E31" s="17" t="s">
        <v>17</v>
      </c>
      <c r="F31" s="17" t="s">
        <v>36</v>
      </c>
      <c r="G31" s="18">
        <v>1</v>
      </c>
      <c r="H31" s="8"/>
      <c r="I31" s="19">
        <v>564</v>
      </c>
      <c r="J31" s="19"/>
      <c r="K31" s="19">
        <v>605</v>
      </c>
      <c r="M31" s="2">
        <f>+M29+1</f>
        <v>20</v>
      </c>
      <c r="O31" s="2">
        <f t="shared" si="3"/>
        <v>21</v>
      </c>
    </row>
    <row r="32" spans="2:15" ht="13">
      <c r="B32" s="29" t="s">
        <v>42</v>
      </c>
      <c r="C32" s="30"/>
      <c r="D32" s="31" t="s">
        <v>16</v>
      </c>
      <c r="E32" s="31" t="s">
        <v>17</v>
      </c>
      <c r="F32" s="31" t="s">
        <v>36</v>
      </c>
      <c r="G32" s="32">
        <v>1</v>
      </c>
      <c r="H32" s="33"/>
      <c r="I32" s="34">
        <v>542</v>
      </c>
      <c r="J32" s="34"/>
      <c r="K32" s="34">
        <v>578</v>
      </c>
      <c r="M32" s="2">
        <f t="shared" si="2"/>
        <v>21</v>
      </c>
      <c r="O32" s="2">
        <f t="shared" si="3"/>
        <v>22</v>
      </c>
    </row>
    <row r="33" spans="2:15" ht="13">
      <c r="B33" s="15" t="s">
        <v>43</v>
      </c>
      <c r="C33" s="16"/>
      <c r="D33" s="17" t="s">
        <v>16</v>
      </c>
      <c r="E33" s="17" t="s">
        <v>17</v>
      </c>
      <c r="F33" s="17" t="s">
        <v>36</v>
      </c>
      <c r="G33" s="18">
        <v>1</v>
      </c>
      <c r="H33" s="8"/>
      <c r="I33" s="19">
        <v>506</v>
      </c>
      <c r="J33" s="19"/>
      <c r="K33" s="19">
        <v>560</v>
      </c>
      <c r="M33" s="2">
        <f t="shared" si="2"/>
        <v>22</v>
      </c>
      <c r="O33" s="2">
        <f t="shared" si="3"/>
        <v>23</v>
      </c>
    </row>
    <row r="34" spans="2:15" ht="13">
      <c r="B34" s="29" t="s">
        <v>44</v>
      </c>
      <c r="C34" s="30"/>
      <c r="D34" s="31" t="s">
        <v>16</v>
      </c>
      <c r="E34" s="31" t="s">
        <v>45</v>
      </c>
      <c r="F34" s="31" t="s">
        <v>36</v>
      </c>
      <c r="G34" s="32">
        <v>1</v>
      </c>
      <c r="H34" s="33"/>
      <c r="I34" s="34">
        <v>520</v>
      </c>
      <c r="J34" s="34"/>
      <c r="K34" s="34">
        <v>530</v>
      </c>
      <c r="M34" s="2">
        <f t="shared" si="2"/>
        <v>23</v>
      </c>
      <c r="O34" s="2">
        <f t="shared" si="3"/>
        <v>24</v>
      </c>
    </row>
    <row r="35" spans="2:15" ht="13">
      <c r="B35" s="15" t="s">
        <v>46</v>
      </c>
      <c r="C35" s="16"/>
      <c r="D35" s="17" t="s">
        <v>16</v>
      </c>
      <c r="E35" s="17" t="s">
        <v>38</v>
      </c>
      <c r="F35" s="17" t="s">
        <v>36</v>
      </c>
      <c r="G35" s="18">
        <v>1</v>
      </c>
      <c r="H35" s="8"/>
      <c r="I35" s="43">
        <v>0</v>
      </c>
      <c r="J35" s="19"/>
      <c r="K35" s="19">
        <v>310</v>
      </c>
      <c r="M35" s="2">
        <f t="shared" si="2"/>
        <v>24</v>
      </c>
      <c r="O35" s="2">
        <f t="shared" si="3"/>
        <v>25</v>
      </c>
    </row>
    <row r="36" spans="2:15" ht="13">
      <c r="B36" s="29" t="s">
        <v>47</v>
      </c>
      <c r="C36" s="30"/>
      <c r="D36" s="31" t="s">
        <v>16</v>
      </c>
      <c r="E36" s="31" t="s">
        <v>17</v>
      </c>
      <c r="F36" s="31" t="s">
        <v>36</v>
      </c>
      <c r="G36" s="32">
        <v>1</v>
      </c>
      <c r="H36" s="33"/>
      <c r="I36" s="42">
        <v>0</v>
      </c>
      <c r="J36" s="34"/>
      <c r="K36" s="34">
        <v>188</v>
      </c>
      <c r="M36" s="2">
        <f t="shared" si="2"/>
        <v>25</v>
      </c>
      <c r="O36" s="2">
        <f t="shared" si="3"/>
        <v>26</v>
      </c>
    </row>
    <row r="37" spans="2:15" ht="13">
      <c r="B37" s="15" t="s">
        <v>48</v>
      </c>
      <c r="C37" s="16"/>
      <c r="D37" s="17" t="s">
        <v>16</v>
      </c>
      <c r="E37" s="17" t="s">
        <v>17</v>
      </c>
      <c r="F37" s="17" t="s">
        <v>36</v>
      </c>
      <c r="G37" s="18">
        <v>1</v>
      </c>
      <c r="H37" s="8"/>
      <c r="I37" s="43">
        <v>0</v>
      </c>
      <c r="J37" s="19"/>
      <c r="K37" s="19">
        <v>141</v>
      </c>
      <c r="M37" s="2">
        <f t="shared" si="2"/>
        <v>26</v>
      </c>
      <c r="O37" s="2">
        <f t="shared" si="3"/>
        <v>27</v>
      </c>
    </row>
    <row r="38" spans="2:15" ht="13">
      <c r="B38" s="29" t="s">
        <v>49</v>
      </c>
      <c r="C38" s="30"/>
      <c r="D38" s="31" t="s">
        <v>16</v>
      </c>
      <c r="E38" s="31" t="s">
        <v>17</v>
      </c>
      <c r="F38" s="31" t="s">
        <v>36</v>
      </c>
      <c r="G38" s="32">
        <v>1</v>
      </c>
      <c r="H38" s="33"/>
      <c r="I38" s="34">
        <v>117</v>
      </c>
      <c r="J38" s="34"/>
      <c r="K38" s="34">
        <v>128</v>
      </c>
      <c r="M38" s="2">
        <f t="shared" si="2"/>
        <v>27</v>
      </c>
      <c r="O38" s="2">
        <f t="shared" si="3"/>
        <v>28</v>
      </c>
    </row>
    <row r="39" spans="2:15" ht="13">
      <c r="B39" s="15" t="s">
        <v>50</v>
      </c>
      <c r="C39" s="16"/>
      <c r="D39" s="17" t="s">
        <v>16</v>
      </c>
      <c r="E39" s="17" t="s">
        <v>17</v>
      </c>
      <c r="F39" s="17" t="s">
        <v>36</v>
      </c>
      <c r="G39" s="18">
        <v>1</v>
      </c>
      <c r="H39" s="8"/>
      <c r="I39" s="19">
        <v>120</v>
      </c>
      <c r="J39" s="19"/>
      <c r="K39" s="19">
        <v>120</v>
      </c>
      <c r="M39" s="2">
        <f t="shared" si="2"/>
        <v>28</v>
      </c>
      <c r="O39" s="2">
        <f t="shared" si="3"/>
        <v>29</v>
      </c>
    </row>
    <row r="40" spans="2:15" ht="13">
      <c r="B40" s="29" t="s">
        <v>51</v>
      </c>
      <c r="C40" s="30"/>
      <c r="D40" s="31" t="s">
        <v>16</v>
      </c>
      <c r="E40" s="31" t="s">
        <v>17</v>
      </c>
      <c r="F40" s="31" t="s">
        <v>36</v>
      </c>
      <c r="G40" s="32">
        <v>1</v>
      </c>
      <c r="H40" s="33"/>
      <c r="I40" s="34">
        <v>50</v>
      </c>
      <c r="J40" s="34"/>
      <c r="K40" s="34">
        <v>50</v>
      </c>
      <c r="M40" s="2">
        <f t="shared" si="2"/>
        <v>29</v>
      </c>
      <c r="O40" s="2">
        <f t="shared" si="3"/>
        <v>30</v>
      </c>
    </row>
    <row r="41" spans="2:15" ht="13">
      <c r="B41" s="15" t="s">
        <v>52</v>
      </c>
      <c r="C41" s="16"/>
      <c r="D41" s="17" t="s">
        <v>16</v>
      </c>
      <c r="E41" s="17" t="s">
        <v>17</v>
      </c>
      <c r="F41" s="17" t="s">
        <v>36</v>
      </c>
      <c r="G41" s="18">
        <v>1</v>
      </c>
      <c r="H41" s="8"/>
      <c r="I41" s="19">
        <v>49</v>
      </c>
      <c r="J41" s="19"/>
      <c r="K41" s="19">
        <v>49</v>
      </c>
      <c r="M41" s="2">
        <f t="shared" si="2"/>
        <v>30</v>
      </c>
      <c r="O41" s="2">
        <f t="shared" si="3"/>
        <v>31</v>
      </c>
    </row>
    <row r="42" spans="2:15" ht="13">
      <c r="B42" s="29" t="s">
        <v>53</v>
      </c>
      <c r="C42" s="30"/>
      <c r="D42" s="31" t="s">
        <v>16</v>
      </c>
      <c r="E42" s="31" t="s">
        <v>17</v>
      </c>
      <c r="F42" s="31" t="s">
        <v>36</v>
      </c>
      <c r="G42" s="32">
        <v>1</v>
      </c>
      <c r="H42" s="33"/>
      <c r="I42" s="42">
        <v>0</v>
      </c>
      <c r="J42" s="34"/>
      <c r="K42" s="34">
        <v>48</v>
      </c>
      <c r="M42" s="2">
        <f t="shared" si="2"/>
        <v>31</v>
      </c>
      <c r="O42" s="2">
        <f t="shared" si="3"/>
        <v>32</v>
      </c>
    </row>
    <row r="43" spans="2:15" ht="13">
      <c r="B43" s="15" t="s">
        <v>54</v>
      </c>
      <c r="C43" s="16"/>
      <c r="D43" s="17" t="s">
        <v>16</v>
      </c>
      <c r="E43" s="17" t="s">
        <v>17</v>
      </c>
      <c r="F43" s="17" t="s">
        <v>36</v>
      </c>
      <c r="G43" s="18">
        <v>1</v>
      </c>
      <c r="H43" s="8"/>
      <c r="I43" s="43">
        <v>0</v>
      </c>
      <c r="J43" s="19"/>
      <c r="K43" s="19">
        <v>47</v>
      </c>
      <c r="M43" s="2">
        <f t="shared" si="2"/>
        <v>32</v>
      </c>
      <c r="O43" s="2">
        <f t="shared" si="3"/>
        <v>33</v>
      </c>
    </row>
    <row r="44" spans="2:15" ht="13">
      <c r="B44" s="29" t="s">
        <v>55</v>
      </c>
      <c r="C44" s="30"/>
      <c r="D44" s="31" t="s">
        <v>16</v>
      </c>
      <c r="E44" s="31" t="s">
        <v>17</v>
      </c>
      <c r="F44" s="31" t="s">
        <v>36</v>
      </c>
      <c r="G44" s="32">
        <v>1</v>
      </c>
      <c r="H44" s="33"/>
      <c r="I44" s="42">
        <v>0</v>
      </c>
      <c r="J44" s="34"/>
      <c r="K44" s="34">
        <v>47</v>
      </c>
      <c r="M44" s="2">
        <f t="shared" si="2"/>
        <v>33</v>
      </c>
      <c r="O44" s="2">
        <f t="shared" si="3"/>
        <v>34</v>
      </c>
    </row>
    <row r="45" spans="2:15" ht="13">
      <c r="B45" s="15" t="s">
        <v>56</v>
      </c>
      <c r="C45" s="16"/>
      <c r="D45" s="17" t="s">
        <v>16</v>
      </c>
      <c r="E45" s="17" t="s">
        <v>17</v>
      </c>
      <c r="F45" s="17" t="s">
        <v>36</v>
      </c>
      <c r="G45" s="18">
        <v>1</v>
      </c>
      <c r="H45" s="8"/>
      <c r="I45" s="43">
        <v>0</v>
      </c>
      <c r="J45" s="19"/>
      <c r="K45" s="19">
        <v>47</v>
      </c>
      <c r="M45" s="2">
        <f t="shared" si="2"/>
        <v>34</v>
      </c>
      <c r="O45" s="2">
        <f t="shared" si="3"/>
        <v>35</v>
      </c>
    </row>
    <row r="46" spans="2:15" ht="13">
      <c r="B46" s="29" t="s">
        <v>57</v>
      </c>
      <c r="C46" s="30"/>
      <c r="D46" s="31" t="s">
        <v>16</v>
      </c>
      <c r="E46" s="31" t="s">
        <v>17</v>
      </c>
      <c r="F46" s="31" t="s">
        <v>36</v>
      </c>
      <c r="G46" s="32">
        <v>1</v>
      </c>
      <c r="H46" s="33"/>
      <c r="I46" s="42">
        <v>0</v>
      </c>
      <c r="J46" s="34"/>
      <c r="K46" s="34">
        <v>47</v>
      </c>
      <c r="M46" s="2">
        <f t="shared" si="2"/>
        <v>35</v>
      </c>
      <c r="O46" s="2">
        <f t="shared" si="3"/>
        <v>36</v>
      </c>
    </row>
    <row r="47" spans="2:15" ht="13">
      <c r="B47" s="15" t="s">
        <v>58</v>
      </c>
      <c r="C47" s="16"/>
      <c r="D47" s="17" t="s">
        <v>16</v>
      </c>
      <c r="E47" s="17" t="s">
        <v>17</v>
      </c>
      <c r="F47" s="17" t="s">
        <v>36</v>
      </c>
      <c r="G47" s="18">
        <v>1</v>
      </c>
      <c r="H47" s="8"/>
      <c r="I47" s="43">
        <v>0</v>
      </c>
      <c r="J47" s="19"/>
      <c r="K47" s="19">
        <v>47</v>
      </c>
      <c r="M47" s="2">
        <f t="shared" si="2"/>
        <v>36</v>
      </c>
      <c r="O47" s="2">
        <f t="shared" si="3"/>
        <v>37</v>
      </c>
    </row>
    <row r="48" spans="2:15" ht="13">
      <c r="B48" s="29" t="s">
        <v>59</v>
      </c>
      <c r="C48" s="30"/>
      <c r="D48" s="31" t="s">
        <v>16</v>
      </c>
      <c r="E48" s="31" t="s">
        <v>17</v>
      </c>
      <c r="F48" s="31" t="s">
        <v>36</v>
      </c>
      <c r="G48" s="32">
        <v>1</v>
      </c>
      <c r="H48" s="33"/>
      <c r="I48" s="42">
        <v>0</v>
      </c>
      <c r="J48" s="34"/>
      <c r="K48" s="34">
        <v>47</v>
      </c>
      <c r="M48" s="2">
        <f t="shared" si="2"/>
        <v>37</v>
      </c>
      <c r="O48" s="2">
        <f t="shared" si="3"/>
        <v>38</v>
      </c>
    </row>
    <row r="49" spans="2:15" ht="13">
      <c r="B49" s="15" t="s">
        <v>60</v>
      </c>
      <c r="C49" s="16"/>
      <c r="D49" s="17" t="s">
        <v>16</v>
      </c>
      <c r="E49" s="17" t="s">
        <v>17</v>
      </c>
      <c r="F49" s="17" t="s">
        <v>36</v>
      </c>
      <c r="G49" s="18">
        <v>1</v>
      </c>
      <c r="H49" s="8"/>
      <c r="I49" s="43">
        <v>0</v>
      </c>
      <c r="J49" s="19"/>
      <c r="K49" s="19">
        <v>44</v>
      </c>
      <c r="M49" s="2">
        <f t="shared" si="2"/>
        <v>38</v>
      </c>
      <c r="O49" s="2">
        <f t="shared" si="3"/>
        <v>39</v>
      </c>
    </row>
    <row r="50" spans="2:15" ht="13">
      <c r="B50" s="29" t="s">
        <v>61</v>
      </c>
      <c r="C50" s="30"/>
      <c r="D50" s="31" t="s">
        <v>16</v>
      </c>
      <c r="E50" s="31" t="s">
        <v>17</v>
      </c>
      <c r="F50" s="31" t="s">
        <v>36</v>
      </c>
      <c r="G50" s="32">
        <v>1</v>
      </c>
      <c r="H50" s="33"/>
      <c r="I50" s="34">
        <v>28</v>
      </c>
      <c r="J50" s="34"/>
      <c r="K50" s="34">
        <v>28</v>
      </c>
      <c r="M50" s="2">
        <f t="shared" si="2"/>
        <v>39</v>
      </c>
      <c r="O50" s="2">
        <f t="shared" si="3"/>
        <v>40</v>
      </c>
    </row>
    <row r="51" spans="2:15" ht="13">
      <c r="B51" s="22" t="s">
        <v>62</v>
      </c>
      <c r="C51" s="16"/>
      <c r="D51" s="17"/>
      <c r="E51" s="17"/>
      <c r="F51" s="17"/>
      <c r="G51" s="46"/>
      <c r="H51" s="47"/>
      <c r="I51" s="119">
        <f>SUM(I10:I50)</f>
        <v>6345</v>
      </c>
      <c r="J51" s="44"/>
      <c r="K51" s="119">
        <f>SUM(K10:K50)</f>
        <v>7817</v>
      </c>
    </row>
    <row r="52" spans="2:15" ht="13">
      <c r="B52" s="26" t="s">
        <v>63</v>
      </c>
      <c r="C52" s="26"/>
      <c r="D52" s="27"/>
      <c r="E52" s="27"/>
      <c r="F52" s="28"/>
      <c r="G52" s="27"/>
      <c r="H52" s="27"/>
      <c r="I52" s="27"/>
      <c r="J52" s="27"/>
      <c r="K52" s="27"/>
    </row>
    <row r="53" spans="2:15" ht="13">
      <c r="B53" s="15" t="s">
        <v>64</v>
      </c>
      <c r="C53" s="16"/>
      <c r="D53" s="17" t="s">
        <v>122</v>
      </c>
      <c r="E53" s="17" t="s">
        <v>65</v>
      </c>
      <c r="F53" s="17" t="s">
        <v>36</v>
      </c>
      <c r="G53" s="18">
        <v>1</v>
      </c>
      <c r="H53" s="8"/>
      <c r="I53" s="19">
        <v>1038</v>
      </c>
      <c r="J53" s="19"/>
      <c r="K53" s="19">
        <v>994</v>
      </c>
      <c r="M53" s="2">
        <f>+M30+1</f>
        <v>41</v>
      </c>
      <c r="O53" s="2">
        <f>+O50+1</f>
        <v>41</v>
      </c>
    </row>
    <row r="54" spans="2:15" ht="13">
      <c r="B54" s="29" t="s">
        <v>66</v>
      </c>
      <c r="C54" s="30"/>
      <c r="D54" s="31" t="s">
        <v>122</v>
      </c>
      <c r="E54" s="31" t="s">
        <v>65</v>
      </c>
      <c r="F54" s="31" t="s">
        <v>36</v>
      </c>
      <c r="G54" s="32">
        <v>1</v>
      </c>
      <c r="H54" s="33"/>
      <c r="I54" s="34">
        <f>799+4+14+13</f>
        <v>830</v>
      </c>
      <c r="J54" s="34"/>
      <c r="K54" s="95">
        <f>970+4+14+13</f>
        <v>1001</v>
      </c>
      <c r="M54" s="2">
        <f t="shared" ref="M54:M64" si="4">+M53+1</f>
        <v>42</v>
      </c>
      <c r="O54" s="2">
        <f>+O53+1</f>
        <v>42</v>
      </c>
    </row>
    <row r="55" spans="2:15" ht="13">
      <c r="B55" s="15" t="s">
        <v>67</v>
      </c>
      <c r="C55" s="16"/>
      <c r="D55" s="17" t="s">
        <v>122</v>
      </c>
      <c r="E55" s="17" t="s">
        <v>65</v>
      </c>
      <c r="F55" s="17" t="s">
        <v>36</v>
      </c>
      <c r="G55" s="18">
        <v>1</v>
      </c>
      <c r="H55" s="8"/>
      <c r="I55" s="19">
        <v>740</v>
      </c>
      <c r="J55" s="19"/>
      <c r="K55" s="19">
        <v>800</v>
      </c>
      <c r="M55" s="2">
        <f t="shared" si="4"/>
        <v>43</v>
      </c>
      <c r="O55" s="2">
        <f t="shared" ref="O55:O64" si="5">+O54+1</f>
        <v>43</v>
      </c>
    </row>
    <row r="56" spans="2:15" ht="13">
      <c r="B56" s="29" t="s">
        <v>68</v>
      </c>
      <c r="C56" s="30"/>
      <c r="D56" s="31" t="s">
        <v>122</v>
      </c>
      <c r="E56" s="31" t="s">
        <v>65</v>
      </c>
      <c r="F56" s="31" t="s">
        <v>36</v>
      </c>
      <c r="G56" s="32">
        <v>1</v>
      </c>
      <c r="H56" s="33"/>
      <c r="I56" s="34">
        <v>763</v>
      </c>
      <c r="J56" s="34"/>
      <c r="K56" s="34">
        <v>781</v>
      </c>
      <c r="M56" s="2">
        <f t="shared" si="4"/>
        <v>44</v>
      </c>
      <c r="O56" s="2">
        <f t="shared" si="5"/>
        <v>44</v>
      </c>
    </row>
    <row r="57" spans="2:15" ht="13">
      <c r="B57" s="15" t="s">
        <v>69</v>
      </c>
      <c r="C57" s="16"/>
      <c r="D57" s="17" t="s">
        <v>122</v>
      </c>
      <c r="E57" s="17" t="s">
        <v>65</v>
      </c>
      <c r="F57" s="17" t="s">
        <v>36</v>
      </c>
      <c r="G57" s="18">
        <v>1</v>
      </c>
      <c r="H57" s="8"/>
      <c r="I57" s="19">
        <v>662</v>
      </c>
      <c r="J57" s="19"/>
      <c r="K57" s="19">
        <v>692</v>
      </c>
      <c r="M57" s="2">
        <f t="shared" si="4"/>
        <v>45</v>
      </c>
      <c r="O57" s="2">
        <f t="shared" si="5"/>
        <v>45</v>
      </c>
    </row>
    <row r="58" spans="2:15" ht="13">
      <c r="B58" s="29" t="s">
        <v>70</v>
      </c>
      <c r="C58" s="30"/>
      <c r="D58" s="31" t="s">
        <v>122</v>
      </c>
      <c r="E58" s="31" t="s">
        <v>65</v>
      </c>
      <c r="F58" s="31" t="s">
        <v>36</v>
      </c>
      <c r="G58" s="32">
        <v>1</v>
      </c>
      <c r="H58" s="33"/>
      <c r="I58" s="34">
        <v>508</v>
      </c>
      <c r="J58" s="34"/>
      <c r="K58" s="34">
        <v>594</v>
      </c>
      <c r="M58" s="2">
        <f t="shared" si="4"/>
        <v>46</v>
      </c>
      <c r="O58" s="2">
        <f t="shared" si="5"/>
        <v>46</v>
      </c>
    </row>
    <row r="59" spans="2:15" ht="13">
      <c r="B59" s="15" t="s">
        <v>71</v>
      </c>
      <c r="C59" s="16"/>
      <c r="D59" s="17" t="s">
        <v>122</v>
      </c>
      <c r="E59" s="17" t="s">
        <v>65</v>
      </c>
      <c r="F59" s="17" t="s">
        <v>36</v>
      </c>
      <c r="G59" s="18">
        <v>1</v>
      </c>
      <c r="H59" s="8"/>
      <c r="I59" s="19">
        <v>463</v>
      </c>
      <c r="J59" s="19"/>
      <c r="K59" s="19">
        <v>608</v>
      </c>
      <c r="M59" s="2">
        <f t="shared" si="4"/>
        <v>47</v>
      </c>
      <c r="O59" s="2">
        <f t="shared" si="5"/>
        <v>47</v>
      </c>
    </row>
    <row r="60" spans="2:15" ht="13">
      <c r="B60" s="29" t="s">
        <v>72</v>
      </c>
      <c r="C60" s="30"/>
      <c r="D60" s="31" t="s">
        <v>122</v>
      </c>
      <c r="E60" s="31" t="s">
        <v>65</v>
      </c>
      <c r="F60" s="31" t="s">
        <v>36</v>
      </c>
      <c r="G60" s="32">
        <v>1</v>
      </c>
      <c r="H60" s="33"/>
      <c r="I60" s="34">
        <v>426</v>
      </c>
      <c r="J60" s="34"/>
      <c r="K60" s="34">
        <v>500</v>
      </c>
      <c r="M60" s="2">
        <f t="shared" si="4"/>
        <v>48</v>
      </c>
      <c r="O60" s="2">
        <f t="shared" si="5"/>
        <v>48</v>
      </c>
    </row>
    <row r="61" spans="2:15" ht="13">
      <c r="B61" s="15" t="s">
        <v>73</v>
      </c>
      <c r="C61" s="16"/>
      <c r="D61" s="17" t="s">
        <v>122</v>
      </c>
      <c r="E61" s="17" t="s">
        <v>65</v>
      </c>
      <c r="F61" s="17" t="s">
        <v>36</v>
      </c>
      <c r="G61" s="18">
        <v>1</v>
      </c>
      <c r="H61" s="8"/>
      <c r="I61" s="19">
        <v>400</v>
      </c>
      <c r="J61" s="19"/>
      <c r="K61" s="19">
        <v>453</v>
      </c>
      <c r="M61" s="2">
        <f t="shared" si="4"/>
        <v>49</v>
      </c>
      <c r="O61" s="2">
        <f t="shared" si="5"/>
        <v>49</v>
      </c>
    </row>
    <row r="62" spans="2:15" ht="13">
      <c r="B62" s="29" t="s">
        <v>74</v>
      </c>
      <c r="C62" s="30"/>
      <c r="D62" s="31" t="s">
        <v>122</v>
      </c>
      <c r="E62" s="31" t="s">
        <v>65</v>
      </c>
      <c r="F62" s="31" t="s">
        <v>36</v>
      </c>
      <c r="G62" s="32">
        <v>1</v>
      </c>
      <c r="H62" s="33"/>
      <c r="I62" s="34">
        <v>344</v>
      </c>
      <c r="J62" s="34"/>
      <c r="K62" s="34">
        <v>400</v>
      </c>
      <c r="M62" s="2">
        <f t="shared" si="4"/>
        <v>50</v>
      </c>
      <c r="O62" s="2">
        <f t="shared" si="5"/>
        <v>50</v>
      </c>
    </row>
    <row r="63" spans="2:15" ht="13">
      <c r="B63" s="15" t="s">
        <v>75</v>
      </c>
      <c r="C63" s="16"/>
      <c r="D63" s="17" t="s">
        <v>122</v>
      </c>
      <c r="E63" s="17" t="s">
        <v>65</v>
      </c>
      <c r="F63" s="17" t="s">
        <v>36</v>
      </c>
      <c r="G63" s="48">
        <v>0.78500000000000003</v>
      </c>
      <c r="H63" s="8"/>
      <c r="I63" s="19">
        <v>392</v>
      </c>
      <c r="J63" s="19"/>
      <c r="K63" s="19">
        <v>374</v>
      </c>
      <c r="M63" s="2">
        <f t="shared" si="4"/>
        <v>51</v>
      </c>
      <c r="O63" s="2">
        <f t="shared" si="5"/>
        <v>51</v>
      </c>
    </row>
    <row r="64" spans="2:15" ht="15.5">
      <c r="B64" s="29" t="s">
        <v>129</v>
      </c>
      <c r="C64" s="54"/>
      <c r="D64" s="31" t="s">
        <v>122</v>
      </c>
      <c r="E64" s="31" t="s">
        <v>65</v>
      </c>
      <c r="F64" s="31" t="s">
        <v>36</v>
      </c>
      <c r="G64" s="32">
        <v>1</v>
      </c>
      <c r="H64" s="33"/>
      <c r="I64" s="35">
        <v>210</v>
      </c>
      <c r="J64" s="34"/>
      <c r="K64" s="35">
        <v>236</v>
      </c>
      <c r="M64" s="2">
        <f t="shared" si="4"/>
        <v>52</v>
      </c>
      <c r="O64" s="2">
        <f t="shared" si="5"/>
        <v>52</v>
      </c>
    </row>
    <row r="65" spans="2:15" ht="13">
      <c r="B65" s="22" t="s">
        <v>62</v>
      </c>
      <c r="C65" s="16"/>
      <c r="D65" s="5"/>
      <c r="E65" s="5"/>
      <c r="F65" s="6"/>
      <c r="G65" s="23"/>
      <c r="H65" s="23"/>
      <c r="I65" s="119">
        <f>SUM(I53:I64)</f>
        <v>6776</v>
      </c>
      <c r="J65" s="44"/>
      <c r="K65" s="119">
        <f>SUM(K53:K64)</f>
        <v>7433</v>
      </c>
    </row>
    <row r="66" spans="2:15" ht="13">
      <c r="B66" s="26" t="s">
        <v>76</v>
      </c>
      <c r="C66" s="26"/>
      <c r="D66" s="27"/>
      <c r="E66" s="27"/>
      <c r="F66" s="28"/>
      <c r="G66" s="27"/>
      <c r="H66" s="27"/>
      <c r="I66" s="27"/>
      <c r="J66" s="27"/>
      <c r="K66" s="27"/>
    </row>
    <row r="67" spans="2:15" ht="13">
      <c r="B67" s="15" t="s">
        <v>77</v>
      </c>
      <c r="C67" s="16"/>
      <c r="D67" s="17" t="s">
        <v>78</v>
      </c>
      <c r="E67" s="17" t="s">
        <v>79</v>
      </c>
      <c r="F67" s="17" t="s">
        <v>34</v>
      </c>
      <c r="G67" s="18">
        <v>1</v>
      </c>
      <c r="H67" s="8"/>
      <c r="I67" s="43">
        <v>0</v>
      </c>
      <c r="J67" s="19"/>
      <c r="K67" s="19">
        <v>847</v>
      </c>
      <c r="M67" s="2">
        <f>+M64+1</f>
        <v>53</v>
      </c>
      <c r="O67" s="2">
        <f>+O64+1</f>
        <v>53</v>
      </c>
    </row>
    <row r="68" spans="2:15" ht="13">
      <c r="B68" s="29" t="s">
        <v>80</v>
      </c>
      <c r="C68" s="30"/>
      <c r="D68" s="31" t="s">
        <v>78</v>
      </c>
      <c r="E68" s="31" t="s">
        <v>81</v>
      </c>
      <c r="F68" s="31" t="s">
        <v>36</v>
      </c>
      <c r="G68" s="32">
        <v>1</v>
      </c>
      <c r="H68" s="33"/>
      <c r="I68" s="34">
        <v>720</v>
      </c>
      <c r="J68" s="34"/>
      <c r="K68" s="34">
        <v>807</v>
      </c>
      <c r="M68" s="2">
        <f t="shared" ref="M68:M77" si="6">+M67+1</f>
        <v>54</v>
      </c>
      <c r="O68" s="2">
        <f>+O67+1</f>
        <v>54</v>
      </c>
    </row>
    <row r="69" spans="2:15" ht="13">
      <c r="B69" s="15" t="s">
        <v>82</v>
      </c>
      <c r="C69" s="16"/>
      <c r="D69" s="17" t="s">
        <v>78</v>
      </c>
      <c r="E69" s="17" t="s">
        <v>81</v>
      </c>
      <c r="F69" s="17" t="s">
        <v>36</v>
      </c>
      <c r="G69" s="18">
        <v>1</v>
      </c>
      <c r="H69" s="8"/>
      <c r="I69" s="19">
        <v>782</v>
      </c>
      <c r="J69" s="19"/>
      <c r="K69" s="19">
        <v>795</v>
      </c>
      <c r="M69" s="2">
        <f t="shared" si="6"/>
        <v>55</v>
      </c>
      <c r="O69" s="2">
        <f t="shared" ref="O69:O77" si="7">+O68+1</f>
        <v>55</v>
      </c>
    </row>
    <row r="70" spans="2:15" ht="13">
      <c r="B70" s="29" t="s">
        <v>83</v>
      </c>
      <c r="C70" s="30"/>
      <c r="D70" s="31" t="s">
        <v>78</v>
      </c>
      <c r="E70" s="31" t="s">
        <v>79</v>
      </c>
      <c r="F70" s="31" t="s">
        <v>36</v>
      </c>
      <c r="G70" s="32">
        <v>1</v>
      </c>
      <c r="H70" s="33"/>
      <c r="I70" s="34">
        <v>455</v>
      </c>
      <c r="J70" s="34"/>
      <c r="K70" s="34">
        <v>606</v>
      </c>
      <c r="M70" s="2">
        <f t="shared" si="6"/>
        <v>56</v>
      </c>
      <c r="O70" s="2">
        <f t="shared" si="7"/>
        <v>56</v>
      </c>
    </row>
    <row r="71" spans="2:15" ht="13">
      <c r="B71" s="15" t="s">
        <v>84</v>
      </c>
      <c r="C71" s="16"/>
      <c r="D71" s="17" t="s">
        <v>78</v>
      </c>
      <c r="E71" s="17" t="s">
        <v>85</v>
      </c>
      <c r="F71" s="17" t="s">
        <v>36</v>
      </c>
      <c r="G71" s="18">
        <v>1</v>
      </c>
      <c r="H71" s="8"/>
      <c r="I71" s="19">
        <v>449</v>
      </c>
      <c r="J71" s="19"/>
      <c r="K71" s="19">
        <v>501</v>
      </c>
      <c r="M71" s="2">
        <f t="shared" si="6"/>
        <v>57</v>
      </c>
      <c r="O71" s="2">
        <f t="shared" si="7"/>
        <v>57</v>
      </c>
    </row>
    <row r="72" spans="2:15" ht="13">
      <c r="B72" s="29" t="s">
        <v>86</v>
      </c>
      <c r="C72" s="30"/>
      <c r="D72" s="31" t="s">
        <v>78</v>
      </c>
      <c r="E72" s="31" t="s">
        <v>87</v>
      </c>
      <c r="F72" s="31" t="s">
        <v>36</v>
      </c>
      <c r="G72" s="32">
        <v>1</v>
      </c>
      <c r="H72" s="33"/>
      <c r="I72" s="34">
        <v>235</v>
      </c>
      <c r="J72" s="34"/>
      <c r="K72" s="34">
        <v>225</v>
      </c>
      <c r="M72" s="2">
        <f t="shared" si="6"/>
        <v>58</v>
      </c>
      <c r="O72" s="2">
        <f t="shared" si="7"/>
        <v>58</v>
      </c>
    </row>
    <row r="73" spans="2:15" ht="13">
      <c r="B73" s="15" t="s">
        <v>88</v>
      </c>
      <c r="C73" s="16"/>
      <c r="D73" s="17" t="s">
        <v>78</v>
      </c>
      <c r="E73" s="17" t="s">
        <v>81</v>
      </c>
      <c r="F73" s="17" t="s">
        <v>36</v>
      </c>
      <c r="G73" s="18">
        <v>1</v>
      </c>
      <c r="H73" s="8"/>
      <c r="I73" s="19">
        <v>235</v>
      </c>
      <c r="J73" s="19"/>
      <c r="K73" s="19">
        <v>237</v>
      </c>
      <c r="M73" s="2">
        <f t="shared" si="6"/>
        <v>59</v>
      </c>
      <c r="O73" s="2">
        <f t="shared" si="7"/>
        <v>59</v>
      </c>
    </row>
    <row r="74" spans="2:15" ht="13">
      <c r="B74" s="29" t="s">
        <v>89</v>
      </c>
      <c r="C74" s="30"/>
      <c r="D74" s="31" t="s">
        <v>78</v>
      </c>
      <c r="E74" s="31" t="s">
        <v>90</v>
      </c>
      <c r="F74" s="31" t="s">
        <v>36</v>
      </c>
      <c r="G74" s="32">
        <v>1</v>
      </c>
      <c r="H74" s="33"/>
      <c r="I74" s="34">
        <v>184</v>
      </c>
      <c r="J74" s="34"/>
      <c r="K74" s="34">
        <v>215</v>
      </c>
      <c r="M74" s="2">
        <f t="shared" si="6"/>
        <v>60</v>
      </c>
      <c r="O74" s="2">
        <f t="shared" si="7"/>
        <v>60</v>
      </c>
    </row>
    <row r="75" spans="2:15" ht="13">
      <c r="B75" s="15" t="s">
        <v>91</v>
      </c>
      <c r="C75" s="16"/>
      <c r="D75" s="17" t="s">
        <v>92</v>
      </c>
      <c r="E75" s="17" t="s">
        <v>93</v>
      </c>
      <c r="F75" s="17" t="s">
        <v>36</v>
      </c>
      <c r="G75" s="18">
        <v>1</v>
      </c>
      <c r="H75" s="8"/>
      <c r="I75" s="19">
        <v>980</v>
      </c>
      <c r="J75" s="19"/>
      <c r="K75" s="19">
        <v>1134</v>
      </c>
      <c r="M75" s="2">
        <f t="shared" si="6"/>
        <v>61</v>
      </c>
      <c r="O75" s="2">
        <f t="shared" si="7"/>
        <v>61</v>
      </c>
    </row>
    <row r="76" spans="2:15" ht="13">
      <c r="B76" s="29" t="s">
        <v>94</v>
      </c>
      <c r="C76" s="30"/>
      <c r="D76" s="31" t="s">
        <v>95</v>
      </c>
      <c r="E76" s="31" t="s">
        <v>87</v>
      </c>
      <c r="F76" s="31" t="s">
        <v>36</v>
      </c>
      <c r="G76" s="32">
        <v>1</v>
      </c>
      <c r="H76" s="33"/>
      <c r="I76" s="34">
        <v>537</v>
      </c>
      <c r="J76" s="34"/>
      <c r="K76" s="34">
        <v>599</v>
      </c>
      <c r="M76" s="2">
        <f t="shared" si="6"/>
        <v>62</v>
      </c>
      <c r="O76" s="2">
        <f t="shared" si="7"/>
        <v>62</v>
      </c>
    </row>
    <row r="77" spans="2:15" ht="13">
      <c r="B77" s="15" t="s">
        <v>96</v>
      </c>
      <c r="C77" s="16"/>
      <c r="D77" s="17" t="s">
        <v>95</v>
      </c>
      <c r="E77" s="17" t="s">
        <v>87</v>
      </c>
      <c r="F77" s="17" t="s">
        <v>36</v>
      </c>
      <c r="G77" s="18">
        <v>1</v>
      </c>
      <c r="H77" s="8"/>
      <c r="I77" s="49">
        <v>0</v>
      </c>
      <c r="J77" s="19"/>
      <c r="K77" s="21">
        <v>117</v>
      </c>
      <c r="M77" s="2">
        <f t="shared" si="6"/>
        <v>63</v>
      </c>
      <c r="O77" s="2">
        <f t="shared" si="7"/>
        <v>63</v>
      </c>
    </row>
    <row r="78" spans="2:15" ht="13">
      <c r="B78" s="36" t="s">
        <v>62</v>
      </c>
      <c r="C78" s="30"/>
      <c r="D78" s="27"/>
      <c r="E78" s="27"/>
      <c r="F78" s="28"/>
      <c r="G78" s="37"/>
      <c r="H78" s="37"/>
      <c r="I78" s="120">
        <f>SUM(I67:I77)</f>
        <v>4577</v>
      </c>
      <c r="J78" s="45"/>
      <c r="K78" s="120">
        <f>SUM(K67:K77)</f>
        <v>6083</v>
      </c>
    </row>
    <row r="79" spans="2:15" ht="13">
      <c r="B79" s="13" t="s">
        <v>97</v>
      </c>
      <c r="C79" s="13"/>
      <c r="D79" s="5"/>
      <c r="E79" s="5"/>
      <c r="F79" s="6"/>
      <c r="G79" s="5"/>
      <c r="H79" s="5"/>
      <c r="I79" s="5"/>
      <c r="J79" s="5"/>
      <c r="K79" s="5"/>
    </row>
    <row r="80" spans="2:15" ht="13">
      <c r="B80" s="29" t="s">
        <v>176</v>
      </c>
      <c r="C80" s="30"/>
      <c r="D80" s="31" t="s">
        <v>180</v>
      </c>
      <c r="E80" s="31" t="s">
        <v>254</v>
      </c>
      <c r="F80" s="31" t="s">
        <v>36</v>
      </c>
      <c r="G80" s="32">
        <v>1</v>
      </c>
      <c r="H80" s="33"/>
      <c r="I80" s="42">
        <v>1037</v>
      </c>
      <c r="J80" s="34"/>
      <c r="K80" s="34">
        <v>1130</v>
      </c>
      <c r="M80" s="2">
        <f>+M77+1</f>
        <v>64</v>
      </c>
      <c r="O80" s="2">
        <f>+O77+1</f>
        <v>64</v>
      </c>
    </row>
    <row r="81" spans="2:15" ht="13">
      <c r="B81" s="15" t="s">
        <v>183</v>
      </c>
      <c r="C81" s="16"/>
      <c r="D81" s="17" t="s">
        <v>180</v>
      </c>
      <c r="E81" s="17" t="s">
        <v>255</v>
      </c>
      <c r="F81" s="17" t="s">
        <v>36</v>
      </c>
      <c r="G81" s="18">
        <v>1</v>
      </c>
      <c r="H81" s="8"/>
      <c r="I81" s="43">
        <v>1030</v>
      </c>
      <c r="J81" s="19"/>
      <c r="K81" s="19">
        <v>1130</v>
      </c>
      <c r="M81" s="2">
        <f>+M80+1</f>
        <v>65</v>
      </c>
      <c r="O81" s="2">
        <f>+O80+1</f>
        <v>65</v>
      </c>
    </row>
    <row r="82" spans="2:15" ht="13">
      <c r="B82" s="29" t="s">
        <v>187</v>
      </c>
      <c r="C82" s="30"/>
      <c r="D82" s="31" t="s">
        <v>180</v>
      </c>
      <c r="E82" s="31" t="s">
        <v>255</v>
      </c>
      <c r="F82" s="31" t="s">
        <v>36</v>
      </c>
      <c r="G82" s="32">
        <v>1</v>
      </c>
      <c r="H82" s="33"/>
      <c r="I82" s="42">
        <v>0</v>
      </c>
      <c r="J82" s="34"/>
      <c r="K82" s="34">
        <v>725</v>
      </c>
      <c r="M82" s="2">
        <f t="shared" ref="M82:M109" si="8">+M81+1</f>
        <v>66</v>
      </c>
      <c r="O82" s="2">
        <f t="shared" ref="O82:O109" si="9">+O81+1</f>
        <v>66</v>
      </c>
    </row>
    <row r="83" spans="2:15" ht="13">
      <c r="B83" s="15" t="s">
        <v>98</v>
      </c>
      <c r="C83" s="16"/>
      <c r="D83" s="17" t="s">
        <v>99</v>
      </c>
      <c r="E83" s="17" t="s">
        <v>100</v>
      </c>
      <c r="F83" s="17" t="s">
        <v>36</v>
      </c>
      <c r="G83" s="18">
        <v>1</v>
      </c>
      <c r="H83" s="8"/>
      <c r="I83" s="19">
        <v>518</v>
      </c>
      <c r="J83" s="19"/>
      <c r="K83" s="19">
        <v>603</v>
      </c>
      <c r="M83" s="2">
        <f t="shared" si="8"/>
        <v>67</v>
      </c>
      <c r="O83" s="2">
        <f t="shared" si="9"/>
        <v>67</v>
      </c>
    </row>
    <row r="84" spans="2:15" ht="13">
      <c r="B84" s="29" t="s">
        <v>104</v>
      </c>
      <c r="C84" s="30"/>
      <c r="D84" s="31" t="s">
        <v>120</v>
      </c>
      <c r="E84" s="31" t="s">
        <v>105</v>
      </c>
      <c r="F84" s="31" t="s">
        <v>36</v>
      </c>
      <c r="G84" s="32">
        <v>1</v>
      </c>
      <c r="H84" s="33"/>
      <c r="I84" s="34">
        <v>537</v>
      </c>
      <c r="J84" s="34"/>
      <c r="K84" s="34">
        <v>537</v>
      </c>
      <c r="M84" s="2">
        <f t="shared" si="8"/>
        <v>68</v>
      </c>
      <c r="O84" s="2">
        <f t="shared" si="9"/>
        <v>68</v>
      </c>
    </row>
    <row r="85" spans="2:15" ht="15.5">
      <c r="B85" s="15" t="s">
        <v>131</v>
      </c>
      <c r="C85" s="24"/>
      <c r="D85" s="17" t="s">
        <v>120</v>
      </c>
      <c r="E85" s="17" t="s">
        <v>112</v>
      </c>
      <c r="F85" s="17" t="s">
        <v>36</v>
      </c>
      <c r="G85" s="18">
        <v>0.5</v>
      </c>
      <c r="H85" s="8"/>
      <c r="I85" s="19">
        <v>422</v>
      </c>
      <c r="J85" s="19"/>
      <c r="K85" s="19">
        <v>519</v>
      </c>
      <c r="M85" s="2">
        <f t="shared" si="8"/>
        <v>69</v>
      </c>
      <c r="O85" s="2">
        <f t="shared" si="9"/>
        <v>69</v>
      </c>
    </row>
    <row r="86" spans="2:15" ht="13">
      <c r="B86" s="29" t="s">
        <v>101</v>
      </c>
      <c r="C86" s="30"/>
      <c r="D86" s="31" t="s">
        <v>99</v>
      </c>
      <c r="E86" s="31" t="s">
        <v>100</v>
      </c>
      <c r="F86" s="31" t="s">
        <v>36</v>
      </c>
      <c r="G86" s="32">
        <v>1</v>
      </c>
      <c r="H86" s="33"/>
      <c r="I86" s="42">
        <v>0</v>
      </c>
      <c r="J86" s="34"/>
      <c r="K86" s="34">
        <v>503</v>
      </c>
      <c r="M86" s="2">
        <f t="shared" si="8"/>
        <v>70</v>
      </c>
      <c r="O86" s="2">
        <f t="shared" si="9"/>
        <v>70</v>
      </c>
    </row>
    <row r="87" spans="2:15" ht="13">
      <c r="B87" s="15" t="s">
        <v>113</v>
      </c>
      <c r="C87" s="16"/>
      <c r="D87" s="17" t="s">
        <v>114</v>
      </c>
      <c r="E87" s="17" t="s">
        <v>115</v>
      </c>
      <c r="F87" s="17" t="s">
        <v>36</v>
      </c>
      <c r="G87" s="18">
        <v>1</v>
      </c>
      <c r="H87" s="8"/>
      <c r="I87" s="43">
        <v>0</v>
      </c>
      <c r="J87" s="19"/>
      <c r="K87" s="19">
        <v>503</v>
      </c>
      <c r="M87" s="2">
        <f t="shared" si="8"/>
        <v>71</v>
      </c>
      <c r="O87" s="2">
        <f t="shared" si="9"/>
        <v>71</v>
      </c>
    </row>
    <row r="88" spans="2:15" ht="13">
      <c r="B88" s="29" t="s">
        <v>102</v>
      </c>
      <c r="C88" s="30"/>
      <c r="D88" s="31" t="s">
        <v>99</v>
      </c>
      <c r="E88" s="31" t="s">
        <v>103</v>
      </c>
      <c r="F88" s="31" t="s">
        <v>36</v>
      </c>
      <c r="G88" s="32">
        <v>1</v>
      </c>
      <c r="H88" s="33"/>
      <c r="I88" s="34">
        <v>280</v>
      </c>
      <c r="J88" s="34"/>
      <c r="K88" s="34">
        <v>375</v>
      </c>
      <c r="M88" s="2">
        <f t="shared" si="8"/>
        <v>72</v>
      </c>
      <c r="O88" s="2">
        <f t="shared" si="9"/>
        <v>72</v>
      </c>
    </row>
    <row r="89" spans="2:15" ht="13">
      <c r="B89" s="15" t="s">
        <v>192</v>
      </c>
      <c r="C89" s="16"/>
      <c r="D89" s="17" t="s">
        <v>180</v>
      </c>
      <c r="E89" s="17" t="s">
        <v>256</v>
      </c>
      <c r="F89" s="17" t="s">
        <v>36</v>
      </c>
      <c r="G89" s="18">
        <v>1</v>
      </c>
      <c r="H89" s="8"/>
      <c r="I89" s="43">
        <v>0</v>
      </c>
      <c r="J89" s="19"/>
      <c r="K89" s="19">
        <v>191</v>
      </c>
      <c r="M89" s="2">
        <f t="shared" si="8"/>
        <v>73</v>
      </c>
      <c r="O89" s="2">
        <f t="shared" si="9"/>
        <v>73</v>
      </c>
    </row>
    <row r="90" spans="2:15" ht="13">
      <c r="B90" s="29" t="s">
        <v>199</v>
      </c>
      <c r="C90" s="30"/>
      <c r="D90" s="31" t="s">
        <v>180</v>
      </c>
      <c r="E90" s="31" t="s">
        <v>256</v>
      </c>
      <c r="F90" s="31" t="s">
        <v>36</v>
      </c>
      <c r="G90" s="32">
        <v>1</v>
      </c>
      <c r="H90" s="33"/>
      <c r="I90" s="42">
        <v>0</v>
      </c>
      <c r="J90" s="34"/>
      <c r="K90" s="34">
        <v>158</v>
      </c>
      <c r="M90" s="2">
        <f t="shared" si="8"/>
        <v>74</v>
      </c>
      <c r="O90" s="2">
        <f t="shared" si="9"/>
        <v>74</v>
      </c>
    </row>
    <row r="91" spans="2:15" ht="13">
      <c r="B91" s="15" t="s">
        <v>106</v>
      </c>
      <c r="C91" s="16"/>
      <c r="D91" s="17" t="s">
        <v>120</v>
      </c>
      <c r="E91" s="17" t="s">
        <v>107</v>
      </c>
      <c r="F91" s="17" t="s">
        <v>36</v>
      </c>
      <c r="G91" s="18">
        <v>1</v>
      </c>
      <c r="H91" s="8"/>
      <c r="I91" s="19">
        <v>110</v>
      </c>
      <c r="J91" s="19"/>
      <c r="K91" s="19">
        <v>121</v>
      </c>
      <c r="M91" s="2">
        <f t="shared" si="8"/>
        <v>75</v>
      </c>
      <c r="O91" s="2">
        <f t="shared" si="9"/>
        <v>75</v>
      </c>
    </row>
    <row r="92" spans="2:15" ht="13">
      <c r="B92" s="29" t="s">
        <v>203</v>
      </c>
      <c r="C92" s="30"/>
      <c r="D92" s="31" t="s">
        <v>180</v>
      </c>
      <c r="E92" s="31" t="s">
        <v>256</v>
      </c>
      <c r="F92" s="31" t="s">
        <v>36</v>
      </c>
      <c r="G92" s="32">
        <v>1</v>
      </c>
      <c r="H92" s="33"/>
      <c r="I92" s="42">
        <v>0</v>
      </c>
      <c r="J92" s="34"/>
      <c r="K92" s="34">
        <v>92</v>
      </c>
      <c r="M92" s="2">
        <f t="shared" si="8"/>
        <v>76</v>
      </c>
      <c r="O92" s="2">
        <f t="shared" si="9"/>
        <v>76</v>
      </c>
    </row>
    <row r="93" spans="2:15" ht="13">
      <c r="B93" s="15" t="s">
        <v>108</v>
      </c>
      <c r="C93" s="16"/>
      <c r="D93" s="17" t="s">
        <v>120</v>
      </c>
      <c r="E93" s="17" t="s">
        <v>107</v>
      </c>
      <c r="F93" s="17" t="s">
        <v>36</v>
      </c>
      <c r="G93" s="18">
        <v>1</v>
      </c>
      <c r="H93" s="8"/>
      <c r="I93" s="19">
        <v>60</v>
      </c>
      <c r="J93" s="19"/>
      <c r="K93" s="19">
        <v>80</v>
      </c>
      <c r="M93" s="2">
        <f t="shared" si="8"/>
        <v>77</v>
      </c>
      <c r="O93" s="2">
        <f t="shared" si="9"/>
        <v>77</v>
      </c>
    </row>
    <row r="94" spans="2:15" ht="13">
      <c r="B94" s="29" t="s">
        <v>206</v>
      </c>
      <c r="C94" s="30"/>
      <c r="D94" s="31" t="s">
        <v>180</v>
      </c>
      <c r="E94" s="31" t="s">
        <v>256</v>
      </c>
      <c r="F94" s="31" t="s">
        <v>259</v>
      </c>
      <c r="G94" s="32">
        <v>1</v>
      </c>
      <c r="H94" s="33"/>
      <c r="I94" s="42">
        <v>0</v>
      </c>
      <c r="J94" s="34"/>
      <c r="K94" s="34">
        <v>77</v>
      </c>
      <c r="M94" s="2">
        <f t="shared" si="8"/>
        <v>78</v>
      </c>
      <c r="O94" s="2">
        <f t="shared" si="9"/>
        <v>78</v>
      </c>
    </row>
    <row r="95" spans="2:15" ht="13">
      <c r="B95" s="15" t="s">
        <v>211</v>
      </c>
      <c r="C95" s="16"/>
      <c r="D95" s="17" t="s">
        <v>180</v>
      </c>
      <c r="E95" s="17" t="s">
        <v>256</v>
      </c>
      <c r="F95" s="17" t="s">
        <v>36</v>
      </c>
      <c r="G95" s="18">
        <v>1</v>
      </c>
      <c r="H95" s="8"/>
      <c r="I95" s="43">
        <v>0</v>
      </c>
      <c r="J95" s="19"/>
      <c r="K95" s="19">
        <v>73</v>
      </c>
      <c r="M95" s="2">
        <f t="shared" si="8"/>
        <v>79</v>
      </c>
      <c r="O95" s="2">
        <f t="shared" si="9"/>
        <v>79</v>
      </c>
    </row>
    <row r="96" spans="2:15" ht="13">
      <c r="B96" s="29" t="s">
        <v>214</v>
      </c>
      <c r="C96" s="30"/>
      <c r="D96" s="31" t="s">
        <v>180</v>
      </c>
      <c r="E96" s="31" t="s">
        <v>256</v>
      </c>
      <c r="F96" s="31" t="s">
        <v>259</v>
      </c>
      <c r="G96" s="32">
        <v>1</v>
      </c>
      <c r="H96" s="33"/>
      <c r="I96" s="42">
        <v>0</v>
      </c>
      <c r="J96" s="34"/>
      <c r="K96" s="34">
        <v>68</v>
      </c>
      <c r="M96" s="2">
        <f t="shared" si="8"/>
        <v>80</v>
      </c>
      <c r="O96" s="2">
        <f t="shared" si="9"/>
        <v>80</v>
      </c>
    </row>
    <row r="97" spans="2:16" ht="13">
      <c r="B97" s="15" t="s">
        <v>220</v>
      </c>
      <c r="C97" s="16"/>
      <c r="D97" s="17" t="s">
        <v>180</v>
      </c>
      <c r="E97" s="17" t="s">
        <v>256</v>
      </c>
      <c r="F97" s="17" t="s">
        <v>36</v>
      </c>
      <c r="G97" s="18">
        <v>1</v>
      </c>
      <c r="H97" s="8"/>
      <c r="I97" s="43">
        <v>0</v>
      </c>
      <c r="J97" s="19"/>
      <c r="K97" s="19">
        <v>67</v>
      </c>
      <c r="M97" s="2">
        <f t="shared" si="8"/>
        <v>81</v>
      </c>
      <c r="O97" s="2">
        <f t="shared" si="9"/>
        <v>81</v>
      </c>
    </row>
    <row r="98" spans="2:16" ht="13">
      <c r="B98" s="29" t="s">
        <v>217</v>
      </c>
      <c r="C98" s="30"/>
      <c r="D98" s="31" t="s">
        <v>180</v>
      </c>
      <c r="E98" s="31" t="s">
        <v>256</v>
      </c>
      <c r="F98" s="31" t="s">
        <v>259</v>
      </c>
      <c r="G98" s="32">
        <v>1</v>
      </c>
      <c r="H98" s="33"/>
      <c r="I98" s="42">
        <v>0</v>
      </c>
      <c r="J98" s="34"/>
      <c r="K98" s="34">
        <v>60</v>
      </c>
      <c r="M98" s="2">
        <f t="shared" si="8"/>
        <v>82</v>
      </c>
      <c r="O98" s="2">
        <f t="shared" si="9"/>
        <v>82</v>
      </c>
    </row>
    <row r="99" spans="2:16" ht="13">
      <c r="B99" s="15" t="s">
        <v>109</v>
      </c>
      <c r="C99" s="16"/>
      <c r="D99" s="17" t="s">
        <v>120</v>
      </c>
      <c r="E99" s="17" t="s">
        <v>107</v>
      </c>
      <c r="F99" s="17" t="s">
        <v>36</v>
      </c>
      <c r="G99" s="18">
        <v>1</v>
      </c>
      <c r="H99" s="8"/>
      <c r="I99" s="19">
        <v>55</v>
      </c>
      <c r="J99" s="19"/>
      <c r="K99" s="19">
        <v>56</v>
      </c>
      <c r="M99" s="2">
        <f t="shared" si="8"/>
        <v>83</v>
      </c>
      <c r="O99" s="2">
        <f t="shared" si="9"/>
        <v>83</v>
      </c>
    </row>
    <row r="100" spans="2:16" ht="13">
      <c r="B100" s="29" t="s">
        <v>224</v>
      </c>
      <c r="C100" s="30"/>
      <c r="D100" s="31" t="s">
        <v>180</v>
      </c>
      <c r="E100" s="31" t="s">
        <v>255</v>
      </c>
      <c r="F100" s="31" t="s">
        <v>259</v>
      </c>
      <c r="G100" s="32">
        <v>1</v>
      </c>
      <c r="H100" s="33"/>
      <c r="I100" s="42">
        <v>0</v>
      </c>
      <c r="J100" s="34"/>
      <c r="K100" s="34">
        <v>53</v>
      </c>
      <c r="M100" s="2">
        <f t="shared" si="8"/>
        <v>84</v>
      </c>
      <c r="O100" s="2">
        <f t="shared" si="9"/>
        <v>84</v>
      </c>
    </row>
    <row r="101" spans="2:16" ht="13">
      <c r="B101" s="15" t="s">
        <v>110</v>
      </c>
      <c r="C101" s="16"/>
      <c r="D101" s="17" t="s">
        <v>120</v>
      </c>
      <c r="E101" s="17" t="s">
        <v>107</v>
      </c>
      <c r="F101" s="17" t="s">
        <v>36</v>
      </c>
      <c r="G101" s="18">
        <v>1</v>
      </c>
      <c r="H101" s="8"/>
      <c r="I101" s="43">
        <v>0</v>
      </c>
      <c r="J101" s="19"/>
      <c r="K101" s="19">
        <v>48</v>
      </c>
      <c r="M101" s="2">
        <f t="shared" si="8"/>
        <v>85</v>
      </c>
      <c r="O101" s="2">
        <f t="shared" si="9"/>
        <v>85</v>
      </c>
    </row>
    <row r="102" spans="2:16" ht="13">
      <c r="B102" s="29" t="s">
        <v>111</v>
      </c>
      <c r="C102" s="30"/>
      <c r="D102" s="31" t="s">
        <v>120</v>
      </c>
      <c r="E102" s="31" t="s">
        <v>107</v>
      </c>
      <c r="F102" s="31" t="s">
        <v>36</v>
      </c>
      <c r="G102" s="32">
        <v>1</v>
      </c>
      <c r="H102" s="33"/>
      <c r="I102" s="34">
        <v>45</v>
      </c>
      <c r="J102" s="34"/>
      <c r="K102" s="34">
        <v>47</v>
      </c>
      <c r="M102" s="2">
        <f t="shared" si="8"/>
        <v>86</v>
      </c>
      <c r="O102" s="2">
        <f t="shared" si="9"/>
        <v>86</v>
      </c>
    </row>
    <row r="103" spans="2:16" ht="13">
      <c r="B103" s="15" t="s">
        <v>226</v>
      </c>
      <c r="C103" s="16"/>
      <c r="D103" s="17" t="s">
        <v>180</v>
      </c>
      <c r="E103" s="17" t="s">
        <v>257</v>
      </c>
      <c r="F103" s="17" t="s">
        <v>259</v>
      </c>
      <c r="G103" s="18">
        <v>1</v>
      </c>
      <c r="H103" s="8"/>
      <c r="I103" s="43">
        <v>0</v>
      </c>
      <c r="J103" s="19"/>
      <c r="K103" s="19">
        <v>26</v>
      </c>
      <c r="M103" s="2">
        <f t="shared" si="8"/>
        <v>87</v>
      </c>
      <c r="O103" s="2">
        <f t="shared" si="9"/>
        <v>87</v>
      </c>
    </row>
    <row r="104" spans="2:16" ht="15.5">
      <c r="B104" s="29" t="s">
        <v>130</v>
      </c>
      <c r="C104" s="38"/>
      <c r="D104" s="31" t="s">
        <v>120</v>
      </c>
      <c r="E104" s="31" t="s">
        <v>112</v>
      </c>
      <c r="F104" s="31" t="s">
        <v>36</v>
      </c>
      <c r="G104" s="32">
        <v>0.5</v>
      </c>
      <c r="H104" s="33"/>
      <c r="I104" s="34">
        <v>25</v>
      </c>
      <c r="J104" s="34"/>
      <c r="K104" s="34">
        <v>25</v>
      </c>
      <c r="M104" s="2">
        <f t="shared" si="8"/>
        <v>88</v>
      </c>
      <c r="O104" s="2">
        <f t="shared" si="9"/>
        <v>88</v>
      </c>
    </row>
    <row r="105" spans="2:16" ht="13">
      <c r="B105" s="15" t="s">
        <v>229</v>
      </c>
      <c r="C105" s="16"/>
      <c r="D105" s="17" t="s">
        <v>180</v>
      </c>
      <c r="E105" s="17" t="s">
        <v>255</v>
      </c>
      <c r="F105" s="17" t="s">
        <v>259</v>
      </c>
      <c r="G105" s="18">
        <v>1</v>
      </c>
      <c r="H105" s="8"/>
      <c r="I105" s="43">
        <v>0</v>
      </c>
      <c r="J105" s="19"/>
      <c r="K105" s="19">
        <v>23</v>
      </c>
      <c r="M105" s="2">
        <f t="shared" si="8"/>
        <v>89</v>
      </c>
      <c r="O105" s="2">
        <f t="shared" si="9"/>
        <v>89</v>
      </c>
    </row>
    <row r="106" spans="2:16" ht="13">
      <c r="B106" s="29" t="s">
        <v>232</v>
      </c>
      <c r="C106" s="30"/>
      <c r="D106" s="31" t="s">
        <v>180</v>
      </c>
      <c r="E106" s="31" t="s">
        <v>255</v>
      </c>
      <c r="F106" s="31" t="s">
        <v>259</v>
      </c>
      <c r="G106" s="32">
        <v>1</v>
      </c>
      <c r="H106" s="33"/>
      <c r="I106" s="42">
        <v>0</v>
      </c>
      <c r="J106" s="34"/>
      <c r="K106" s="34">
        <v>20</v>
      </c>
      <c r="M106" s="2">
        <f t="shared" si="8"/>
        <v>90</v>
      </c>
      <c r="O106" s="2">
        <f t="shared" si="9"/>
        <v>90</v>
      </c>
    </row>
    <row r="107" spans="2:16" ht="13">
      <c r="B107" s="15" t="s">
        <v>234</v>
      </c>
      <c r="C107" s="16"/>
      <c r="D107" s="17" t="s">
        <v>180</v>
      </c>
      <c r="E107" s="17" t="s">
        <v>257</v>
      </c>
      <c r="F107" s="17" t="s">
        <v>259</v>
      </c>
      <c r="G107" s="18">
        <v>1</v>
      </c>
      <c r="H107" s="8"/>
      <c r="I107" s="43">
        <v>0</v>
      </c>
      <c r="J107" s="19"/>
      <c r="K107" s="19">
        <v>12</v>
      </c>
      <c r="M107" s="2">
        <f t="shared" si="8"/>
        <v>91</v>
      </c>
      <c r="O107" s="2">
        <f t="shared" si="9"/>
        <v>91</v>
      </c>
    </row>
    <row r="108" spans="2:16" ht="13">
      <c r="B108" s="29" t="s">
        <v>237</v>
      </c>
      <c r="C108" s="30"/>
      <c r="D108" s="31" t="s">
        <v>180</v>
      </c>
      <c r="E108" s="31" t="s">
        <v>258</v>
      </c>
      <c r="F108" s="31" t="s">
        <v>259</v>
      </c>
      <c r="G108" s="32">
        <v>1</v>
      </c>
      <c r="H108" s="33"/>
      <c r="I108" s="42">
        <v>0</v>
      </c>
      <c r="J108" s="34"/>
      <c r="K108" s="34">
        <v>10</v>
      </c>
      <c r="M108" s="2">
        <f t="shared" si="8"/>
        <v>92</v>
      </c>
      <c r="O108" s="2">
        <f t="shared" si="9"/>
        <v>92</v>
      </c>
    </row>
    <row r="109" spans="2:16" ht="13">
      <c r="B109" s="15" t="s">
        <v>240</v>
      </c>
      <c r="C109" s="16"/>
      <c r="D109" s="17" t="s">
        <v>180</v>
      </c>
      <c r="E109" s="17" t="s">
        <v>256</v>
      </c>
      <c r="F109" s="17" t="s">
        <v>241</v>
      </c>
      <c r="G109" s="18">
        <v>1</v>
      </c>
      <c r="H109" s="8"/>
      <c r="I109" s="43">
        <v>0</v>
      </c>
      <c r="J109" s="19"/>
      <c r="K109" s="19">
        <v>4</v>
      </c>
      <c r="M109" s="2">
        <f t="shared" si="8"/>
        <v>93</v>
      </c>
      <c r="N109" s="2" t="s">
        <v>138</v>
      </c>
      <c r="O109" s="2">
        <f t="shared" si="9"/>
        <v>93</v>
      </c>
      <c r="P109" s="2" t="s">
        <v>275</v>
      </c>
    </row>
    <row r="110" spans="2:16" ht="13">
      <c r="B110" s="36" t="s">
        <v>62</v>
      </c>
      <c r="C110" s="30"/>
      <c r="D110" s="27"/>
      <c r="E110" s="27"/>
      <c r="F110" s="28"/>
      <c r="G110" s="37"/>
      <c r="H110" s="37"/>
      <c r="I110" s="55">
        <f>SUM(I80:I109)</f>
        <v>4119</v>
      </c>
      <c r="J110" s="45"/>
      <c r="K110" s="55">
        <f>SUM(K80:K109)</f>
        <v>7336</v>
      </c>
    </row>
    <row r="111" spans="2:16" ht="13.5" thickBot="1">
      <c r="B111" s="14" t="s">
        <v>260</v>
      </c>
      <c r="I111" s="50">
        <f>+I51+I65+I78+I110</f>
        <v>21817</v>
      </c>
      <c r="J111" s="51"/>
      <c r="K111" s="50">
        <f>+K51+K65+K78+K110</f>
        <v>28669</v>
      </c>
    </row>
    <row r="112" spans="2:16" ht="13.5" thickTop="1">
      <c r="B112" s="26" t="s">
        <v>123</v>
      </c>
      <c r="C112" s="26"/>
      <c r="D112" s="27"/>
      <c r="E112" s="27"/>
      <c r="F112" s="28"/>
      <c r="G112" s="27"/>
      <c r="H112" s="27"/>
      <c r="I112" s="27"/>
      <c r="J112" s="27"/>
      <c r="K112" s="27"/>
    </row>
    <row r="113" spans="1:14" ht="13">
      <c r="B113" s="15" t="s">
        <v>116</v>
      </c>
      <c r="C113" s="16"/>
      <c r="D113" s="17" t="s">
        <v>16</v>
      </c>
      <c r="E113" s="17" t="s">
        <v>17</v>
      </c>
      <c r="F113" s="17" t="s">
        <v>36</v>
      </c>
      <c r="G113" s="18">
        <v>0.65</v>
      </c>
      <c r="H113" s="8"/>
      <c r="I113" s="19">
        <v>362</v>
      </c>
      <c r="J113" s="19"/>
      <c r="K113" s="19">
        <v>390</v>
      </c>
      <c r="M113" s="2">
        <f>M109+1</f>
        <v>94</v>
      </c>
    </row>
    <row r="114" spans="1:14" ht="13">
      <c r="B114" s="29" t="s">
        <v>119</v>
      </c>
      <c r="C114" s="56"/>
      <c r="D114" s="31" t="s">
        <v>16</v>
      </c>
      <c r="E114" s="31" t="s">
        <v>17</v>
      </c>
      <c r="F114" s="31" t="s">
        <v>36</v>
      </c>
      <c r="G114" s="32">
        <v>1</v>
      </c>
      <c r="H114" s="33"/>
      <c r="I114" s="34">
        <v>120</v>
      </c>
      <c r="J114" s="34"/>
      <c r="K114" s="34">
        <v>120</v>
      </c>
      <c r="M114" s="2">
        <f>+M113+1</f>
        <v>95</v>
      </c>
    </row>
    <row r="115" spans="1:14" ht="13">
      <c r="B115" s="15" t="s">
        <v>277</v>
      </c>
      <c r="C115" s="16"/>
      <c r="D115" s="17" t="s">
        <v>180</v>
      </c>
      <c r="E115" s="17" t="s">
        <v>254</v>
      </c>
      <c r="F115" s="17" t="s">
        <v>36</v>
      </c>
      <c r="G115" s="18">
        <v>1</v>
      </c>
      <c r="H115" s="8"/>
      <c r="I115" s="49">
        <v>518.5</v>
      </c>
      <c r="J115" s="19"/>
      <c r="K115" s="21">
        <v>565</v>
      </c>
      <c r="M115" s="2">
        <f>+M114+1</f>
        <v>96</v>
      </c>
      <c r="N115" s="2" t="s">
        <v>138</v>
      </c>
    </row>
    <row r="116" spans="1:14" ht="13.5" thickBot="1">
      <c r="B116" s="70" t="s">
        <v>117</v>
      </c>
      <c r="C116" s="65"/>
      <c r="D116" s="65"/>
      <c r="E116" s="65"/>
      <c r="F116" s="66"/>
      <c r="G116" s="65"/>
      <c r="H116" s="65"/>
      <c r="I116" s="71">
        <f>SUM(I111:I115)</f>
        <v>22817.5</v>
      </c>
      <c r="J116" s="68"/>
      <c r="K116" s="71">
        <f>SUM(K111:K115)</f>
        <v>29744</v>
      </c>
    </row>
    <row r="117" spans="1:14" ht="13.5" thickTop="1">
      <c r="B117" s="5"/>
      <c r="C117" s="5"/>
      <c r="D117" s="5"/>
      <c r="E117" s="5"/>
      <c r="F117" s="6"/>
      <c r="G117" s="5"/>
      <c r="H117" s="5"/>
      <c r="I117" s="25"/>
      <c r="J117" s="41"/>
      <c r="K117" s="25"/>
    </row>
    <row r="118" spans="1:14" ht="13">
      <c r="B118" s="5"/>
      <c r="C118" s="5"/>
      <c r="D118" s="5"/>
      <c r="E118" s="5"/>
      <c r="F118" s="6"/>
      <c r="G118" s="5"/>
      <c r="H118" s="5"/>
      <c r="I118" s="8"/>
      <c r="J118" s="8"/>
      <c r="K118" s="8"/>
    </row>
    <row r="119" spans="1:14" ht="54.75" customHeight="1">
      <c r="A119" s="40">
        <v>-1</v>
      </c>
      <c r="B119" s="368" t="s">
        <v>270</v>
      </c>
      <c r="C119" s="368"/>
      <c r="D119" s="368"/>
      <c r="E119" s="368"/>
      <c r="F119" s="368"/>
      <c r="G119" s="368"/>
      <c r="H119" s="368"/>
      <c r="I119" s="368"/>
      <c r="J119" s="368"/>
      <c r="K119" s="368"/>
    </row>
    <row r="120" spans="1:14" ht="62.25" customHeight="1">
      <c r="A120" s="40">
        <v>-2</v>
      </c>
      <c r="B120" s="368" t="s">
        <v>271</v>
      </c>
      <c r="C120" s="368"/>
      <c r="D120" s="368"/>
      <c r="E120" s="368"/>
      <c r="F120" s="368"/>
      <c r="G120" s="368"/>
      <c r="H120" s="368"/>
      <c r="I120" s="368"/>
      <c r="J120" s="368"/>
      <c r="K120" s="368"/>
    </row>
    <row r="121" spans="1:14" ht="30" customHeight="1">
      <c r="A121" s="40">
        <v>-3</v>
      </c>
      <c r="B121" s="368" t="s">
        <v>118</v>
      </c>
      <c r="C121" s="368"/>
      <c r="D121" s="368"/>
      <c r="E121" s="368"/>
      <c r="F121" s="368"/>
      <c r="G121" s="368"/>
      <c r="H121" s="368"/>
      <c r="I121" s="368"/>
      <c r="J121" s="368"/>
      <c r="K121" s="368"/>
    </row>
    <row r="122" spans="1:14" ht="28.5" customHeight="1">
      <c r="A122" s="40">
        <v>-4</v>
      </c>
      <c r="B122" s="368" t="s">
        <v>134</v>
      </c>
      <c r="C122" s="368"/>
      <c r="D122" s="368"/>
      <c r="E122" s="368"/>
      <c r="F122" s="368"/>
      <c r="G122" s="368"/>
      <c r="H122" s="368"/>
      <c r="I122" s="368"/>
      <c r="J122" s="368"/>
      <c r="K122" s="368"/>
    </row>
    <row r="123" spans="1:14" ht="28.5" customHeight="1">
      <c r="A123" s="40">
        <v>-5</v>
      </c>
      <c r="B123" s="368" t="s">
        <v>133</v>
      </c>
      <c r="C123" s="368"/>
      <c r="D123" s="368"/>
      <c r="E123" s="368"/>
      <c r="F123" s="368"/>
      <c r="G123" s="368"/>
      <c r="H123" s="368"/>
      <c r="I123" s="368"/>
      <c r="J123" s="368"/>
      <c r="K123" s="368"/>
    </row>
    <row r="124" spans="1:14" ht="26.25" customHeight="1">
      <c r="A124" s="40">
        <v>-6</v>
      </c>
      <c r="B124" s="369" t="s">
        <v>132</v>
      </c>
      <c r="C124" s="369"/>
      <c r="D124" s="369"/>
      <c r="E124" s="369"/>
      <c r="F124" s="369"/>
      <c r="G124" s="369"/>
      <c r="H124" s="369"/>
      <c r="I124" s="369"/>
      <c r="J124" s="369"/>
      <c r="K124" s="369"/>
    </row>
    <row r="125" spans="1:14" ht="23.25" customHeight="1">
      <c r="A125" s="40">
        <v>-7</v>
      </c>
      <c r="B125" s="368" t="s">
        <v>135</v>
      </c>
      <c r="C125" s="368"/>
      <c r="D125" s="368"/>
      <c r="E125" s="368"/>
      <c r="F125" s="368"/>
      <c r="G125" s="368"/>
      <c r="H125" s="368"/>
      <c r="I125" s="368"/>
      <c r="J125" s="368"/>
      <c r="K125" s="368"/>
    </row>
    <row r="126" spans="1:14" ht="13">
      <c r="C126" s="24"/>
      <c r="D126" s="370"/>
      <c r="E126" s="371"/>
      <c r="F126" s="371"/>
      <c r="G126" s="371"/>
      <c r="H126" s="371"/>
      <c r="I126" s="371"/>
      <c r="J126" s="371"/>
      <c r="K126" s="371"/>
    </row>
  </sheetData>
  <mergeCells count="8">
    <mergeCell ref="B119:K119"/>
    <mergeCell ref="B120:K120"/>
    <mergeCell ref="B121:K121"/>
    <mergeCell ref="D126:K126"/>
    <mergeCell ref="B122:K122"/>
    <mergeCell ref="B124:K124"/>
    <mergeCell ref="B123:K123"/>
    <mergeCell ref="B125:K125"/>
  </mergeCells>
  <phoneticPr fontId="0" type="noConversion"/>
  <printOptions horizontalCentered="1"/>
  <pageMargins left="0.57999999999999996" right="0.42" top="0.28999999999999998" bottom="0.38" header="0.2" footer="0.2"/>
  <pageSetup paperSize="5" scale="55"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25">
    <pageSetUpPr fitToPage="1"/>
  </sheetPr>
  <dimension ref="A1:L25"/>
  <sheetViews>
    <sheetView workbookViewId="0"/>
  </sheetViews>
  <sheetFormatPr defaultColWidth="8.81640625" defaultRowHeight="12.5"/>
  <cols>
    <col min="1" max="1" width="3.81640625" style="2" customWidth="1"/>
    <col min="2" max="2" width="43.1796875" style="73" customWidth="1"/>
    <col min="3" max="3" width="1.1796875" style="73" customWidth="1"/>
    <col min="4" max="4" width="14" style="73" customWidth="1"/>
    <col min="5" max="5" width="10.54296875" style="73" bestFit="1" customWidth="1"/>
    <col min="6" max="6" width="13.1796875" style="74" customWidth="1"/>
    <col min="7" max="7" width="10" style="73" bestFit="1" customWidth="1"/>
    <col min="8" max="8" width="1.1796875" style="73" customWidth="1"/>
    <col min="9" max="9" width="12.81640625" style="73" customWidth="1"/>
    <col min="10" max="10" width="2.81640625" style="73" customWidth="1"/>
    <col min="11" max="16384" width="8.81640625" style="73"/>
  </cols>
  <sheetData>
    <row r="1" spans="1:12" ht="20">
      <c r="A1" s="73"/>
      <c r="B1" s="72"/>
    </row>
    <row r="2" spans="1:12" ht="13.5">
      <c r="A2" s="75" t="s">
        <v>141</v>
      </c>
      <c r="C2" s="75"/>
    </row>
    <row r="3" spans="1:12" ht="13">
      <c r="A3" s="73"/>
      <c r="B3" s="76"/>
      <c r="C3" s="76"/>
      <c r="D3" s="76"/>
      <c r="E3" s="76"/>
      <c r="F3" s="77"/>
      <c r="G3" s="76"/>
      <c r="H3" s="76"/>
      <c r="I3" s="76"/>
    </row>
    <row r="4" spans="1:12" ht="13.5" thickBot="1">
      <c r="A4" s="73"/>
      <c r="B4" s="78"/>
      <c r="C4" s="79"/>
      <c r="D4" s="80" t="s">
        <v>142</v>
      </c>
      <c r="E4" s="80" t="s">
        <v>143</v>
      </c>
      <c r="F4" s="80" t="s">
        <v>144</v>
      </c>
      <c r="G4" s="80" t="s">
        <v>145</v>
      </c>
      <c r="H4" s="76"/>
      <c r="I4" s="80" t="s">
        <v>146</v>
      </c>
      <c r="K4" s="116" t="s">
        <v>261</v>
      </c>
      <c r="L4" s="116" t="s">
        <v>264</v>
      </c>
    </row>
    <row r="5" spans="1:12" ht="13">
      <c r="A5" s="73"/>
      <c r="B5" s="78"/>
      <c r="C5" s="79"/>
      <c r="D5" s="79"/>
      <c r="E5" s="79"/>
      <c r="F5" s="79"/>
      <c r="G5" s="79"/>
      <c r="H5" s="76"/>
      <c r="I5" s="79"/>
    </row>
    <row r="6" spans="1:12" ht="13">
      <c r="A6" s="73"/>
      <c r="B6" s="90" t="s">
        <v>262</v>
      </c>
      <c r="C6" s="90"/>
      <c r="D6" s="123">
        <f>'CPN Portfolio Q1''10'!K52</f>
        <v>7846</v>
      </c>
      <c r="E6" s="123">
        <f>'CPN Portfolio Q1''10'!K66</f>
        <v>7392</v>
      </c>
      <c r="F6" s="126">
        <f>'CPN Portfolio Q1''10'!K79</f>
        <v>6083</v>
      </c>
      <c r="G6" s="123">
        <f>'CPN Portfolio Q1''10'!K93</f>
        <v>3417</v>
      </c>
      <c r="H6" s="121"/>
      <c r="I6" s="123">
        <f>SUM(D6:H6)</f>
        <v>24738</v>
      </c>
      <c r="K6" s="122">
        <f>I6-'CPN Portfolio Q1''10'!K94</f>
        <v>0</v>
      </c>
    </row>
    <row r="7" spans="1:12" ht="13">
      <c r="A7" s="73"/>
      <c r="B7" s="83" t="s">
        <v>263</v>
      </c>
      <c r="C7" s="84"/>
      <c r="D7" s="85"/>
      <c r="E7" s="85">
        <v>10</v>
      </c>
      <c r="F7" s="85"/>
      <c r="G7" s="85"/>
      <c r="H7" s="86"/>
      <c r="I7" s="86">
        <f>SUM(D7:H7)</f>
        <v>10</v>
      </c>
    </row>
    <row r="8" spans="1:12" ht="13">
      <c r="A8" s="73"/>
      <c r="B8" s="83" t="s">
        <v>265</v>
      </c>
      <c r="C8" s="84"/>
      <c r="D8" s="85"/>
      <c r="E8" s="85">
        <v>31</v>
      </c>
      <c r="F8" s="85"/>
      <c r="G8" s="85"/>
      <c r="H8" s="86"/>
      <c r="I8" s="86">
        <f>SUM(D8:H8)</f>
        <v>31</v>
      </c>
      <c r="L8" s="73" t="s">
        <v>165</v>
      </c>
    </row>
    <row r="9" spans="1:12" ht="13">
      <c r="A9" s="73"/>
      <c r="B9" s="83" t="s">
        <v>266</v>
      </c>
      <c r="C9" s="84"/>
      <c r="D9" s="85">
        <f>-'CPN Portfolio Q1''10'!K49</f>
        <v>-29</v>
      </c>
      <c r="E9" s="85"/>
      <c r="F9" s="85"/>
      <c r="G9" s="85"/>
      <c r="H9" s="86"/>
      <c r="I9" s="86">
        <f>SUM(D9:H9)</f>
        <v>-29</v>
      </c>
    </row>
    <row r="10" spans="1:12" ht="13">
      <c r="A10" s="73"/>
      <c r="B10" s="90" t="s">
        <v>267</v>
      </c>
      <c r="C10" s="84"/>
      <c r="D10" s="125">
        <f>SUM(D6:D9)</f>
        <v>7817</v>
      </c>
      <c r="E10" s="125">
        <f>SUM(E6:E9)</f>
        <v>7433</v>
      </c>
      <c r="F10" s="125">
        <f>SUM(F6:F9)</f>
        <v>6083</v>
      </c>
      <c r="G10" s="125">
        <f>SUM(G6:G9)</f>
        <v>3417</v>
      </c>
      <c r="H10" s="124"/>
      <c r="I10" s="125">
        <f>SUM(I6:I9)</f>
        <v>24750</v>
      </c>
      <c r="K10" s="122">
        <f>I10-'CPN Portfolio Q2''10 wo Cedar'!K93</f>
        <v>0</v>
      </c>
    </row>
    <row r="11" spans="1:12" ht="13">
      <c r="A11" s="73"/>
      <c r="B11" s="83" t="s">
        <v>152</v>
      </c>
      <c r="C11" s="84"/>
      <c r="D11" s="96"/>
      <c r="E11" s="96"/>
      <c r="F11" s="96"/>
      <c r="G11" s="96">
        <f>'Conectiv Q2''10 for PRD'!E26</f>
        <v>3919</v>
      </c>
      <c r="H11" s="91"/>
      <c r="I11" s="97">
        <f>SUM(D11:H11)</f>
        <v>3919</v>
      </c>
    </row>
    <row r="12" spans="1:12" ht="13.5" thickBot="1">
      <c r="A12" s="73"/>
      <c r="B12" s="90" t="s">
        <v>153</v>
      </c>
      <c r="C12" s="84"/>
      <c r="D12" s="101">
        <f>SUM(D10:D11)</f>
        <v>7817</v>
      </c>
      <c r="E12" s="101">
        <f>SUM(E10:E11)</f>
        <v>7433</v>
      </c>
      <c r="F12" s="101">
        <f>SUM(F10:F11)</f>
        <v>6083</v>
      </c>
      <c r="G12" s="101">
        <f>SUM(G10:G11)</f>
        <v>7336</v>
      </c>
      <c r="H12" s="91"/>
      <c r="I12" s="102">
        <f>SUM(I10:I11)</f>
        <v>28669</v>
      </c>
      <c r="K12" s="122">
        <f>I12-'CPN Combined Portfolio Q2''10'!K111</f>
        <v>0</v>
      </c>
    </row>
    <row r="13" spans="1:12" ht="13.5" thickTop="1">
      <c r="A13" s="73"/>
      <c r="B13" s="90"/>
      <c r="C13" s="84"/>
      <c r="D13" s="96"/>
      <c r="E13" s="96"/>
      <c r="F13" s="96"/>
      <c r="G13" s="96"/>
      <c r="H13" s="91"/>
      <c r="I13" s="97"/>
    </row>
    <row r="14" spans="1:12" ht="13">
      <c r="A14" s="73"/>
      <c r="B14" s="90" t="s">
        <v>154</v>
      </c>
      <c r="C14" s="84"/>
      <c r="D14" s="96"/>
      <c r="E14" s="96"/>
      <c r="F14" s="96"/>
      <c r="G14" s="96"/>
      <c r="H14" s="91"/>
      <c r="I14" s="97"/>
    </row>
    <row r="15" spans="1:12" ht="13">
      <c r="A15" s="73"/>
      <c r="B15" s="83" t="s">
        <v>155</v>
      </c>
      <c r="C15" s="84"/>
      <c r="D15" s="96"/>
      <c r="E15" s="96"/>
      <c r="F15" s="96"/>
      <c r="G15" s="96">
        <v>565</v>
      </c>
      <c r="H15" s="91"/>
      <c r="I15" s="97">
        <f>SUM(D15:G15)</f>
        <v>565</v>
      </c>
    </row>
    <row r="16" spans="1:12" ht="13">
      <c r="A16" s="73"/>
      <c r="B16" s="83" t="s">
        <v>156</v>
      </c>
      <c r="C16" s="84"/>
      <c r="D16" s="96">
        <v>390</v>
      </c>
      <c r="E16" s="96"/>
      <c r="F16" s="96"/>
      <c r="G16" s="96"/>
      <c r="H16" s="91"/>
      <c r="I16" s="97">
        <f>SUM(D16:G16)</f>
        <v>390</v>
      </c>
    </row>
    <row r="17" spans="1:11" ht="13">
      <c r="A17" s="73"/>
      <c r="B17" s="83" t="s">
        <v>157</v>
      </c>
      <c r="C17" s="84"/>
      <c r="D17" s="85">
        <v>120</v>
      </c>
      <c r="E17" s="85"/>
      <c r="F17" s="85"/>
      <c r="G17" s="85"/>
      <c r="H17" s="91"/>
      <c r="I17" s="97">
        <f>SUM(D17:G17)</f>
        <v>120</v>
      </c>
    </row>
    <row r="18" spans="1:11" ht="13.5" thickBot="1">
      <c r="A18" s="73"/>
      <c r="B18" s="83" t="s">
        <v>269</v>
      </c>
      <c r="C18" s="84"/>
      <c r="D18" s="101">
        <f>SUM(D15:D17)</f>
        <v>510</v>
      </c>
      <c r="E18" s="101">
        <f>SUM(E15:E17)</f>
        <v>0</v>
      </c>
      <c r="F18" s="101">
        <f>SUM(F15:F17)</f>
        <v>0</v>
      </c>
      <c r="G18" s="101">
        <f>SUM(G15:G17)</f>
        <v>565</v>
      </c>
      <c r="H18" s="91"/>
      <c r="I18" s="102">
        <f>SUM(I15:I17)</f>
        <v>1075</v>
      </c>
      <c r="K18" s="122">
        <f>I18-SUM('CPN Combined Portfolio Q2''10'!K113:K115)</f>
        <v>0</v>
      </c>
    </row>
    <row r="19" spans="1:11" ht="13.5" thickTop="1">
      <c r="A19" s="73"/>
      <c r="B19" s="83"/>
      <c r="C19" s="84"/>
      <c r="D19" s="103"/>
      <c r="E19" s="103"/>
      <c r="F19" s="103"/>
      <c r="G19" s="104"/>
      <c r="H19" s="105"/>
      <c r="I19" s="59"/>
    </row>
    <row r="20" spans="1:11" ht="13.5" thickBot="1">
      <c r="A20" s="73"/>
      <c r="B20" s="127" t="s">
        <v>268</v>
      </c>
      <c r="C20" s="84"/>
      <c r="D20" s="128">
        <f>D12+D18</f>
        <v>8327</v>
      </c>
      <c r="E20" s="128">
        <f>E12+E18</f>
        <v>7433</v>
      </c>
      <c r="F20" s="128">
        <f>F12+F18</f>
        <v>6083</v>
      </c>
      <c r="G20" s="128">
        <f>G12+G18</f>
        <v>7901</v>
      </c>
      <c r="H20" s="105"/>
      <c r="I20" s="128">
        <f>I12+I18</f>
        <v>29744</v>
      </c>
      <c r="K20" s="122">
        <f>I20-'CPN Combined Portfolio Q2''10'!K116</f>
        <v>0</v>
      </c>
    </row>
    <row r="21" spans="1:11">
      <c r="A21" s="73"/>
    </row>
    <row r="22" spans="1:11">
      <c r="A22" s="73"/>
    </row>
    <row r="23" spans="1:11">
      <c r="A23" s="73"/>
    </row>
    <row r="24" spans="1:11">
      <c r="A24" s="73"/>
    </row>
    <row r="25" spans="1:11">
      <c r="A25" s="73"/>
    </row>
  </sheetData>
  <phoneticPr fontId="0" type="noConversion"/>
  <printOptions horizontalCentered="1"/>
  <pageMargins left="0.57999999999999996" right="0.42" top="0.28999999999999998" bottom="0.38" header="0.2" footer="0.2"/>
  <pageSetup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26">
    <pageSetUpPr fitToPage="1"/>
  </sheetPr>
  <dimension ref="A1:N108"/>
  <sheetViews>
    <sheetView workbookViewId="0"/>
  </sheetViews>
  <sheetFormatPr defaultColWidth="8.81640625" defaultRowHeight="12.5"/>
  <cols>
    <col min="1" max="1" width="3.81640625" style="2" customWidth="1"/>
    <col min="2" max="2" width="37.1796875" style="2" customWidth="1"/>
    <col min="3" max="3" width="3.81640625" style="2" customWidth="1"/>
    <col min="4" max="4" width="14" style="2" customWidth="1"/>
    <col min="5" max="5" width="10.54296875" style="2" bestFit="1" customWidth="1"/>
    <col min="6" max="6" width="13.1796875" style="3" customWidth="1"/>
    <col min="7" max="7" width="10" style="2" bestFit="1" customWidth="1"/>
    <col min="8" max="8" width="1.1796875" style="2" customWidth="1"/>
    <col min="9" max="9" width="12.81640625" style="2" customWidth="1"/>
    <col min="10" max="10" width="2" style="2" customWidth="1"/>
    <col min="11" max="11" width="12.81640625" style="2" customWidth="1"/>
    <col min="12" max="12" width="2.81640625" style="2" customWidth="1"/>
    <col min="13" max="13" width="8.81640625" style="2" customWidth="1"/>
    <col min="14" max="14" width="21.54296875" style="2" bestFit="1" customWidth="1"/>
    <col min="15" max="16384" width="8.81640625" style="2"/>
  </cols>
  <sheetData>
    <row r="1" spans="1:13" ht="20">
      <c r="B1" s="1"/>
    </row>
    <row r="2" spans="1:13" ht="13.5">
      <c r="A2" s="4" t="s">
        <v>139</v>
      </c>
      <c r="C2" s="4"/>
    </row>
    <row r="3" spans="1:13" ht="13">
      <c r="B3" s="5"/>
      <c r="C3" s="5"/>
      <c r="D3" s="5"/>
      <c r="E3" s="5"/>
      <c r="F3" s="6"/>
      <c r="G3" s="5"/>
      <c r="H3" s="5"/>
      <c r="I3" s="5"/>
      <c r="J3" s="5"/>
      <c r="K3" s="5"/>
    </row>
    <row r="4" spans="1:13" ht="13">
      <c r="C4" s="7"/>
      <c r="H4" s="8"/>
      <c r="I4" s="9" t="s">
        <v>5</v>
      </c>
      <c r="J4" s="9"/>
      <c r="K4" s="9" t="s">
        <v>5</v>
      </c>
    </row>
    <row r="5" spans="1:13" ht="13">
      <c r="B5" s="9"/>
      <c r="C5" s="9"/>
      <c r="E5" s="9" t="s">
        <v>2</v>
      </c>
      <c r="F5" s="9"/>
      <c r="G5" s="9" t="s">
        <v>4</v>
      </c>
      <c r="H5" s="8"/>
      <c r="I5" s="9" t="s">
        <v>9</v>
      </c>
      <c r="J5" s="9"/>
      <c r="K5" s="9" t="s">
        <v>121</v>
      </c>
    </row>
    <row r="6" spans="1:13" ht="13">
      <c r="B6" s="9"/>
      <c r="C6" s="9"/>
      <c r="D6" s="9" t="s">
        <v>1</v>
      </c>
      <c r="E6" s="9" t="s">
        <v>7</v>
      </c>
      <c r="F6" s="9"/>
      <c r="G6" s="9" t="s">
        <v>9</v>
      </c>
      <c r="H6" s="8"/>
      <c r="I6" s="9" t="s">
        <v>12</v>
      </c>
      <c r="J6" s="9"/>
      <c r="K6" s="9" t="s">
        <v>8</v>
      </c>
    </row>
    <row r="7" spans="1:13" ht="15.5" thickBot="1">
      <c r="B7" s="10" t="s">
        <v>0</v>
      </c>
      <c r="C7" s="11"/>
      <c r="D7" s="11" t="s">
        <v>6</v>
      </c>
      <c r="E7" s="11" t="s">
        <v>10</v>
      </c>
      <c r="F7" s="11" t="s">
        <v>3</v>
      </c>
      <c r="G7" s="11" t="s">
        <v>11</v>
      </c>
      <c r="H7" s="12"/>
      <c r="I7" s="11" t="s">
        <v>126</v>
      </c>
      <c r="J7" s="9"/>
      <c r="K7" s="11" t="s">
        <v>127</v>
      </c>
    </row>
    <row r="8" spans="1:13" ht="13">
      <c r="B8" s="26" t="s">
        <v>13</v>
      </c>
      <c r="C8" s="26"/>
      <c r="D8" s="27"/>
      <c r="E8" s="27"/>
      <c r="F8" s="28"/>
      <c r="G8" s="27"/>
      <c r="H8" s="27"/>
      <c r="I8" s="27"/>
      <c r="J8" s="27"/>
      <c r="K8" s="27"/>
      <c r="M8" s="2" t="s">
        <v>137</v>
      </c>
    </row>
    <row r="9" spans="1:13" ht="13">
      <c r="B9" s="14" t="s">
        <v>14</v>
      </c>
      <c r="C9" s="13"/>
      <c r="D9" s="5"/>
      <c r="E9" s="5"/>
      <c r="F9" s="6"/>
      <c r="G9" s="5"/>
      <c r="H9" s="5"/>
      <c r="I9" s="5"/>
      <c r="J9" s="5"/>
      <c r="K9" s="5"/>
    </row>
    <row r="10" spans="1:13" ht="13">
      <c r="B10" s="29" t="s">
        <v>15</v>
      </c>
      <c r="C10" s="30"/>
      <c r="D10" s="31" t="s">
        <v>16</v>
      </c>
      <c r="E10" s="31" t="s">
        <v>17</v>
      </c>
      <c r="F10" s="31" t="s">
        <v>14</v>
      </c>
      <c r="G10" s="32">
        <v>1</v>
      </c>
      <c r="H10" s="33"/>
      <c r="I10" s="34">
        <v>78</v>
      </c>
      <c r="J10" s="34"/>
      <c r="K10" s="34">
        <v>78</v>
      </c>
      <c r="M10" s="2">
        <v>1</v>
      </c>
    </row>
    <row r="11" spans="1:13" ht="13">
      <c r="B11" s="15" t="s">
        <v>18</v>
      </c>
      <c r="C11" s="16"/>
      <c r="D11" s="17" t="s">
        <v>16</v>
      </c>
      <c r="E11" s="17" t="s">
        <v>17</v>
      </c>
      <c r="F11" s="17" t="s">
        <v>14</v>
      </c>
      <c r="G11" s="18">
        <v>1</v>
      </c>
      <c r="H11" s="8"/>
      <c r="I11" s="19">
        <v>69</v>
      </c>
      <c r="J11" s="19"/>
      <c r="K11" s="19">
        <v>69</v>
      </c>
      <c r="M11" s="2">
        <f t="shared" ref="M11:M24" si="0">+M10+1</f>
        <v>2</v>
      </c>
    </row>
    <row r="12" spans="1:13" ht="13">
      <c r="B12" s="29" t="s">
        <v>19</v>
      </c>
      <c r="C12" s="30"/>
      <c r="D12" s="31" t="s">
        <v>16</v>
      </c>
      <c r="E12" s="31" t="s">
        <v>17</v>
      </c>
      <c r="F12" s="31" t="s">
        <v>14</v>
      </c>
      <c r="G12" s="32">
        <v>1</v>
      </c>
      <c r="H12" s="33"/>
      <c r="I12" s="34">
        <v>66</v>
      </c>
      <c r="J12" s="34"/>
      <c r="K12" s="34">
        <v>66</v>
      </c>
      <c r="M12" s="2">
        <f t="shared" si="0"/>
        <v>3</v>
      </c>
    </row>
    <row r="13" spans="1:13" ht="13">
      <c r="B13" s="15" t="s">
        <v>20</v>
      </c>
      <c r="C13" s="16"/>
      <c r="D13" s="17" t="s">
        <v>16</v>
      </c>
      <c r="E13" s="17" t="s">
        <v>17</v>
      </c>
      <c r="F13" s="17" t="s">
        <v>14</v>
      </c>
      <c r="G13" s="18">
        <v>1</v>
      </c>
      <c r="H13" s="8"/>
      <c r="I13" s="19">
        <v>66</v>
      </c>
      <c r="J13" s="19"/>
      <c r="K13" s="19">
        <v>66</v>
      </c>
      <c r="M13" s="2">
        <f t="shared" si="0"/>
        <v>4</v>
      </c>
    </row>
    <row r="14" spans="1:13" ht="13">
      <c r="B14" s="29" t="s">
        <v>21</v>
      </c>
      <c r="C14" s="30"/>
      <c r="D14" s="31" t="s">
        <v>16</v>
      </c>
      <c r="E14" s="31" t="s">
        <v>17</v>
      </c>
      <c r="F14" s="31" t="s">
        <v>14</v>
      </c>
      <c r="G14" s="32">
        <v>1</v>
      </c>
      <c r="H14" s="33"/>
      <c r="I14" s="34">
        <v>53</v>
      </c>
      <c r="J14" s="34"/>
      <c r="K14" s="34">
        <v>53</v>
      </c>
      <c r="M14" s="2">
        <f t="shared" si="0"/>
        <v>5</v>
      </c>
    </row>
    <row r="15" spans="1:13" ht="13">
      <c r="B15" s="15" t="s">
        <v>22</v>
      </c>
      <c r="C15" s="16"/>
      <c r="D15" s="17" t="s">
        <v>16</v>
      </c>
      <c r="E15" s="17" t="s">
        <v>17</v>
      </c>
      <c r="F15" s="17" t="s">
        <v>14</v>
      </c>
      <c r="G15" s="18">
        <v>1</v>
      </c>
      <c r="H15" s="8"/>
      <c r="I15" s="19">
        <v>52</v>
      </c>
      <c r="J15" s="19"/>
      <c r="K15" s="19">
        <v>52</v>
      </c>
      <c r="M15" s="2">
        <f t="shared" si="0"/>
        <v>6</v>
      </c>
    </row>
    <row r="16" spans="1:13" ht="13">
      <c r="B16" s="29" t="s">
        <v>23</v>
      </c>
      <c r="C16" s="30"/>
      <c r="D16" s="31" t="s">
        <v>16</v>
      </c>
      <c r="E16" s="31" t="s">
        <v>17</v>
      </c>
      <c r="F16" s="31" t="s">
        <v>14</v>
      </c>
      <c r="G16" s="32">
        <v>1</v>
      </c>
      <c r="H16" s="33"/>
      <c r="I16" s="34">
        <v>52</v>
      </c>
      <c r="J16" s="34"/>
      <c r="K16" s="34">
        <v>52</v>
      </c>
      <c r="M16" s="2">
        <f t="shared" si="0"/>
        <v>7</v>
      </c>
    </row>
    <row r="17" spans="2:13" ht="13">
      <c r="B17" s="15" t="s">
        <v>24</v>
      </c>
      <c r="C17" s="16"/>
      <c r="D17" s="17" t="s">
        <v>16</v>
      </c>
      <c r="E17" s="17" t="s">
        <v>17</v>
      </c>
      <c r="F17" s="17" t="s">
        <v>14</v>
      </c>
      <c r="G17" s="18">
        <v>1</v>
      </c>
      <c r="H17" s="8"/>
      <c r="I17" s="19">
        <v>51</v>
      </c>
      <c r="J17" s="19"/>
      <c r="K17" s="19">
        <v>51</v>
      </c>
      <c r="M17" s="2">
        <f t="shared" si="0"/>
        <v>8</v>
      </c>
    </row>
    <row r="18" spans="2:13" ht="13">
      <c r="B18" s="29" t="s">
        <v>25</v>
      </c>
      <c r="C18" s="30"/>
      <c r="D18" s="31" t="s">
        <v>16</v>
      </c>
      <c r="E18" s="31" t="s">
        <v>17</v>
      </c>
      <c r="F18" s="31" t="s">
        <v>14</v>
      </c>
      <c r="G18" s="32">
        <v>1</v>
      </c>
      <c r="H18" s="33"/>
      <c r="I18" s="34">
        <v>50</v>
      </c>
      <c r="J18" s="34"/>
      <c r="K18" s="34">
        <v>50</v>
      </c>
      <c r="M18" s="2">
        <f t="shared" si="0"/>
        <v>9</v>
      </c>
    </row>
    <row r="19" spans="2:13" ht="13">
      <c r="B19" s="15" t="s">
        <v>26</v>
      </c>
      <c r="C19" s="16"/>
      <c r="D19" s="17" t="s">
        <v>16</v>
      </c>
      <c r="E19" s="17" t="s">
        <v>17</v>
      </c>
      <c r="F19" s="17" t="s">
        <v>14</v>
      </c>
      <c r="G19" s="18">
        <v>1</v>
      </c>
      <c r="H19" s="8"/>
      <c r="I19" s="19">
        <v>48</v>
      </c>
      <c r="J19" s="19"/>
      <c r="K19" s="19">
        <v>48</v>
      </c>
      <c r="M19" s="2">
        <f t="shared" si="0"/>
        <v>10</v>
      </c>
    </row>
    <row r="20" spans="2:13" ht="13">
      <c r="B20" s="29" t="s">
        <v>27</v>
      </c>
      <c r="C20" s="30"/>
      <c r="D20" s="31" t="s">
        <v>16</v>
      </c>
      <c r="E20" s="31" t="s">
        <v>17</v>
      </c>
      <c r="F20" s="31" t="s">
        <v>14</v>
      </c>
      <c r="G20" s="32">
        <v>1</v>
      </c>
      <c r="H20" s="33"/>
      <c r="I20" s="34">
        <v>43</v>
      </c>
      <c r="J20" s="34"/>
      <c r="K20" s="34">
        <v>43</v>
      </c>
      <c r="M20" s="2">
        <f t="shared" si="0"/>
        <v>11</v>
      </c>
    </row>
    <row r="21" spans="2:13" ht="13">
      <c r="B21" s="15" t="s">
        <v>28</v>
      </c>
      <c r="C21" s="16"/>
      <c r="D21" s="17" t="s">
        <v>16</v>
      </c>
      <c r="E21" s="17" t="s">
        <v>17</v>
      </c>
      <c r="F21" s="17" t="s">
        <v>14</v>
      </c>
      <c r="G21" s="18">
        <v>1</v>
      </c>
      <c r="H21" s="8"/>
      <c r="I21" s="19">
        <v>42</v>
      </c>
      <c r="J21" s="19"/>
      <c r="K21" s="19">
        <v>42</v>
      </c>
      <c r="M21" s="2">
        <f t="shared" si="0"/>
        <v>12</v>
      </c>
    </row>
    <row r="22" spans="2:13" ht="13">
      <c r="B22" s="29" t="s">
        <v>29</v>
      </c>
      <c r="C22" s="30"/>
      <c r="D22" s="31" t="s">
        <v>16</v>
      </c>
      <c r="E22" s="31" t="s">
        <v>17</v>
      </c>
      <c r="F22" s="31" t="s">
        <v>14</v>
      </c>
      <c r="G22" s="32">
        <v>1</v>
      </c>
      <c r="H22" s="33"/>
      <c r="I22" s="34">
        <v>24</v>
      </c>
      <c r="J22" s="34"/>
      <c r="K22" s="34">
        <v>24</v>
      </c>
      <c r="M22" s="2">
        <f t="shared" si="0"/>
        <v>13</v>
      </c>
    </row>
    <row r="23" spans="2:13" ht="13">
      <c r="B23" s="15" t="s">
        <v>30</v>
      </c>
      <c r="C23" s="16"/>
      <c r="D23" s="17" t="s">
        <v>16</v>
      </c>
      <c r="E23" s="17" t="s">
        <v>17</v>
      </c>
      <c r="F23" s="17" t="s">
        <v>14</v>
      </c>
      <c r="G23" s="18">
        <v>1</v>
      </c>
      <c r="H23" s="8"/>
      <c r="I23" s="19">
        <v>17</v>
      </c>
      <c r="J23" s="19"/>
      <c r="K23" s="19">
        <v>17</v>
      </c>
      <c r="M23" s="2">
        <f t="shared" si="0"/>
        <v>14</v>
      </c>
    </row>
    <row r="24" spans="2:13" ht="13">
      <c r="B24" s="29" t="s">
        <v>31</v>
      </c>
      <c r="C24" s="30"/>
      <c r="D24" s="31" t="s">
        <v>16</v>
      </c>
      <c r="E24" s="31" t="s">
        <v>17</v>
      </c>
      <c r="F24" s="31" t="s">
        <v>14</v>
      </c>
      <c r="G24" s="32">
        <v>1</v>
      </c>
      <c r="H24" s="33"/>
      <c r="I24" s="34">
        <v>14</v>
      </c>
      <c r="J24" s="34"/>
      <c r="K24" s="34">
        <v>14</v>
      </c>
      <c r="M24" s="2">
        <f t="shared" si="0"/>
        <v>15</v>
      </c>
    </row>
    <row r="25" spans="2:13" ht="13">
      <c r="B25" s="14" t="s">
        <v>32</v>
      </c>
      <c r="C25" s="13"/>
      <c r="D25" s="5"/>
      <c r="E25" s="5"/>
      <c r="F25" s="6"/>
      <c r="G25" s="20"/>
      <c r="H25" s="5"/>
      <c r="I25" s="5"/>
      <c r="J25" s="5"/>
      <c r="K25" s="5"/>
    </row>
    <row r="26" spans="2:13" ht="13">
      <c r="B26" s="29" t="s">
        <v>33</v>
      </c>
      <c r="C26" s="30"/>
      <c r="D26" s="31" t="s">
        <v>16</v>
      </c>
      <c r="E26" s="31" t="s">
        <v>17</v>
      </c>
      <c r="F26" s="31" t="s">
        <v>34</v>
      </c>
      <c r="G26" s="32">
        <v>1</v>
      </c>
      <c r="H26" s="33"/>
      <c r="I26" s="34">
        <v>835</v>
      </c>
      <c r="J26" s="34"/>
      <c r="K26" s="34">
        <v>857</v>
      </c>
      <c r="M26" s="2">
        <f>+M24+1</f>
        <v>16</v>
      </c>
    </row>
    <row r="27" spans="2:13" ht="13">
      <c r="B27" s="15" t="s">
        <v>35</v>
      </c>
      <c r="C27" s="16"/>
      <c r="D27" s="17" t="s">
        <v>16</v>
      </c>
      <c r="E27" s="17" t="s">
        <v>17</v>
      </c>
      <c r="F27" s="17" t="s">
        <v>36</v>
      </c>
      <c r="G27" s="18">
        <v>1</v>
      </c>
      <c r="H27" s="8"/>
      <c r="I27" s="19">
        <v>750</v>
      </c>
      <c r="J27" s="19"/>
      <c r="K27" s="19">
        <v>729</v>
      </c>
      <c r="M27" s="2">
        <f t="shared" ref="M27:M51" si="1">+M26+1</f>
        <v>17</v>
      </c>
    </row>
    <row r="28" spans="2:13" ht="13">
      <c r="B28" s="29" t="s">
        <v>37</v>
      </c>
      <c r="C28" s="30"/>
      <c r="D28" s="31" t="s">
        <v>16</v>
      </c>
      <c r="E28" s="31" t="s">
        <v>38</v>
      </c>
      <c r="F28" s="31" t="s">
        <v>36</v>
      </c>
      <c r="G28" s="32">
        <v>1</v>
      </c>
      <c r="H28" s="33"/>
      <c r="I28" s="34">
        <v>479</v>
      </c>
      <c r="J28" s="34"/>
      <c r="K28" s="34">
        <v>621</v>
      </c>
      <c r="M28" s="2">
        <f t="shared" si="1"/>
        <v>18</v>
      </c>
    </row>
    <row r="29" spans="2:13" ht="13">
      <c r="B29" s="15" t="s">
        <v>39</v>
      </c>
      <c r="C29" s="16"/>
      <c r="D29" s="17" t="s">
        <v>16</v>
      </c>
      <c r="E29" s="17" t="s">
        <v>40</v>
      </c>
      <c r="F29" s="17" t="s">
        <v>36</v>
      </c>
      <c r="G29" s="18">
        <v>1</v>
      </c>
      <c r="H29" s="8"/>
      <c r="I29" s="19">
        <v>547</v>
      </c>
      <c r="J29" s="19"/>
      <c r="K29" s="19">
        <v>616</v>
      </c>
      <c r="M29" s="2">
        <f t="shared" si="1"/>
        <v>19</v>
      </c>
    </row>
    <row r="30" spans="2:13" ht="13">
      <c r="B30" s="29" t="s">
        <v>41</v>
      </c>
      <c r="C30" s="30"/>
      <c r="D30" s="31" t="s">
        <v>16</v>
      </c>
      <c r="E30" s="31" t="s">
        <v>17</v>
      </c>
      <c r="F30" s="31" t="s">
        <v>36</v>
      </c>
      <c r="G30" s="32">
        <v>1</v>
      </c>
      <c r="H30" s="33"/>
      <c r="I30" s="34">
        <v>564</v>
      </c>
      <c r="J30" s="34"/>
      <c r="K30" s="34">
        <v>605</v>
      </c>
      <c r="M30" s="2">
        <f t="shared" si="1"/>
        <v>20</v>
      </c>
    </row>
    <row r="31" spans="2:13" ht="13">
      <c r="B31" s="15" t="s">
        <v>42</v>
      </c>
      <c r="C31" s="16"/>
      <c r="D31" s="17" t="s">
        <v>16</v>
      </c>
      <c r="E31" s="17" t="s">
        <v>17</v>
      </c>
      <c r="F31" s="17" t="s">
        <v>36</v>
      </c>
      <c r="G31" s="18">
        <v>1</v>
      </c>
      <c r="H31" s="8"/>
      <c r="I31" s="19">
        <v>542</v>
      </c>
      <c r="J31" s="19"/>
      <c r="K31" s="19">
        <v>578</v>
      </c>
      <c r="M31" s="2">
        <f t="shared" si="1"/>
        <v>21</v>
      </c>
    </row>
    <row r="32" spans="2:13" ht="13">
      <c r="B32" s="29" t="s">
        <v>43</v>
      </c>
      <c r="C32" s="30"/>
      <c r="D32" s="31" t="s">
        <v>16</v>
      </c>
      <c r="E32" s="31" t="s">
        <v>17</v>
      </c>
      <c r="F32" s="31" t="s">
        <v>36</v>
      </c>
      <c r="G32" s="32">
        <v>1</v>
      </c>
      <c r="H32" s="33"/>
      <c r="I32" s="34">
        <v>506</v>
      </c>
      <c r="J32" s="34"/>
      <c r="K32" s="34">
        <v>560</v>
      </c>
      <c r="M32" s="2">
        <f t="shared" si="1"/>
        <v>22</v>
      </c>
    </row>
    <row r="33" spans="2:13" ht="13">
      <c r="B33" s="15" t="s">
        <v>44</v>
      </c>
      <c r="C33" s="16"/>
      <c r="D33" s="17" t="s">
        <v>16</v>
      </c>
      <c r="E33" s="17" t="s">
        <v>45</v>
      </c>
      <c r="F33" s="17" t="s">
        <v>36</v>
      </c>
      <c r="G33" s="18">
        <v>1</v>
      </c>
      <c r="H33" s="8"/>
      <c r="I33" s="19">
        <v>520</v>
      </c>
      <c r="J33" s="19"/>
      <c r="K33" s="19">
        <v>530</v>
      </c>
      <c r="M33" s="2">
        <f t="shared" si="1"/>
        <v>23</v>
      </c>
    </row>
    <row r="34" spans="2:13" ht="13">
      <c r="B34" s="29" t="s">
        <v>46</v>
      </c>
      <c r="C34" s="30"/>
      <c r="D34" s="31" t="s">
        <v>16</v>
      </c>
      <c r="E34" s="31" t="s">
        <v>38</v>
      </c>
      <c r="F34" s="31" t="s">
        <v>36</v>
      </c>
      <c r="G34" s="32">
        <v>1</v>
      </c>
      <c r="H34" s="33"/>
      <c r="I34" s="42">
        <v>0</v>
      </c>
      <c r="J34" s="34"/>
      <c r="K34" s="34">
        <v>310</v>
      </c>
      <c r="M34" s="2">
        <f t="shared" si="1"/>
        <v>24</v>
      </c>
    </row>
    <row r="35" spans="2:13" ht="13">
      <c r="B35" s="15" t="s">
        <v>47</v>
      </c>
      <c r="C35" s="16"/>
      <c r="D35" s="17" t="s">
        <v>16</v>
      </c>
      <c r="E35" s="17" t="s">
        <v>17</v>
      </c>
      <c r="F35" s="17" t="s">
        <v>36</v>
      </c>
      <c r="G35" s="18">
        <v>1</v>
      </c>
      <c r="H35" s="8"/>
      <c r="I35" s="43">
        <v>0</v>
      </c>
      <c r="J35" s="19"/>
      <c r="K35" s="19">
        <v>188</v>
      </c>
      <c r="M35" s="2">
        <f t="shared" si="1"/>
        <v>25</v>
      </c>
    </row>
    <row r="36" spans="2:13" ht="13">
      <c r="B36" s="29" t="s">
        <v>48</v>
      </c>
      <c r="C36" s="30"/>
      <c r="D36" s="31" t="s">
        <v>16</v>
      </c>
      <c r="E36" s="31" t="s">
        <v>17</v>
      </c>
      <c r="F36" s="31" t="s">
        <v>36</v>
      </c>
      <c r="G36" s="32">
        <v>1</v>
      </c>
      <c r="H36" s="33"/>
      <c r="I36" s="42">
        <v>0</v>
      </c>
      <c r="J36" s="34"/>
      <c r="K36" s="34">
        <v>141</v>
      </c>
      <c r="M36" s="2">
        <f t="shared" si="1"/>
        <v>26</v>
      </c>
    </row>
    <row r="37" spans="2:13" ht="13">
      <c r="B37" s="15" t="s">
        <v>49</v>
      </c>
      <c r="C37" s="16"/>
      <c r="D37" s="17" t="s">
        <v>16</v>
      </c>
      <c r="E37" s="17" t="s">
        <v>17</v>
      </c>
      <c r="F37" s="17" t="s">
        <v>36</v>
      </c>
      <c r="G37" s="18">
        <v>1</v>
      </c>
      <c r="H37" s="8"/>
      <c r="I37" s="19">
        <v>117</v>
      </c>
      <c r="J37" s="19"/>
      <c r="K37" s="19">
        <v>128</v>
      </c>
      <c r="M37" s="2">
        <f t="shared" si="1"/>
        <v>27</v>
      </c>
    </row>
    <row r="38" spans="2:13" ht="13">
      <c r="B38" s="29" t="s">
        <v>50</v>
      </c>
      <c r="C38" s="30"/>
      <c r="D38" s="31" t="s">
        <v>16</v>
      </c>
      <c r="E38" s="31" t="s">
        <v>17</v>
      </c>
      <c r="F38" s="31" t="s">
        <v>36</v>
      </c>
      <c r="G38" s="32">
        <v>1</v>
      </c>
      <c r="H38" s="33"/>
      <c r="I38" s="34">
        <v>120</v>
      </c>
      <c r="J38" s="34"/>
      <c r="K38" s="34">
        <v>120</v>
      </c>
      <c r="M38" s="2">
        <f t="shared" si="1"/>
        <v>28</v>
      </c>
    </row>
    <row r="39" spans="2:13" ht="13">
      <c r="B39" s="15" t="s">
        <v>51</v>
      </c>
      <c r="C39" s="16"/>
      <c r="D39" s="17" t="s">
        <v>16</v>
      </c>
      <c r="E39" s="17" t="s">
        <v>17</v>
      </c>
      <c r="F39" s="17" t="s">
        <v>36</v>
      </c>
      <c r="G39" s="18">
        <v>1</v>
      </c>
      <c r="H39" s="8"/>
      <c r="I39" s="19">
        <v>50</v>
      </c>
      <c r="J39" s="19"/>
      <c r="K39" s="19">
        <v>50</v>
      </c>
      <c r="M39" s="2">
        <f t="shared" si="1"/>
        <v>29</v>
      </c>
    </row>
    <row r="40" spans="2:13" ht="13">
      <c r="B40" s="29" t="s">
        <v>52</v>
      </c>
      <c r="C40" s="30"/>
      <c r="D40" s="31" t="s">
        <v>16</v>
      </c>
      <c r="E40" s="31" t="s">
        <v>17</v>
      </c>
      <c r="F40" s="31" t="s">
        <v>36</v>
      </c>
      <c r="G40" s="32">
        <v>1</v>
      </c>
      <c r="H40" s="33"/>
      <c r="I40" s="34">
        <v>49</v>
      </c>
      <c r="J40" s="34"/>
      <c r="K40" s="34">
        <v>49</v>
      </c>
      <c r="M40" s="2">
        <f t="shared" si="1"/>
        <v>30</v>
      </c>
    </row>
    <row r="41" spans="2:13" ht="13">
      <c r="B41" s="15" t="s">
        <v>53</v>
      </c>
      <c r="C41" s="16"/>
      <c r="D41" s="17" t="s">
        <v>16</v>
      </c>
      <c r="E41" s="17" t="s">
        <v>17</v>
      </c>
      <c r="F41" s="17" t="s">
        <v>36</v>
      </c>
      <c r="G41" s="18">
        <v>1</v>
      </c>
      <c r="H41" s="8"/>
      <c r="I41" s="43">
        <v>0</v>
      </c>
      <c r="J41" s="19"/>
      <c r="K41" s="19">
        <v>48</v>
      </c>
      <c r="M41" s="2">
        <f t="shared" si="1"/>
        <v>31</v>
      </c>
    </row>
    <row r="42" spans="2:13" ht="13">
      <c r="B42" s="29" t="s">
        <v>54</v>
      </c>
      <c r="C42" s="30"/>
      <c r="D42" s="31" t="s">
        <v>16</v>
      </c>
      <c r="E42" s="31" t="s">
        <v>17</v>
      </c>
      <c r="F42" s="31" t="s">
        <v>36</v>
      </c>
      <c r="G42" s="32">
        <v>1</v>
      </c>
      <c r="H42" s="33"/>
      <c r="I42" s="42">
        <v>0</v>
      </c>
      <c r="J42" s="34"/>
      <c r="K42" s="34">
        <v>47</v>
      </c>
      <c r="M42" s="2">
        <f t="shared" si="1"/>
        <v>32</v>
      </c>
    </row>
    <row r="43" spans="2:13" ht="13">
      <c r="B43" s="15" t="s">
        <v>55</v>
      </c>
      <c r="C43" s="16"/>
      <c r="D43" s="17" t="s">
        <v>16</v>
      </c>
      <c r="E43" s="17" t="s">
        <v>17</v>
      </c>
      <c r="F43" s="17" t="s">
        <v>36</v>
      </c>
      <c r="G43" s="18">
        <v>1</v>
      </c>
      <c r="H43" s="8"/>
      <c r="I43" s="43">
        <v>0</v>
      </c>
      <c r="J43" s="19"/>
      <c r="K43" s="19">
        <v>47</v>
      </c>
      <c r="M43" s="2">
        <f t="shared" si="1"/>
        <v>33</v>
      </c>
    </row>
    <row r="44" spans="2:13" ht="13">
      <c r="B44" s="29" t="s">
        <v>56</v>
      </c>
      <c r="C44" s="30"/>
      <c r="D44" s="31" t="s">
        <v>16</v>
      </c>
      <c r="E44" s="31" t="s">
        <v>17</v>
      </c>
      <c r="F44" s="31" t="s">
        <v>36</v>
      </c>
      <c r="G44" s="32">
        <v>1</v>
      </c>
      <c r="H44" s="33"/>
      <c r="I44" s="42">
        <v>0</v>
      </c>
      <c r="J44" s="34"/>
      <c r="K44" s="34">
        <v>47</v>
      </c>
      <c r="M44" s="2">
        <f t="shared" si="1"/>
        <v>34</v>
      </c>
    </row>
    <row r="45" spans="2:13" ht="13">
      <c r="B45" s="15" t="s">
        <v>57</v>
      </c>
      <c r="C45" s="16"/>
      <c r="D45" s="17" t="s">
        <v>16</v>
      </c>
      <c r="E45" s="17" t="s">
        <v>17</v>
      </c>
      <c r="F45" s="17" t="s">
        <v>36</v>
      </c>
      <c r="G45" s="18">
        <v>1</v>
      </c>
      <c r="H45" s="8"/>
      <c r="I45" s="43">
        <v>0</v>
      </c>
      <c r="J45" s="19"/>
      <c r="K45" s="19">
        <v>47</v>
      </c>
      <c r="M45" s="2">
        <f t="shared" si="1"/>
        <v>35</v>
      </c>
    </row>
    <row r="46" spans="2:13" ht="13">
      <c r="B46" s="29" t="s">
        <v>58</v>
      </c>
      <c r="C46" s="30"/>
      <c r="D46" s="31" t="s">
        <v>16</v>
      </c>
      <c r="E46" s="31" t="s">
        <v>17</v>
      </c>
      <c r="F46" s="31" t="s">
        <v>36</v>
      </c>
      <c r="G46" s="32">
        <v>1</v>
      </c>
      <c r="H46" s="33"/>
      <c r="I46" s="42">
        <v>0</v>
      </c>
      <c r="J46" s="34"/>
      <c r="K46" s="34">
        <v>47</v>
      </c>
      <c r="M46" s="2">
        <f t="shared" si="1"/>
        <v>36</v>
      </c>
    </row>
    <row r="47" spans="2:13" ht="13">
      <c r="B47" s="15" t="s">
        <v>59</v>
      </c>
      <c r="C47" s="16"/>
      <c r="D47" s="17" t="s">
        <v>16</v>
      </c>
      <c r="E47" s="17" t="s">
        <v>17</v>
      </c>
      <c r="F47" s="17" t="s">
        <v>36</v>
      </c>
      <c r="G47" s="18">
        <v>1</v>
      </c>
      <c r="H47" s="8"/>
      <c r="I47" s="43">
        <v>0</v>
      </c>
      <c r="J47" s="19"/>
      <c r="K47" s="19">
        <v>47</v>
      </c>
      <c r="M47" s="2">
        <f t="shared" si="1"/>
        <v>37</v>
      </c>
    </row>
    <row r="48" spans="2:13" ht="13">
      <c r="B48" s="29" t="s">
        <v>60</v>
      </c>
      <c r="C48" s="30"/>
      <c r="D48" s="31" t="s">
        <v>16</v>
      </c>
      <c r="E48" s="31" t="s">
        <v>17</v>
      </c>
      <c r="F48" s="31" t="s">
        <v>36</v>
      </c>
      <c r="G48" s="32">
        <v>1</v>
      </c>
      <c r="H48" s="33"/>
      <c r="I48" s="42">
        <v>0</v>
      </c>
      <c r="J48" s="34"/>
      <c r="K48" s="34">
        <v>44</v>
      </c>
      <c r="M48" s="2">
        <f t="shared" si="1"/>
        <v>38</v>
      </c>
    </row>
    <row r="49" spans="2:13" ht="13">
      <c r="B49" s="15" t="s">
        <v>140</v>
      </c>
      <c r="C49" s="16"/>
      <c r="D49" s="17" t="s">
        <v>16</v>
      </c>
      <c r="E49" s="17" t="s">
        <v>17</v>
      </c>
      <c r="F49" s="17" t="s">
        <v>36</v>
      </c>
      <c r="G49" s="18">
        <v>1</v>
      </c>
      <c r="H49" s="8"/>
      <c r="I49" s="19">
        <v>29</v>
      </c>
      <c r="J49" s="19"/>
      <c r="K49" s="19">
        <v>29</v>
      </c>
      <c r="M49" s="2">
        <f t="shared" si="1"/>
        <v>39</v>
      </c>
    </row>
    <row r="50" spans="2:13" ht="13">
      <c r="B50" s="29" t="s">
        <v>61</v>
      </c>
      <c r="C50" s="30"/>
      <c r="D50" s="31" t="s">
        <v>16</v>
      </c>
      <c r="E50" s="31" t="s">
        <v>17</v>
      </c>
      <c r="F50" s="31" t="s">
        <v>36</v>
      </c>
      <c r="G50" s="32">
        <v>1</v>
      </c>
      <c r="H50" s="33"/>
      <c r="I50" s="34">
        <v>28</v>
      </c>
      <c r="J50" s="34"/>
      <c r="K50" s="34">
        <v>28</v>
      </c>
      <c r="M50" s="2">
        <f t="shared" si="1"/>
        <v>40</v>
      </c>
    </row>
    <row r="51" spans="2:13" ht="15.5">
      <c r="B51" s="15" t="s">
        <v>128</v>
      </c>
      <c r="C51" s="16"/>
      <c r="D51" s="17" t="s">
        <v>16</v>
      </c>
      <c r="E51" s="17" t="s">
        <v>17</v>
      </c>
      <c r="F51" s="17" t="s">
        <v>36</v>
      </c>
      <c r="G51" s="18">
        <v>1</v>
      </c>
      <c r="H51" s="8"/>
      <c r="I51" s="21">
        <v>513</v>
      </c>
      <c r="J51" s="19"/>
      <c r="K51" s="21">
        <v>608</v>
      </c>
      <c r="M51" s="2">
        <f t="shared" si="1"/>
        <v>41</v>
      </c>
    </row>
    <row r="52" spans="2:13" ht="13">
      <c r="B52" s="36" t="s">
        <v>62</v>
      </c>
      <c r="C52" s="30"/>
      <c r="D52" s="31"/>
      <c r="E52" s="31"/>
      <c r="F52" s="31"/>
      <c r="G52" s="57"/>
      <c r="H52" s="58"/>
      <c r="I52" s="45">
        <f>SUM(I10:I51)</f>
        <v>6374</v>
      </c>
      <c r="J52" s="45"/>
      <c r="K52" s="45">
        <f>SUM(K10:K51)</f>
        <v>7846</v>
      </c>
    </row>
    <row r="53" spans="2:13" ht="13">
      <c r="B53" s="13" t="s">
        <v>63</v>
      </c>
      <c r="C53" s="13"/>
      <c r="D53" s="5"/>
      <c r="E53" s="5"/>
      <c r="F53" s="6"/>
      <c r="G53" s="5"/>
      <c r="H53" s="5"/>
      <c r="I53" s="5"/>
      <c r="J53" s="5"/>
      <c r="K53" s="5"/>
    </row>
    <row r="54" spans="2:13" ht="13">
      <c r="B54" s="29" t="s">
        <v>64</v>
      </c>
      <c r="C54" s="30"/>
      <c r="D54" s="31" t="s">
        <v>122</v>
      </c>
      <c r="E54" s="31" t="s">
        <v>65</v>
      </c>
      <c r="F54" s="31" t="s">
        <v>36</v>
      </c>
      <c r="G54" s="32">
        <v>1</v>
      </c>
      <c r="H54" s="33"/>
      <c r="I54" s="34">
        <v>1038</v>
      </c>
      <c r="J54" s="34"/>
      <c r="K54" s="34">
        <v>994</v>
      </c>
      <c r="M54" s="2">
        <f>+M51+1</f>
        <v>42</v>
      </c>
    </row>
    <row r="55" spans="2:13" ht="13">
      <c r="B55" s="15" t="s">
        <v>66</v>
      </c>
      <c r="C55" s="16"/>
      <c r="D55" s="17" t="s">
        <v>122</v>
      </c>
      <c r="E55" s="17" t="s">
        <v>65</v>
      </c>
      <c r="F55" s="17" t="s">
        <v>36</v>
      </c>
      <c r="G55" s="18">
        <v>1</v>
      </c>
      <c r="H55" s="8"/>
      <c r="I55" s="19">
        <f>799</f>
        <v>799</v>
      </c>
      <c r="J55" s="19"/>
      <c r="K55" s="59">
        <f>970</f>
        <v>970</v>
      </c>
      <c r="M55" s="2">
        <f t="shared" ref="M55:M65" si="2">+M54+1</f>
        <v>43</v>
      </c>
    </row>
    <row r="56" spans="2:13" ht="13">
      <c r="B56" s="29" t="s">
        <v>67</v>
      </c>
      <c r="C56" s="30"/>
      <c r="D56" s="31" t="s">
        <v>122</v>
      </c>
      <c r="E56" s="31" t="s">
        <v>65</v>
      </c>
      <c r="F56" s="31" t="s">
        <v>36</v>
      </c>
      <c r="G56" s="32">
        <v>1</v>
      </c>
      <c r="H56" s="33"/>
      <c r="I56" s="34">
        <v>740</v>
      </c>
      <c r="J56" s="34"/>
      <c r="K56" s="34">
        <v>800</v>
      </c>
      <c r="M56" s="2">
        <f t="shared" si="2"/>
        <v>44</v>
      </c>
    </row>
    <row r="57" spans="2:13" ht="13">
      <c r="B57" s="15" t="s">
        <v>68</v>
      </c>
      <c r="C57" s="16"/>
      <c r="D57" s="17" t="s">
        <v>122</v>
      </c>
      <c r="E57" s="17" t="s">
        <v>65</v>
      </c>
      <c r="F57" s="17" t="s">
        <v>36</v>
      </c>
      <c r="G57" s="18">
        <v>1</v>
      </c>
      <c r="H57" s="8"/>
      <c r="I57" s="19">
        <v>753</v>
      </c>
      <c r="J57" s="19"/>
      <c r="K57" s="19">
        <v>771</v>
      </c>
      <c r="M57" s="2">
        <f t="shared" si="2"/>
        <v>45</v>
      </c>
    </row>
    <row r="58" spans="2:13" ht="13">
      <c r="B58" s="29" t="s">
        <v>69</v>
      </c>
      <c r="C58" s="30"/>
      <c r="D58" s="31" t="s">
        <v>122</v>
      </c>
      <c r="E58" s="31" t="s">
        <v>65</v>
      </c>
      <c r="F58" s="31" t="s">
        <v>36</v>
      </c>
      <c r="G58" s="32">
        <v>1</v>
      </c>
      <c r="H58" s="33"/>
      <c r="I58" s="34">
        <v>662</v>
      </c>
      <c r="J58" s="34"/>
      <c r="K58" s="34">
        <v>692</v>
      </c>
      <c r="M58" s="2">
        <f t="shared" si="2"/>
        <v>46</v>
      </c>
    </row>
    <row r="59" spans="2:13" ht="13">
      <c r="B59" s="15" t="s">
        <v>70</v>
      </c>
      <c r="C59" s="16"/>
      <c r="D59" s="17" t="s">
        <v>122</v>
      </c>
      <c r="E59" s="17" t="s">
        <v>65</v>
      </c>
      <c r="F59" s="17" t="s">
        <v>36</v>
      </c>
      <c r="G59" s="18">
        <v>1</v>
      </c>
      <c r="H59" s="8"/>
      <c r="I59" s="19">
        <v>508</v>
      </c>
      <c r="J59" s="19"/>
      <c r="K59" s="19">
        <v>594</v>
      </c>
      <c r="M59" s="2">
        <f t="shared" si="2"/>
        <v>47</v>
      </c>
    </row>
    <row r="60" spans="2:13" ht="13">
      <c r="B60" s="29" t="s">
        <v>71</v>
      </c>
      <c r="C60" s="30"/>
      <c r="D60" s="31" t="s">
        <v>122</v>
      </c>
      <c r="E60" s="31" t="s">
        <v>65</v>
      </c>
      <c r="F60" s="31" t="s">
        <v>36</v>
      </c>
      <c r="G60" s="32">
        <v>1</v>
      </c>
      <c r="H60" s="33"/>
      <c r="I60" s="34">
        <v>463</v>
      </c>
      <c r="J60" s="34"/>
      <c r="K60" s="34">
        <v>608</v>
      </c>
      <c r="M60" s="2">
        <f t="shared" si="2"/>
        <v>48</v>
      </c>
    </row>
    <row r="61" spans="2:13" ht="13">
      <c r="B61" s="15" t="s">
        <v>72</v>
      </c>
      <c r="C61" s="16"/>
      <c r="D61" s="17" t="s">
        <v>122</v>
      </c>
      <c r="E61" s="17" t="s">
        <v>65</v>
      </c>
      <c r="F61" s="17" t="s">
        <v>36</v>
      </c>
      <c r="G61" s="18">
        <v>1</v>
      </c>
      <c r="H61" s="8"/>
      <c r="I61" s="19">
        <v>426</v>
      </c>
      <c r="J61" s="19"/>
      <c r="K61" s="19">
        <v>500</v>
      </c>
      <c r="M61" s="2">
        <f t="shared" si="2"/>
        <v>49</v>
      </c>
    </row>
    <row r="62" spans="2:13" ht="13">
      <c r="B62" s="29" t="s">
        <v>73</v>
      </c>
      <c r="C62" s="30"/>
      <c r="D62" s="31" t="s">
        <v>122</v>
      </c>
      <c r="E62" s="31" t="s">
        <v>65</v>
      </c>
      <c r="F62" s="31" t="s">
        <v>36</v>
      </c>
      <c r="G62" s="32">
        <v>1</v>
      </c>
      <c r="H62" s="33"/>
      <c r="I62" s="34">
        <v>400</v>
      </c>
      <c r="J62" s="34"/>
      <c r="K62" s="34">
        <v>453</v>
      </c>
      <c r="M62" s="2">
        <f t="shared" si="2"/>
        <v>50</v>
      </c>
    </row>
    <row r="63" spans="2:13" ht="13">
      <c r="B63" s="15" t="s">
        <v>74</v>
      </c>
      <c r="C63" s="16"/>
      <c r="D63" s="17" t="s">
        <v>122</v>
      </c>
      <c r="E63" s="17" t="s">
        <v>65</v>
      </c>
      <c r="F63" s="17" t="s">
        <v>36</v>
      </c>
      <c r="G63" s="18">
        <v>1</v>
      </c>
      <c r="H63" s="8"/>
      <c r="I63" s="19">
        <v>344</v>
      </c>
      <c r="J63" s="19"/>
      <c r="K63" s="19">
        <v>400</v>
      </c>
      <c r="M63" s="2">
        <f t="shared" si="2"/>
        <v>51</v>
      </c>
    </row>
    <row r="64" spans="2:13" ht="13">
      <c r="B64" s="29" t="s">
        <v>75</v>
      </c>
      <c r="C64" s="30"/>
      <c r="D64" s="31" t="s">
        <v>122</v>
      </c>
      <c r="E64" s="31" t="s">
        <v>65</v>
      </c>
      <c r="F64" s="31" t="s">
        <v>36</v>
      </c>
      <c r="G64" s="60">
        <v>0.78500000000000003</v>
      </c>
      <c r="H64" s="33"/>
      <c r="I64" s="34">
        <v>392</v>
      </c>
      <c r="J64" s="34"/>
      <c r="K64" s="34">
        <v>374</v>
      </c>
      <c r="M64" s="2">
        <f t="shared" si="2"/>
        <v>52</v>
      </c>
    </row>
    <row r="65" spans="2:13" ht="15.5">
      <c r="B65" s="15" t="s">
        <v>129</v>
      </c>
      <c r="C65" s="61"/>
      <c r="D65" s="17" t="s">
        <v>122</v>
      </c>
      <c r="E65" s="17" t="s">
        <v>65</v>
      </c>
      <c r="F65" s="17" t="s">
        <v>36</v>
      </c>
      <c r="G65" s="18">
        <v>1</v>
      </c>
      <c r="H65" s="8"/>
      <c r="I65" s="21">
        <v>210</v>
      </c>
      <c r="J65" s="19"/>
      <c r="K65" s="21">
        <v>236</v>
      </c>
      <c r="M65" s="2">
        <f t="shared" si="2"/>
        <v>53</v>
      </c>
    </row>
    <row r="66" spans="2:13" ht="13">
      <c r="B66" s="36" t="s">
        <v>62</v>
      </c>
      <c r="C66" s="30"/>
      <c r="D66" s="27"/>
      <c r="E66" s="27"/>
      <c r="F66" s="28"/>
      <c r="G66" s="37"/>
      <c r="H66" s="37"/>
      <c r="I66" s="45">
        <f>SUM(I54:I65)</f>
        <v>6735</v>
      </c>
      <c r="J66" s="45"/>
      <c r="K66" s="45">
        <f>SUM(K54:K65)</f>
        <v>7392</v>
      </c>
    </row>
    <row r="67" spans="2:13" ht="13">
      <c r="B67" s="13" t="s">
        <v>76</v>
      </c>
      <c r="C67" s="13"/>
      <c r="D67" s="5"/>
      <c r="E67" s="5"/>
      <c r="F67" s="6"/>
      <c r="G67" s="5"/>
      <c r="H67" s="5"/>
      <c r="I67" s="5"/>
      <c r="J67" s="5"/>
      <c r="K67" s="5"/>
    </row>
    <row r="68" spans="2:13" ht="13">
      <c r="B68" s="29" t="s">
        <v>77</v>
      </c>
      <c r="C68" s="30"/>
      <c r="D68" s="31" t="s">
        <v>78</v>
      </c>
      <c r="E68" s="31" t="s">
        <v>79</v>
      </c>
      <c r="F68" s="31" t="s">
        <v>34</v>
      </c>
      <c r="G68" s="32">
        <v>1</v>
      </c>
      <c r="H68" s="33"/>
      <c r="I68" s="42">
        <v>0</v>
      </c>
      <c r="J68" s="34"/>
      <c r="K68" s="34">
        <v>847</v>
      </c>
      <c r="M68" s="2">
        <f>+M65+1</f>
        <v>54</v>
      </c>
    </row>
    <row r="69" spans="2:13" ht="13">
      <c r="B69" s="15" t="s">
        <v>80</v>
      </c>
      <c r="C69" s="16"/>
      <c r="D69" s="17" t="s">
        <v>78</v>
      </c>
      <c r="E69" s="17" t="s">
        <v>81</v>
      </c>
      <c r="F69" s="17" t="s">
        <v>36</v>
      </c>
      <c r="G69" s="18">
        <v>1</v>
      </c>
      <c r="H69" s="8"/>
      <c r="I69" s="19">
        <v>720</v>
      </c>
      <c r="J69" s="19"/>
      <c r="K69" s="19">
        <v>807</v>
      </c>
      <c r="M69" s="2">
        <f t="shared" ref="M69:M78" si="3">+M68+1</f>
        <v>55</v>
      </c>
    </row>
    <row r="70" spans="2:13" ht="13">
      <c r="B70" s="29" t="s">
        <v>82</v>
      </c>
      <c r="C70" s="30"/>
      <c r="D70" s="31" t="s">
        <v>78</v>
      </c>
      <c r="E70" s="31" t="s">
        <v>81</v>
      </c>
      <c r="F70" s="31" t="s">
        <v>36</v>
      </c>
      <c r="G70" s="32">
        <v>1</v>
      </c>
      <c r="H70" s="33"/>
      <c r="I70" s="34">
        <v>782</v>
      </c>
      <c r="J70" s="34"/>
      <c r="K70" s="34">
        <v>795</v>
      </c>
      <c r="M70" s="2">
        <f t="shared" si="3"/>
        <v>56</v>
      </c>
    </row>
    <row r="71" spans="2:13" ht="13">
      <c r="B71" s="15" t="s">
        <v>83</v>
      </c>
      <c r="C71" s="16"/>
      <c r="D71" s="17" t="s">
        <v>78</v>
      </c>
      <c r="E71" s="17" t="s">
        <v>79</v>
      </c>
      <c r="F71" s="17" t="s">
        <v>36</v>
      </c>
      <c r="G71" s="18">
        <v>1</v>
      </c>
      <c r="H71" s="8"/>
      <c r="I71" s="19">
        <v>455</v>
      </c>
      <c r="J71" s="19"/>
      <c r="K71" s="19">
        <v>606</v>
      </c>
      <c r="M71" s="2">
        <f t="shared" si="3"/>
        <v>57</v>
      </c>
    </row>
    <row r="72" spans="2:13" ht="13">
      <c r="B72" s="29" t="s">
        <v>84</v>
      </c>
      <c r="C72" s="30"/>
      <c r="D72" s="31" t="s">
        <v>78</v>
      </c>
      <c r="E72" s="31" t="s">
        <v>85</v>
      </c>
      <c r="F72" s="31" t="s">
        <v>36</v>
      </c>
      <c r="G72" s="32">
        <v>1</v>
      </c>
      <c r="H72" s="33"/>
      <c r="I72" s="34">
        <v>449</v>
      </c>
      <c r="J72" s="34"/>
      <c r="K72" s="34">
        <v>501</v>
      </c>
      <c r="M72" s="2">
        <f t="shared" si="3"/>
        <v>58</v>
      </c>
    </row>
    <row r="73" spans="2:13" ht="13">
      <c r="B73" s="15" t="s">
        <v>86</v>
      </c>
      <c r="C73" s="16"/>
      <c r="D73" s="17" t="s">
        <v>78</v>
      </c>
      <c r="E73" s="17" t="s">
        <v>87</v>
      </c>
      <c r="F73" s="17" t="s">
        <v>36</v>
      </c>
      <c r="G73" s="18">
        <v>1</v>
      </c>
      <c r="H73" s="8"/>
      <c r="I73" s="19">
        <v>235</v>
      </c>
      <c r="J73" s="19"/>
      <c r="K73" s="19">
        <v>225</v>
      </c>
      <c r="M73" s="2">
        <f t="shared" si="3"/>
        <v>59</v>
      </c>
    </row>
    <row r="74" spans="2:13" ht="13">
      <c r="B74" s="29" t="s">
        <v>88</v>
      </c>
      <c r="C74" s="30"/>
      <c r="D74" s="31" t="s">
        <v>78</v>
      </c>
      <c r="E74" s="31" t="s">
        <v>81</v>
      </c>
      <c r="F74" s="31" t="s">
        <v>36</v>
      </c>
      <c r="G74" s="32">
        <v>1</v>
      </c>
      <c r="H74" s="33"/>
      <c r="I74" s="34">
        <v>235</v>
      </c>
      <c r="J74" s="34"/>
      <c r="K74" s="34">
        <v>237</v>
      </c>
      <c r="M74" s="2">
        <f t="shared" si="3"/>
        <v>60</v>
      </c>
    </row>
    <row r="75" spans="2:13" ht="13">
      <c r="B75" s="15" t="s">
        <v>89</v>
      </c>
      <c r="C75" s="16"/>
      <c r="D75" s="17" t="s">
        <v>78</v>
      </c>
      <c r="E75" s="17" t="s">
        <v>90</v>
      </c>
      <c r="F75" s="17" t="s">
        <v>36</v>
      </c>
      <c r="G75" s="18">
        <v>1</v>
      </c>
      <c r="H75" s="8"/>
      <c r="I75" s="19">
        <v>184</v>
      </c>
      <c r="J75" s="19"/>
      <c r="K75" s="19">
        <v>215</v>
      </c>
      <c r="M75" s="2">
        <f t="shared" si="3"/>
        <v>61</v>
      </c>
    </row>
    <row r="76" spans="2:13" ht="13">
      <c r="B76" s="29" t="s">
        <v>91</v>
      </c>
      <c r="C76" s="30"/>
      <c r="D76" s="31" t="s">
        <v>92</v>
      </c>
      <c r="E76" s="31" t="s">
        <v>93</v>
      </c>
      <c r="F76" s="31" t="s">
        <v>36</v>
      </c>
      <c r="G76" s="32">
        <v>1</v>
      </c>
      <c r="H76" s="33"/>
      <c r="I76" s="34">
        <v>980</v>
      </c>
      <c r="J76" s="34"/>
      <c r="K76" s="34">
        <v>1134</v>
      </c>
      <c r="M76" s="2">
        <f t="shared" si="3"/>
        <v>62</v>
      </c>
    </row>
    <row r="77" spans="2:13" ht="13">
      <c r="B77" s="15" t="s">
        <v>94</v>
      </c>
      <c r="C77" s="16"/>
      <c r="D77" s="17" t="s">
        <v>95</v>
      </c>
      <c r="E77" s="17" t="s">
        <v>87</v>
      </c>
      <c r="F77" s="17" t="s">
        <v>36</v>
      </c>
      <c r="G77" s="18">
        <v>1</v>
      </c>
      <c r="H77" s="8"/>
      <c r="I77" s="19">
        <v>537</v>
      </c>
      <c r="J77" s="19"/>
      <c r="K77" s="19">
        <v>599</v>
      </c>
      <c r="M77" s="2">
        <f t="shared" si="3"/>
        <v>63</v>
      </c>
    </row>
    <row r="78" spans="2:13" ht="13">
      <c r="B78" s="29" t="s">
        <v>96</v>
      </c>
      <c r="C78" s="30"/>
      <c r="D78" s="31" t="s">
        <v>95</v>
      </c>
      <c r="E78" s="31" t="s">
        <v>87</v>
      </c>
      <c r="F78" s="31" t="s">
        <v>36</v>
      </c>
      <c r="G78" s="32">
        <v>1</v>
      </c>
      <c r="H78" s="33"/>
      <c r="I78" s="62">
        <v>0</v>
      </c>
      <c r="J78" s="34"/>
      <c r="K78" s="35">
        <v>117</v>
      </c>
      <c r="M78" s="2">
        <f t="shared" si="3"/>
        <v>64</v>
      </c>
    </row>
    <row r="79" spans="2:13" ht="13">
      <c r="B79" s="22" t="s">
        <v>62</v>
      </c>
      <c r="C79" s="16"/>
      <c r="D79" s="5"/>
      <c r="E79" s="5"/>
      <c r="F79" s="6"/>
      <c r="G79" s="23"/>
      <c r="H79" s="23"/>
      <c r="I79" s="44">
        <f>SUM(I68:I78)</f>
        <v>4577</v>
      </c>
      <c r="J79" s="44"/>
      <c r="K79" s="44">
        <f>SUM(K68:K78)</f>
        <v>6083</v>
      </c>
    </row>
    <row r="80" spans="2:13" ht="13">
      <c r="B80" s="26" t="s">
        <v>97</v>
      </c>
      <c r="C80" s="26"/>
      <c r="D80" s="27"/>
      <c r="E80" s="27"/>
      <c r="F80" s="28"/>
      <c r="G80" s="27"/>
      <c r="H80" s="27"/>
      <c r="I80" s="27"/>
      <c r="J80" s="27"/>
      <c r="K80" s="27"/>
    </row>
    <row r="81" spans="2:14" ht="13">
      <c r="B81" s="15" t="s">
        <v>98</v>
      </c>
      <c r="C81" s="16"/>
      <c r="D81" s="17" t="s">
        <v>99</v>
      </c>
      <c r="E81" s="17" t="s">
        <v>100</v>
      </c>
      <c r="F81" s="17" t="s">
        <v>36</v>
      </c>
      <c r="G81" s="18">
        <v>1</v>
      </c>
      <c r="H81" s="8"/>
      <c r="I81" s="19">
        <v>518</v>
      </c>
      <c r="J81" s="19"/>
      <c r="K81" s="19">
        <v>603</v>
      </c>
      <c r="M81" s="2">
        <f>+M78+1</f>
        <v>65</v>
      </c>
    </row>
    <row r="82" spans="2:14" ht="13">
      <c r="B82" s="29" t="s">
        <v>101</v>
      </c>
      <c r="C82" s="30"/>
      <c r="D82" s="31" t="s">
        <v>99</v>
      </c>
      <c r="E82" s="31" t="s">
        <v>100</v>
      </c>
      <c r="F82" s="31" t="s">
        <v>36</v>
      </c>
      <c r="G82" s="32">
        <v>1</v>
      </c>
      <c r="H82" s="33"/>
      <c r="I82" s="42">
        <v>0</v>
      </c>
      <c r="J82" s="34"/>
      <c r="K82" s="34">
        <v>503</v>
      </c>
      <c r="M82" s="2">
        <f t="shared" ref="M82:M92" si="4">+M81+1</f>
        <v>66</v>
      </c>
    </row>
    <row r="83" spans="2:14" ht="13">
      <c r="B83" s="15" t="s">
        <v>102</v>
      </c>
      <c r="C83" s="16"/>
      <c r="D83" s="17" t="s">
        <v>99</v>
      </c>
      <c r="E83" s="17" t="s">
        <v>103</v>
      </c>
      <c r="F83" s="17" t="s">
        <v>36</v>
      </c>
      <c r="G83" s="18">
        <v>1</v>
      </c>
      <c r="H83" s="8"/>
      <c r="I83" s="19">
        <v>280</v>
      </c>
      <c r="J83" s="19"/>
      <c r="K83" s="19">
        <v>375</v>
      </c>
      <c r="M83" s="2">
        <f t="shared" si="4"/>
        <v>67</v>
      </c>
    </row>
    <row r="84" spans="2:14" ht="13">
      <c r="B84" s="29" t="s">
        <v>104</v>
      </c>
      <c r="C84" s="30"/>
      <c r="D84" s="31" t="s">
        <v>120</v>
      </c>
      <c r="E84" s="31" t="s">
        <v>105</v>
      </c>
      <c r="F84" s="31" t="s">
        <v>36</v>
      </c>
      <c r="G84" s="32">
        <v>1</v>
      </c>
      <c r="H84" s="33"/>
      <c r="I84" s="34">
        <v>537</v>
      </c>
      <c r="J84" s="34"/>
      <c r="K84" s="34">
        <v>537</v>
      </c>
      <c r="M84" s="2">
        <f t="shared" si="4"/>
        <v>68</v>
      </c>
    </row>
    <row r="85" spans="2:14" ht="13">
      <c r="B85" s="15" t="s">
        <v>106</v>
      </c>
      <c r="C85" s="16"/>
      <c r="D85" s="17" t="s">
        <v>120</v>
      </c>
      <c r="E85" s="17" t="s">
        <v>107</v>
      </c>
      <c r="F85" s="17" t="s">
        <v>36</v>
      </c>
      <c r="G85" s="18">
        <v>1</v>
      </c>
      <c r="H85" s="8"/>
      <c r="I85" s="19">
        <v>110</v>
      </c>
      <c r="J85" s="19"/>
      <c r="K85" s="19">
        <v>121</v>
      </c>
      <c r="M85" s="2">
        <f t="shared" si="4"/>
        <v>69</v>
      </c>
    </row>
    <row r="86" spans="2:14" ht="13">
      <c r="B86" s="29" t="s">
        <v>108</v>
      </c>
      <c r="C86" s="30"/>
      <c r="D86" s="31" t="s">
        <v>120</v>
      </c>
      <c r="E86" s="31" t="s">
        <v>107</v>
      </c>
      <c r="F86" s="31" t="s">
        <v>36</v>
      </c>
      <c r="G86" s="32">
        <v>1</v>
      </c>
      <c r="H86" s="33"/>
      <c r="I86" s="34">
        <v>60</v>
      </c>
      <c r="J86" s="34"/>
      <c r="K86" s="34">
        <v>80</v>
      </c>
      <c r="M86" s="2">
        <f t="shared" si="4"/>
        <v>70</v>
      </c>
    </row>
    <row r="87" spans="2:14" ht="13">
      <c r="B87" s="15" t="s">
        <v>109</v>
      </c>
      <c r="C87" s="16"/>
      <c r="D87" s="17" t="s">
        <v>120</v>
      </c>
      <c r="E87" s="17" t="s">
        <v>107</v>
      </c>
      <c r="F87" s="17" t="s">
        <v>36</v>
      </c>
      <c r="G87" s="18">
        <v>1</v>
      </c>
      <c r="H87" s="8"/>
      <c r="I87" s="19">
        <v>55</v>
      </c>
      <c r="J87" s="19"/>
      <c r="K87" s="19">
        <v>56</v>
      </c>
      <c r="M87" s="2">
        <f t="shared" si="4"/>
        <v>71</v>
      </c>
    </row>
    <row r="88" spans="2:14" ht="13">
      <c r="B88" s="29" t="s">
        <v>110</v>
      </c>
      <c r="C88" s="30"/>
      <c r="D88" s="31" t="s">
        <v>120</v>
      </c>
      <c r="E88" s="31" t="s">
        <v>107</v>
      </c>
      <c r="F88" s="31" t="s">
        <v>36</v>
      </c>
      <c r="G88" s="32">
        <v>1</v>
      </c>
      <c r="H88" s="33"/>
      <c r="I88" s="42">
        <v>0</v>
      </c>
      <c r="J88" s="34"/>
      <c r="K88" s="34">
        <v>48</v>
      </c>
      <c r="M88" s="2">
        <f t="shared" si="4"/>
        <v>72</v>
      </c>
    </row>
    <row r="89" spans="2:14" ht="13">
      <c r="B89" s="15" t="s">
        <v>111</v>
      </c>
      <c r="C89" s="16"/>
      <c r="D89" s="17" t="s">
        <v>120</v>
      </c>
      <c r="E89" s="17" t="s">
        <v>107</v>
      </c>
      <c r="F89" s="17" t="s">
        <v>36</v>
      </c>
      <c r="G89" s="18">
        <v>1</v>
      </c>
      <c r="H89" s="8"/>
      <c r="I89" s="19">
        <v>45</v>
      </c>
      <c r="J89" s="19"/>
      <c r="K89" s="19">
        <v>47</v>
      </c>
      <c r="M89" s="2">
        <f t="shared" si="4"/>
        <v>73</v>
      </c>
    </row>
    <row r="90" spans="2:14" ht="15.5">
      <c r="B90" s="29" t="s">
        <v>130</v>
      </c>
      <c r="C90" s="38"/>
      <c r="D90" s="31" t="s">
        <v>120</v>
      </c>
      <c r="E90" s="31" t="s">
        <v>112</v>
      </c>
      <c r="F90" s="31" t="s">
        <v>36</v>
      </c>
      <c r="G90" s="32">
        <v>0.5</v>
      </c>
      <c r="H90" s="33"/>
      <c r="I90" s="34">
        <v>25</v>
      </c>
      <c r="J90" s="34"/>
      <c r="K90" s="34">
        <v>25</v>
      </c>
      <c r="M90" s="2">
        <f t="shared" si="4"/>
        <v>74</v>
      </c>
    </row>
    <row r="91" spans="2:14" ht="15.5">
      <c r="B91" s="15" t="s">
        <v>131</v>
      </c>
      <c r="C91" s="24"/>
      <c r="D91" s="17" t="s">
        <v>120</v>
      </c>
      <c r="E91" s="17" t="s">
        <v>112</v>
      </c>
      <c r="F91" s="17" t="s">
        <v>36</v>
      </c>
      <c r="G91" s="18">
        <v>0.5</v>
      </c>
      <c r="H91" s="8"/>
      <c r="I91" s="19">
        <v>422</v>
      </c>
      <c r="J91" s="19"/>
      <c r="K91" s="19">
        <v>519</v>
      </c>
      <c r="M91" s="2">
        <f t="shared" si="4"/>
        <v>75</v>
      </c>
    </row>
    <row r="92" spans="2:14" ht="13">
      <c r="B92" s="29" t="s">
        <v>113</v>
      </c>
      <c r="C92" s="30"/>
      <c r="D92" s="31" t="s">
        <v>114</v>
      </c>
      <c r="E92" s="31" t="s">
        <v>115</v>
      </c>
      <c r="F92" s="31" t="s">
        <v>36</v>
      </c>
      <c r="G92" s="32">
        <v>1</v>
      </c>
      <c r="H92" s="33"/>
      <c r="I92" s="62">
        <v>0</v>
      </c>
      <c r="J92" s="34"/>
      <c r="K92" s="35">
        <v>503</v>
      </c>
      <c r="M92" s="2">
        <f t="shared" si="4"/>
        <v>76</v>
      </c>
      <c r="N92" s="2" t="s">
        <v>138</v>
      </c>
    </row>
    <row r="93" spans="2:14" ht="13">
      <c r="B93" s="22" t="s">
        <v>62</v>
      </c>
      <c r="C93" s="16"/>
      <c r="D93" s="5"/>
      <c r="E93" s="5"/>
      <c r="F93" s="6"/>
      <c r="G93" s="23"/>
      <c r="H93" s="23"/>
      <c r="I93" s="63">
        <f>SUM(I81:I92)</f>
        <v>2052</v>
      </c>
      <c r="J93" s="44"/>
      <c r="K93" s="63">
        <f>SUM(K81:K92)</f>
        <v>3417</v>
      </c>
    </row>
    <row r="94" spans="2:14" ht="13.5" thickBot="1">
      <c r="B94" s="64" t="s">
        <v>136</v>
      </c>
      <c r="C94" s="65"/>
      <c r="D94" s="65"/>
      <c r="E94" s="65"/>
      <c r="F94" s="66"/>
      <c r="G94" s="65"/>
      <c r="H94" s="65"/>
      <c r="I94" s="67">
        <f>+I52+I66+I79+I93</f>
        <v>19738</v>
      </c>
      <c r="J94" s="68"/>
      <c r="K94" s="67">
        <f>+K52+K66+K79+K93</f>
        <v>24738</v>
      </c>
    </row>
    <row r="95" spans="2:14" ht="13.5" thickTop="1">
      <c r="B95" s="13" t="s">
        <v>123</v>
      </c>
      <c r="C95" s="13"/>
      <c r="D95" s="5"/>
      <c r="E95" s="5"/>
      <c r="F95" s="6"/>
      <c r="G95" s="5"/>
      <c r="H95" s="5"/>
      <c r="I95" s="5"/>
      <c r="J95" s="5"/>
      <c r="K95" s="5"/>
    </row>
    <row r="96" spans="2:14" ht="13">
      <c r="B96" s="29" t="s">
        <v>116</v>
      </c>
      <c r="C96" s="30"/>
      <c r="D96" s="31" t="s">
        <v>16</v>
      </c>
      <c r="E96" s="31" t="s">
        <v>17</v>
      </c>
      <c r="F96" s="31" t="s">
        <v>36</v>
      </c>
      <c r="G96" s="32">
        <v>0.65</v>
      </c>
      <c r="H96" s="33"/>
      <c r="I96" s="34">
        <v>362</v>
      </c>
      <c r="J96" s="34"/>
      <c r="K96" s="34">
        <v>390</v>
      </c>
    </row>
    <row r="97" spans="1:11" ht="13">
      <c r="B97" s="15" t="s">
        <v>119</v>
      </c>
      <c r="C97" s="69"/>
      <c r="D97" s="17" t="s">
        <v>16</v>
      </c>
      <c r="E97" s="17" t="s">
        <v>17</v>
      </c>
      <c r="F97" s="17" t="s">
        <v>36</v>
      </c>
      <c r="G97" s="18">
        <v>1</v>
      </c>
      <c r="H97" s="8"/>
      <c r="I97" s="19">
        <v>120</v>
      </c>
      <c r="J97" s="19"/>
      <c r="K97" s="19">
        <v>120</v>
      </c>
    </row>
    <row r="98" spans="1:11" ht="13.5" thickBot="1">
      <c r="B98" s="70" t="s">
        <v>117</v>
      </c>
      <c r="C98" s="65"/>
      <c r="D98" s="65"/>
      <c r="E98" s="65"/>
      <c r="F98" s="66"/>
      <c r="G98" s="65"/>
      <c r="H98" s="65"/>
      <c r="I98" s="71">
        <f>SUM(I94:I97)</f>
        <v>20220</v>
      </c>
      <c r="J98" s="68"/>
      <c r="K98" s="71">
        <f>SUM(K94:K97)</f>
        <v>25248</v>
      </c>
    </row>
    <row r="99" spans="1:11" ht="13.5" thickTop="1">
      <c r="A99" s="39"/>
      <c r="B99" s="5"/>
      <c r="C99" s="5"/>
      <c r="D99" s="5"/>
      <c r="E99" s="5"/>
      <c r="F99" s="6"/>
      <c r="G99" s="5"/>
      <c r="H99" s="5"/>
      <c r="I99" s="25"/>
      <c r="J99" s="41"/>
      <c r="K99" s="25"/>
    </row>
    <row r="100" spans="1:11" ht="13">
      <c r="B100" s="5"/>
      <c r="C100" s="5"/>
      <c r="D100" s="5"/>
      <c r="E100" s="5"/>
      <c r="F100" s="6"/>
      <c r="G100" s="5"/>
      <c r="H100" s="5"/>
      <c r="I100" s="8"/>
      <c r="J100" s="8"/>
      <c r="K100" s="8"/>
    </row>
    <row r="101" spans="1:11" ht="54.75" customHeight="1">
      <c r="A101" s="40">
        <v>-1</v>
      </c>
      <c r="B101" s="368" t="s">
        <v>124</v>
      </c>
      <c r="C101" s="368"/>
      <c r="D101" s="368"/>
      <c r="E101" s="368"/>
      <c r="F101" s="368"/>
      <c r="G101" s="368"/>
      <c r="H101" s="368"/>
      <c r="I101" s="368"/>
      <c r="J101" s="368"/>
      <c r="K101" s="368"/>
    </row>
    <row r="102" spans="1:11" ht="54" customHeight="1">
      <c r="A102" s="40">
        <v>-2</v>
      </c>
      <c r="B102" s="368" t="s">
        <v>125</v>
      </c>
      <c r="C102" s="368"/>
      <c r="D102" s="368"/>
      <c r="E102" s="368"/>
      <c r="F102" s="368"/>
      <c r="G102" s="368"/>
      <c r="H102" s="368"/>
      <c r="I102" s="368"/>
      <c r="J102" s="368"/>
      <c r="K102" s="368"/>
    </row>
    <row r="103" spans="1:11" ht="30" customHeight="1">
      <c r="A103" s="40">
        <v>-3</v>
      </c>
      <c r="B103" s="368" t="s">
        <v>118</v>
      </c>
      <c r="C103" s="368"/>
      <c r="D103" s="368"/>
      <c r="E103" s="368"/>
      <c r="F103" s="368"/>
      <c r="G103" s="368"/>
      <c r="H103" s="368"/>
      <c r="I103" s="368"/>
      <c r="J103" s="368"/>
      <c r="K103" s="368"/>
    </row>
    <row r="104" spans="1:11" ht="28.5" customHeight="1">
      <c r="A104" s="40">
        <v>-4</v>
      </c>
      <c r="B104" s="368" t="s">
        <v>134</v>
      </c>
      <c r="C104" s="368"/>
      <c r="D104" s="368"/>
      <c r="E104" s="368"/>
      <c r="F104" s="368"/>
      <c r="G104" s="368"/>
      <c r="H104" s="368"/>
      <c r="I104" s="368"/>
      <c r="J104" s="368"/>
      <c r="K104" s="368"/>
    </row>
    <row r="105" spans="1:11" ht="28.5" customHeight="1">
      <c r="A105" s="40">
        <v>-5</v>
      </c>
      <c r="B105" s="368" t="s">
        <v>133</v>
      </c>
      <c r="C105" s="368"/>
      <c r="D105" s="368"/>
      <c r="E105" s="368"/>
      <c r="F105" s="368"/>
      <c r="G105" s="368"/>
      <c r="H105" s="368"/>
      <c r="I105" s="368"/>
      <c r="J105" s="368"/>
      <c r="K105" s="368"/>
    </row>
    <row r="106" spans="1:11" ht="26.25" customHeight="1">
      <c r="A106" s="40">
        <v>-6</v>
      </c>
      <c r="B106" s="369" t="s">
        <v>132</v>
      </c>
      <c r="C106" s="369"/>
      <c r="D106" s="369"/>
      <c r="E106" s="369"/>
      <c r="F106" s="369"/>
      <c r="G106" s="369"/>
      <c r="H106" s="369"/>
      <c r="I106" s="369"/>
      <c r="J106" s="369"/>
      <c r="K106" s="369"/>
    </row>
    <row r="107" spans="1:11" ht="23.25" customHeight="1">
      <c r="A107" s="40">
        <v>-7</v>
      </c>
      <c r="B107" s="368" t="s">
        <v>135</v>
      </c>
      <c r="C107" s="368"/>
      <c r="D107" s="368"/>
      <c r="E107" s="368"/>
      <c r="F107" s="368"/>
      <c r="G107" s="368"/>
      <c r="H107" s="368"/>
      <c r="I107" s="368"/>
      <c r="J107" s="368"/>
      <c r="K107" s="368"/>
    </row>
    <row r="108" spans="1:11" ht="13">
      <c r="C108" s="24"/>
      <c r="D108" s="370"/>
      <c r="E108" s="371"/>
      <c r="F108" s="371"/>
      <c r="G108" s="371"/>
      <c r="H108" s="371"/>
      <c r="I108" s="371"/>
      <c r="J108" s="371"/>
      <c r="K108" s="371"/>
    </row>
  </sheetData>
  <mergeCells count="8">
    <mergeCell ref="B101:K101"/>
    <mergeCell ref="B102:K102"/>
    <mergeCell ref="B103:K103"/>
    <mergeCell ref="D108:K108"/>
    <mergeCell ref="B104:K104"/>
    <mergeCell ref="B106:K106"/>
    <mergeCell ref="B105:K105"/>
    <mergeCell ref="B107:K107"/>
  </mergeCells>
  <phoneticPr fontId="0" type="noConversion"/>
  <printOptions horizontalCentered="1"/>
  <pageMargins left="0.57999999999999996" right="0.42" top="0.28999999999999998" bottom="0.38" header="0.2" footer="0.2"/>
  <pageSetup paperSize="5" scale="63"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27">
    <pageSetUpPr fitToPage="1"/>
  </sheetPr>
  <dimension ref="A1:I20"/>
  <sheetViews>
    <sheetView workbookViewId="0"/>
  </sheetViews>
  <sheetFormatPr defaultColWidth="8.81640625" defaultRowHeight="12.5"/>
  <cols>
    <col min="1" max="1" width="3.81640625" style="2" customWidth="1"/>
    <col min="2" max="2" width="43.1796875" style="73" customWidth="1"/>
    <col min="3" max="3" width="1.1796875" style="73" customWidth="1"/>
    <col min="4" max="4" width="14" style="73" customWidth="1"/>
    <col min="5" max="5" width="10.54296875" style="73" bestFit="1" customWidth="1"/>
    <col min="6" max="6" width="13.1796875" style="74" customWidth="1"/>
    <col min="7" max="7" width="10" style="73" bestFit="1" customWidth="1"/>
    <col min="8" max="8" width="1.1796875" style="73" customWidth="1"/>
    <col min="9" max="9" width="12.81640625" style="73" customWidth="1"/>
    <col min="10" max="10" width="2.81640625" style="2" customWidth="1"/>
    <col min="11" max="16384" width="8.81640625" style="2"/>
  </cols>
  <sheetData>
    <row r="1" spans="1:9" ht="20">
      <c r="B1" s="72"/>
    </row>
    <row r="2" spans="1:9" ht="13.5">
      <c r="A2" s="4" t="s">
        <v>141</v>
      </c>
      <c r="C2" s="75"/>
    </row>
    <row r="3" spans="1:9" ht="13">
      <c r="B3" s="76"/>
      <c r="C3" s="76"/>
      <c r="D3" s="76"/>
      <c r="E3" s="76"/>
      <c r="F3" s="77"/>
      <c r="G3" s="76"/>
      <c r="H3" s="76"/>
      <c r="I3" s="76"/>
    </row>
    <row r="4" spans="1:9" ht="13.5" thickBot="1">
      <c r="B4" s="78"/>
      <c r="C4" s="79"/>
      <c r="D4" s="80" t="s">
        <v>142</v>
      </c>
      <c r="E4" s="80" t="s">
        <v>143</v>
      </c>
      <c r="F4" s="80" t="s">
        <v>144</v>
      </c>
      <c r="G4" s="80" t="s">
        <v>145</v>
      </c>
      <c r="H4" s="76"/>
      <c r="I4" s="80" t="s">
        <v>146</v>
      </c>
    </row>
    <row r="5" spans="1:9" ht="13">
      <c r="B5" s="78"/>
      <c r="C5" s="79"/>
      <c r="D5" s="79"/>
      <c r="E5" s="79"/>
      <c r="F5" s="79"/>
      <c r="G5" s="79"/>
      <c r="H5" s="76"/>
      <c r="I5" s="79"/>
    </row>
    <row r="6" spans="1:9" ht="13">
      <c r="B6" s="26" t="s">
        <v>147</v>
      </c>
      <c r="C6" s="26"/>
      <c r="D6" s="81">
        <v>7910</v>
      </c>
      <c r="E6" s="81">
        <v>7392</v>
      </c>
      <c r="F6" s="82">
        <v>6083</v>
      </c>
      <c r="G6" s="81">
        <v>3417</v>
      </c>
      <c r="H6" s="81"/>
      <c r="I6" s="81">
        <f>SUM(D6:H6)</f>
        <v>24802</v>
      </c>
    </row>
    <row r="7" spans="1:9" ht="13">
      <c r="B7" s="83" t="s">
        <v>148</v>
      </c>
      <c r="C7" s="84"/>
      <c r="D7" s="85">
        <v>-64</v>
      </c>
      <c r="E7" s="85"/>
      <c r="F7" s="85"/>
      <c r="G7" s="85"/>
      <c r="H7" s="86"/>
      <c r="I7" s="86">
        <f>SUM(D7:H7)</f>
        <v>-64</v>
      </c>
    </row>
    <row r="8" spans="1:9" ht="13">
      <c r="B8" s="29" t="s">
        <v>149</v>
      </c>
      <c r="C8" s="30"/>
      <c r="D8" s="87"/>
      <c r="E8" s="87">
        <v>0</v>
      </c>
      <c r="F8" s="87"/>
      <c r="G8" s="87"/>
      <c r="H8" s="88"/>
      <c r="I8" s="89">
        <f>SUM(D8:H8)</f>
        <v>0</v>
      </c>
    </row>
    <row r="9" spans="1:9" ht="13">
      <c r="B9" s="90" t="s">
        <v>150</v>
      </c>
      <c r="C9" s="84"/>
      <c r="D9" s="85">
        <f>SUM(D6:D8)</f>
        <v>7846</v>
      </c>
      <c r="E9" s="85">
        <f>SUM(E6:E8)</f>
        <v>7392</v>
      </c>
      <c r="F9" s="85">
        <f>SUM(F6:F8)</f>
        <v>6083</v>
      </c>
      <c r="G9" s="85">
        <f>SUM(G6:G8)</f>
        <v>3417</v>
      </c>
      <c r="H9" s="91"/>
      <c r="I9" s="92">
        <f>SUM(I6:I8)</f>
        <v>24738</v>
      </c>
    </row>
    <row r="10" spans="1:9" ht="13">
      <c r="B10" s="29" t="s">
        <v>151</v>
      </c>
      <c r="C10" s="30"/>
      <c r="D10" s="93">
        <f>+-310-621</f>
        <v>-931</v>
      </c>
      <c r="E10" s="93"/>
      <c r="F10" s="93"/>
      <c r="G10" s="93"/>
      <c r="H10" s="94"/>
      <c r="I10" s="95">
        <f>SUM(D10:H10)</f>
        <v>-931</v>
      </c>
    </row>
    <row r="11" spans="1:9" ht="13">
      <c r="B11" s="83" t="s">
        <v>152</v>
      </c>
      <c r="C11" s="84"/>
      <c r="D11" s="96"/>
      <c r="E11" s="96"/>
      <c r="F11" s="96"/>
      <c r="G11" s="96">
        <f>4490-565</f>
        <v>3925</v>
      </c>
      <c r="H11" s="91"/>
      <c r="I11" s="97">
        <f>SUM(D11:H11)</f>
        <v>3925</v>
      </c>
    </row>
    <row r="12" spans="1:9" ht="13.5" thickBot="1">
      <c r="B12" s="26" t="s">
        <v>153</v>
      </c>
      <c r="C12" s="30"/>
      <c r="D12" s="98">
        <f>SUM(D9:D11)</f>
        <v>6915</v>
      </c>
      <c r="E12" s="98">
        <f>SUM(E9:E11)</f>
        <v>7392</v>
      </c>
      <c r="F12" s="98">
        <f>SUM(F9:F11)</f>
        <v>6083</v>
      </c>
      <c r="G12" s="98">
        <f>SUM(G9:G11)</f>
        <v>7342</v>
      </c>
      <c r="H12" s="94"/>
      <c r="I12" s="99">
        <f>SUM(I9:I11)</f>
        <v>27732</v>
      </c>
    </row>
    <row r="13" spans="1:9" ht="13.5" thickTop="1">
      <c r="B13" s="90"/>
      <c r="C13" s="84"/>
      <c r="D13" s="96"/>
      <c r="E13" s="96"/>
      <c r="F13" s="96"/>
      <c r="G13" s="96"/>
      <c r="H13" s="91"/>
      <c r="I13" s="97"/>
    </row>
    <row r="14" spans="1:9" ht="13">
      <c r="B14" s="90" t="s">
        <v>154</v>
      </c>
      <c r="C14" s="84"/>
      <c r="D14" s="96"/>
      <c r="E14" s="96"/>
      <c r="F14" s="96"/>
      <c r="G14" s="96"/>
      <c r="H14" s="91"/>
      <c r="I14" s="97"/>
    </row>
    <row r="15" spans="1:9" ht="13">
      <c r="B15" s="29" t="s">
        <v>155</v>
      </c>
      <c r="C15" s="30"/>
      <c r="D15" s="93"/>
      <c r="E15" s="93"/>
      <c r="F15" s="93"/>
      <c r="G15" s="93">
        <v>565</v>
      </c>
      <c r="H15" s="94"/>
      <c r="I15" s="95">
        <f>SUM(D15:G15)</f>
        <v>565</v>
      </c>
    </row>
    <row r="16" spans="1:9" ht="13">
      <c r="B16" s="83" t="s">
        <v>156</v>
      </c>
      <c r="C16" s="84"/>
      <c r="D16" s="96">
        <v>390</v>
      </c>
      <c r="E16" s="96"/>
      <c r="F16" s="96"/>
      <c r="G16" s="96"/>
      <c r="H16" s="91"/>
      <c r="I16" s="97">
        <f>SUM(D16:G16)</f>
        <v>390</v>
      </c>
    </row>
    <row r="17" spans="2:9" ht="13">
      <c r="B17" s="29" t="s">
        <v>157</v>
      </c>
      <c r="C17" s="30"/>
      <c r="D17" s="100">
        <v>120</v>
      </c>
      <c r="E17" s="100"/>
      <c r="F17" s="100"/>
      <c r="G17" s="100"/>
      <c r="H17" s="94"/>
      <c r="I17" s="95">
        <f>SUM(D17:G17)</f>
        <v>120</v>
      </c>
    </row>
    <row r="18" spans="2:9" ht="13.5" thickBot="1">
      <c r="B18" s="83"/>
      <c r="C18" s="84"/>
      <c r="D18" s="101">
        <f>SUM(D15:D17)</f>
        <v>510</v>
      </c>
      <c r="E18" s="101">
        <f>SUM(E15:E17)</f>
        <v>0</v>
      </c>
      <c r="F18" s="101">
        <f>SUM(F15:F17)</f>
        <v>0</v>
      </c>
      <c r="G18" s="101">
        <f>SUM(G15:G17)</f>
        <v>565</v>
      </c>
      <c r="H18" s="91"/>
      <c r="I18" s="102">
        <f>SUM(I15:I17)</f>
        <v>1075</v>
      </c>
    </row>
    <row r="19" spans="2:9" ht="13.5" thickTop="1">
      <c r="B19" s="83"/>
      <c r="C19" s="84"/>
      <c r="D19" s="103"/>
      <c r="E19" s="103"/>
      <c r="F19" s="103"/>
      <c r="G19" s="104"/>
      <c r="H19" s="105"/>
      <c r="I19" s="59"/>
    </row>
    <row r="20" spans="2:9" ht="13">
      <c r="B20" s="83"/>
      <c r="C20" s="84"/>
      <c r="D20" s="103"/>
      <c r="E20" s="103"/>
      <c r="F20" s="103"/>
      <c r="G20" s="104"/>
      <c r="H20" s="105"/>
      <c r="I20" s="59"/>
    </row>
  </sheetData>
  <phoneticPr fontId="0" type="noConversion"/>
  <printOptions horizontalCentered="1"/>
  <pageMargins left="0.57999999999999996" right="0.42" top="0.28999999999999998" bottom="0.38" header="0.2" footer="0.2"/>
  <pageSetup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28"/>
  <dimension ref="A1"/>
  <sheetViews>
    <sheetView workbookViewId="0"/>
  </sheetViews>
  <sheetFormatPr defaultRowHeight="12.5"/>
  <sheetData/>
  <phoneticPr fontId="8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743</v>
      </c>
      <c r="C6" s="155"/>
      <c r="D6" s="156">
        <f>'CPN Portfolio 11.24.20 '!I46</f>
        <v>6635</v>
      </c>
      <c r="E6" s="156">
        <f>'CPN Portfolio 11.24.20 '!I60</f>
        <v>8452</v>
      </c>
      <c r="F6" s="156">
        <f>'CPN Portfolio 11.24.20 '!I90</f>
        <v>6665.5</v>
      </c>
      <c r="G6" s="158"/>
      <c r="H6" s="156">
        <f>SUM(D6:G6)</f>
        <v>21752.5</v>
      </c>
      <c r="J6" s="159"/>
    </row>
    <row r="7" spans="1:11">
      <c r="B7" s="83"/>
      <c r="C7" s="161"/>
      <c r="D7" s="170"/>
      <c r="E7" s="170"/>
      <c r="F7" s="170"/>
      <c r="G7" s="166"/>
      <c r="H7" s="285"/>
    </row>
    <row r="8" spans="1:11">
      <c r="A8" s="147"/>
      <c r="B8" s="155" t="s">
        <v>747</v>
      </c>
      <c r="C8" s="161"/>
      <c r="D8" s="165">
        <f>SUM(D6:D7)</f>
        <v>6635</v>
      </c>
      <c r="E8" s="165">
        <f>SUM(E6:E7)</f>
        <v>8452</v>
      </c>
      <c r="F8" s="165">
        <f>SUM(F6:F7)</f>
        <v>6665.5</v>
      </c>
      <c r="G8" s="165"/>
      <c r="H8" s="165">
        <f>SUM(H6:H7)</f>
        <v>21752.5</v>
      </c>
      <c r="J8" s="159">
        <f>H8-'CPN Portfolio 12.31.20 '!I91</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83" t="s">
        <v>720</v>
      </c>
      <c r="C13" s="161"/>
      <c r="D13" s="167">
        <v>0</v>
      </c>
      <c r="E13" s="167"/>
      <c r="F13" s="167"/>
      <c r="G13" s="168"/>
      <c r="H13" s="167">
        <f>SUM(D13:F13)</f>
        <v>0</v>
      </c>
    </row>
    <row r="14" spans="1:11" ht="14.5" thickBot="1">
      <c r="A14" s="147"/>
      <c r="B14" s="160" t="s">
        <v>425</v>
      </c>
      <c r="C14" s="161"/>
      <c r="D14" s="171">
        <f>SUM(D13:D13)</f>
        <v>0</v>
      </c>
      <c r="E14" s="171">
        <f>SUM(E13:E13)</f>
        <v>0</v>
      </c>
      <c r="F14" s="171">
        <f>SUM(F13:F13)</f>
        <v>0</v>
      </c>
      <c r="G14" s="171">
        <f>SUM(G13:G13)</f>
        <v>0</v>
      </c>
      <c r="H14" s="171">
        <f>SUM(H13:H13)</f>
        <v>0</v>
      </c>
    </row>
    <row r="15" spans="1:11" ht="14.5" hidden="1" thickTop="1">
      <c r="A15" s="147"/>
      <c r="B15" s="239" t="s">
        <v>360</v>
      </c>
      <c r="C15" s="161"/>
      <c r="D15" s="167"/>
      <c r="E15" s="167"/>
      <c r="F15" s="167"/>
      <c r="G15" s="168"/>
      <c r="H15" s="167"/>
    </row>
    <row r="16" spans="1:11" ht="14.5" hidden="1" thickTop="1">
      <c r="A16" s="147"/>
      <c r="B16" s="83"/>
      <c r="C16" s="161"/>
      <c r="D16" s="167"/>
      <c r="E16" s="167"/>
      <c r="F16" s="167"/>
      <c r="G16" s="168"/>
      <c r="H16" s="169"/>
    </row>
    <row r="17" spans="1:10" ht="14.5" hidden="1" thickTop="1">
      <c r="A17" s="147"/>
      <c r="B17" s="83"/>
      <c r="C17" s="161"/>
      <c r="D17" s="167"/>
      <c r="E17" s="167"/>
      <c r="F17" s="167"/>
      <c r="G17" s="168"/>
      <c r="H17" s="169"/>
    </row>
    <row r="18" spans="1:10" ht="15" hidden="1" thickTop="1" thickBot="1">
      <c r="A18" s="147"/>
      <c r="B18" s="160" t="s">
        <v>587</v>
      </c>
      <c r="C18" s="161"/>
      <c r="D18" s="171">
        <f>SUM(D13:D17)</f>
        <v>0</v>
      </c>
      <c r="E18" s="171">
        <f>SUM(E13:E17)</f>
        <v>0</v>
      </c>
      <c r="F18" s="171">
        <f>SUM(F13:F17)</f>
        <v>0</v>
      </c>
      <c r="G18" s="171"/>
      <c r="H18" s="171">
        <f>SUM(H13:H17)</f>
        <v>0</v>
      </c>
      <c r="J18" s="159"/>
    </row>
    <row r="19" spans="1:10" ht="14.5" thickTop="1">
      <c r="A19" s="147"/>
      <c r="B19" s="160"/>
      <c r="C19" s="161"/>
      <c r="D19" s="173"/>
      <c r="E19" s="173"/>
      <c r="F19" s="174"/>
      <c r="G19" s="175"/>
      <c r="H19" s="176"/>
    </row>
    <row r="20" spans="1:10" ht="14.5" thickBot="1">
      <c r="A20" s="147"/>
      <c r="B20" s="148" t="s">
        <v>537</v>
      </c>
      <c r="C20" s="161"/>
      <c r="D20" s="179">
        <f>+D8+D14</f>
        <v>6635</v>
      </c>
      <c r="E20" s="179">
        <f>+E8+E14</f>
        <v>8452</v>
      </c>
      <c r="F20" s="179">
        <f>+F8+F14</f>
        <v>6665.5</v>
      </c>
      <c r="G20" s="179"/>
      <c r="H20" s="179">
        <f>+H8+H14</f>
        <v>21752.5</v>
      </c>
      <c r="J20" s="159">
        <f>H20-'CPN Portfolio 12.31.20 '!I95</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7">
    <cfRule type="expression" dxfId="201" priority="1">
      <formula>MOD(ROW(),2)=0</formula>
    </cfRule>
  </conditionalFormatting>
  <conditionalFormatting sqref="B12:B13">
    <cfRule type="expression" dxfId="200" priority="2">
      <formula>MOD(ROW(),2)=0</formula>
    </cfRule>
  </conditionalFormatting>
  <conditionalFormatting sqref="B16:B17">
    <cfRule type="expression" dxfId="199" priority="3">
      <formula>MOD(ROW(),2)=0</formula>
    </cfRule>
  </conditionalFormatting>
  <pageMargins left="0.7" right="0.7" top="0.75" bottom="0.75" header="0.3" footer="0.3"/>
  <pageSetup scale="8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105"/>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741</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5.5">
      <c r="B27" s="83" t="s">
        <v>684</v>
      </c>
      <c r="C27" s="84"/>
      <c r="D27" s="103" t="s">
        <v>16</v>
      </c>
      <c r="E27" s="103" t="s">
        <v>17</v>
      </c>
      <c r="F27" s="103" t="s">
        <v>273</v>
      </c>
      <c r="G27" s="104">
        <v>1</v>
      </c>
      <c r="H27" s="105"/>
      <c r="I27" s="193">
        <v>572</v>
      </c>
      <c r="J27" s="59"/>
      <c r="K27" s="193">
        <v>619</v>
      </c>
      <c r="O27" s="194">
        <f t="shared" si="2"/>
        <v>17</v>
      </c>
    </row>
    <row r="28" spans="2:17" ht="13">
      <c r="B28" s="83" t="s">
        <v>287</v>
      </c>
      <c r="C28" s="84"/>
      <c r="D28" s="103" t="s">
        <v>16</v>
      </c>
      <c r="E28" s="103" t="s">
        <v>17</v>
      </c>
      <c r="F28" s="103" t="s">
        <v>273</v>
      </c>
      <c r="G28" s="104">
        <v>1</v>
      </c>
      <c r="H28" s="105"/>
      <c r="I28" s="193">
        <v>513</v>
      </c>
      <c r="J28" s="59"/>
      <c r="K28" s="193">
        <v>608</v>
      </c>
      <c r="M28" s="194" t="e">
        <f>+M46+1</f>
        <v>#REF!</v>
      </c>
      <c r="O28" s="194">
        <f t="shared" si="2"/>
        <v>18</v>
      </c>
    </row>
    <row r="29" spans="2:17" ht="13">
      <c r="B29" s="83" t="s">
        <v>41</v>
      </c>
      <c r="C29" s="84"/>
      <c r="D29" s="103" t="s">
        <v>16</v>
      </c>
      <c r="E29" s="103" t="s">
        <v>17</v>
      </c>
      <c r="F29" s="103" t="s">
        <v>273</v>
      </c>
      <c r="G29" s="104">
        <v>1</v>
      </c>
      <c r="H29" s="105"/>
      <c r="I29" s="193">
        <v>564</v>
      </c>
      <c r="J29" s="59"/>
      <c r="K29" s="193">
        <v>605</v>
      </c>
      <c r="M29" s="194" t="e">
        <f>+M26+1</f>
        <v>#REF!</v>
      </c>
      <c r="O29" s="194">
        <f t="shared" si="2"/>
        <v>19</v>
      </c>
    </row>
    <row r="30" spans="2:17" ht="13">
      <c r="B30" s="83" t="s">
        <v>42</v>
      </c>
      <c r="C30" s="84"/>
      <c r="D30" s="103" t="s">
        <v>16</v>
      </c>
      <c r="E30" s="103" t="s">
        <v>17</v>
      </c>
      <c r="F30" s="103" t="s">
        <v>273</v>
      </c>
      <c r="G30" s="104">
        <v>1</v>
      </c>
      <c r="H30" s="105"/>
      <c r="I30" s="193">
        <v>542</v>
      </c>
      <c r="J30" s="59"/>
      <c r="K30" s="193">
        <v>578</v>
      </c>
      <c r="M30" s="194" t="e">
        <f>+#REF!+1</f>
        <v>#REF!</v>
      </c>
      <c r="O30" s="194">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3">
      <c r="B32" s="83" t="s">
        <v>44</v>
      </c>
      <c r="C32" s="84"/>
      <c r="D32" s="103" t="s">
        <v>16</v>
      </c>
      <c r="E32" s="103" t="s">
        <v>45</v>
      </c>
      <c r="F32" s="103" t="s">
        <v>273</v>
      </c>
      <c r="G32" s="104">
        <v>1</v>
      </c>
      <c r="H32" s="105"/>
      <c r="I32" s="193">
        <v>520</v>
      </c>
      <c r="J32" s="59"/>
      <c r="K32" s="193">
        <v>530</v>
      </c>
      <c r="M32" s="194" t="e">
        <f>+M30+1</f>
        <v>#REF!</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6635</v>
      </c>
      <c r="J46" s="204"/>
      <c r="K46" s="203">
        <f>SUM(K10:K45)</f>
        <v>7590</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830+13+260+13</f>
        <v>1116</v>
      </c>
      <c r="J48" s="59"/>
      <c r="K48" s="200">
        <f>1001+13+190+13</f>
        <v>1217</v>
      </c>
      <c r="O48" s="194">
        <f>+O45+1</f>
        <v>36</v>
      </c>
    </row>
    <row r="49" spans="2:17" ht="13">
      <c r="B49" s="83" t="s">
        <v>457</v>
      </c>
      <c r="C49" s="84"/>
      <c r="D49" s="103" t="s">
        <v>122</v>
      </c>
      <c r="E49" s="103" t="s">
        <v>65</v>
      </c>
      <c r="F49" s="103" t="s">
        <v>273</v>
      </c>
      <c r="G49" s="104">
        <v>1</v>
      </c>
      <c r="H49" s="105"/>
      <c r="I49" s="200">
        <f>1009+20</f>
        <v>1029</v>
      </c>
      <c r="J49" s="59"/>
      <c r="K49" s="200">
        <f>1000+20</f>
        <v>1020</v>
      </c>
      <c r="O49" s="194">
        <f>O48+1</f>
        <v>37</v>
      </c>
    </row>
    <row r="50" spans="2:17" ht="13">
      <c r="B50" s="83" t="s">
        <v>67</v>
      </c>
      <c r="C50" s="84"/>
      <c r="D50" s="103" t="s">
        <v>122</v>
      </c>
      <c r="E50" s="103" t="s">
        <v>65</v>
      </c>
      <c r="F50" s="103" t="s">
        <v>298</v>
      </c>
      <c r="G50" s="104">
        <v>1</v>
      </c>
      <c r="H50" s="105"/>
      <c r="I50" s="200">
        <f>782+28</f>
        <v>810</v>
      </c>
      <c r="J50" s="59"/>
      <c r="K50" s="200">
        <f>842+54</f>
        <v>896</v>
      </c>
      <c r="M50" s="194" t="e">
        <f>+M28+1</f>
        <v>#REF!</v>
      </c>
      <c r="O50" s="194">
        <f>+O49+1</f>
        <v>38</v>
      </c>
    </row>
    <row r="51" spans="2:17" ht="13">
      <c r="B51" s="83" t="s">
        <v>71</v>
      </c>
      <c r="C51" s="84"/>
      <c r="D51" s="103" t="s">
        <v>122</v>
      </c>
      <c r="E51" s="103" t="s">
        <v>65</v>
      </c>
      <c r="F51" s="103" t="s">
        <v>298</v>
      </c>
      <c r="G51" s="104">
        <v>1</v>
      </c>
      <c r="H51" s="105"/>
      <c r="I51" s="200">
        <f>463+260+9+10</f>
        <v>742</v>
      </c>
      <c r="J51" s="59"/>
      <c r="K51" s="200">
        <f>608+200+9+10</f>
        <v>827</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f>740+20</f>
        <v>760</v>
      </c>
      <c r="J53" s="59"/>
      <c r="K53" s="200">
        <f>762+20</f>
        <v>782</v>
      </c>
      <c r="O53" s="194">
        <f t="shared" ref="O53:O59" si="4">+O52+1</f>
        <v>41</v>
      </c>
    </row>
    <row r="54" spans="2:17" ht="13">
      <c r="B54" s="83" t="s">
        <v>64</v>
      </c>
      <c r="C54" s="84"/>
      <c r="D54" s="103" t="s">
        <v>122</v>
      </c>
      <c r="E54" s="103" t="s">
        <v>65</v>
      </c>
      <c r="F54" s="103" t="s">
        <v>273</v>
      </c>
      <c r="G54" s="104">
        <v>0.75</v>
      </c>
      <c r="H54" s="105"/>
      <c r="I54" s="200">
        <f>779+15</f>
        <v>794</v>
      </c>
      <c r="J54" s="59"/>
      <c r="K54" s="200">
        <f>746+15</f>
        <v>761</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58"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f>426+10</f>
        <v>436</v>
      </c>
      <c r="J57" s="59"/>
      <c r="K57" s="200">
        <f>500+10</f>
        <v>510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3">
      <c r="B60" s="201" t="s">
        <v>62</v>
      </c>
      <c r="C60" s="84"/>
      <c r="D60" s="76"/>
      <c r="E60" s="76"/>
      <c r="F60" s="77"/>
      <c r="G60" s="202"/>
      <c r="H60" s="202"/>
      <c r="I60" s="203">
        <f>SUM(I48:I59)</f>
        <v>8452</v>
      </c>
      <c r="J60" s="204"/>
      <c r="K60" s="203">
        <f>SUM(K48:K59)</f>
        <v>8947</v>
      </c>
      <c r="M60" s="194" t="e">
        <f>+#REF!+1</f>
        <v>#REF!</v>
      </c>
    </row>
    <row r="61" spans="2:17" ht="13">
      <c r="B61" s="90" t="s">
        <v>471</v>
      </c>
      <c r="C61" s="90"/>
      <c r="D61" s="76"/>
      <c r="E61" s="76"/>
      <c r="F61" s="77"/>
      <c r="G61" s="76"/>
      <c r="H61" s="76"/>
      <c r="I61" s="199"/>
      <c r="J61" s="76"/>
      <c r="K61" s="199"/>
    </row>
    <row r="62" spans="2:17" ht="15.5">
      <c r="B62" s="83" t="s">
        <v>727</v>
      </c>
      <c r="C62" s="84"/>
      <c r="D62" s="103" t="s">
        <v>114</v>
      </c>
      <c r="E62" s="103" t="s">
        <v>254</v>
      </c>
      <c r="F62" s="103" t="s">
        <v>273</v>
      </c>
      <c r="G62" s="104">
        <v>1</v>
      </c>
      <c r="H62" s="105"/>
      <c r="I62" s="200">
        <f>1037+10+15-102</f>
        <v>960</v>
      </c>
      <c r="J62" s="59"/>
      <c r="K62" s="200">
        <v>1130</v>
      </c>
      <c r="O62" s="194">
        <f>O59+1</f>
        <v>48</v>
      </c>
    </row>
    <row r="63" spans="2:17" ht="15.5">
      <c r="B63" s="83" t="s">
        <v>728</v>
      </c>
      <c r="C63" s="84"/>
      <c r="D63" s="103" t="s">
        <v>114</v>
      </c>
      <c r="E63" s="103" t="s">
        <v>255</v>
      </c>
      <c r="F63" s="103" t="s">
        <v>273</v>
      </c>
      <c r="G63" s="104">
        <v>1</v>
      </c>
      <c r="H63" s="105"/>
      <c r="I63" s="193">
        <f>1030+6+3-108</f>
        <v>931</v>
      </c>
      <c r="J63" s="59"/>
      <c r="K63" s="193">
        <v>1130</v>
      </c>
      <c r="M63" s="194" t="e">
        <f>+#REF!+1</f>
        <v>#REF!</v>
      </c>
      <c r="O63" s="194">
        <f t="shared" ref="O63:O83" si="6">+O62+1</f>
        <v>49</v>
      </c>
    </row>
    <row r="64" spans="2:17" ht="15.5">
      <c r="B64" s="83" t="s">
        <v>729</v>
      </c>
      <c r="D64" s="103" t="s">
        <v>114</v>
      </c>
      <c r="E64" s="103" t="s">
        <v>254</v>
      </c>
      <c r="F64" s="103" t="s">
        <v>273</v>
      </c>
      <c r="G64" s="104">
        <v>1</v>
      </c>
      <c r="I64" s="193">
        <f>668</f>
        <v>668</v>
      </c>
      <c r="J64" s="204"/>
      <c r="K64" s="193">
        <f>760+68</f>
        <v>828</v>
      </c>
      <c r="O64" s="194">
        <f t="shared" si="6"/>
        <v>50</v>
      </c>
    </row>
    <row r="65" spans="2:15" ht="13">
      <c r="B65" s="83" t="s">
        <v>80</v>
      </c>
      <c r="C65" s="84"/>
      <c r="D65" s="103" t="s">
        <v>78</v>
      </c>
      <c r="E65" s="103" t="s">
        <v>81</v>
      </c>
      <c r="F65" s="103" t="s">
        <v>298</v>
      </c>
      <c r="G65" s="104">
        <v>1</v>
      </c>
      <c r="H65" s="105"/>
      <c r="I65" s="200">
        <v>720</v>
      </c>
      <c r="J65" s="59"/>
      <c r="K65" s="200">
        <v>807</v>
      </c>
      <c r="M65" s="194" t="e">
        <f>+M60+1</f>
        <v>#REF!</v>
      </c>
      <c r="O65" s="194">
        <f t="shared" si="6"/>
        <v>51</v>
      </c>
    </row>
    <row r="66" spans="2:15" ht="15.5">
      <c r="B66" s="83" t="s">
        <v>730</v>
      </c>
      <c r="C66" s="84"/>
      <c r="D66" s="103" t="s">
        <v>120</v>
      </c>
      <c r="E66" s="103" t="s">
        <v>500</v>
      </c>
      <c r="F66" s="103" t="s">
        <v>273</v>
      </c>
      <c r="G66" s="104">
        <v>1</v>
      </c>
      <c r="H66" s="105"/>
      <c r="I66" s="200">
        <v>750</v>
      </c>
      <c r="J66" s="59"/>
      <c r="K66" s="200">
        <v>731</v>
      </c>
      <c r="O66" s="194">
        <f t="shared" si="6"/>
        <v>52</v>
      </c>
    </row>
    <row r="67" spans="2:15" ht="15.5">
      <c r="B67" s="83" t="s">
        <v>731</v>
      </c>
      <c r="C67" s="84"/>
      <c r="D67" s="103" t="s">
        <v>114</v>
      </c>
      <c r="E67" s="103" t="s">
        <v>255</v>
      </c>
      <c r="F67" s="103" t="s">
        <v>413</v>
      </c>
      <c r="G67" s="104">
        <v>1</v>
      </c>
      <c r="H67" s="105"/>
      <c r="I67" s="200">
        <v>0</v>
      </c>
      <c r="J67" s="59"/>
      <c r="K67" s="200">
        <v>725</v>
      </c>
      <c r="M67" s="194" t="e">
        <f>+M63+1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5.5">
      <c r="B69" s="83" t="s">
        <v>732</v>
      </c>
      <c r="C69" s="84"/>
      <c r="D69" s="103" t="s">
        <v>114</v>
      </c>
      <c r="E69" s="103" t="s">
        <v>254</v>
      </c>
      <c r="F69" s="103" t="s">
        <v>273</v>
      </c>
      <c r="G69" s="104">
        <v>1</v>
      </c>
      <c r="H69" s="105"/>
      <c r="I69" s="193">
        <f>518.5-55</f>
        <v>463.5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5.5">
      <c r="B72" s="83" t="s">
        <v>733</v>
      </c>
      <c r="C72" s="84"/>
      <c r="D72" s="103" t="s">
        <v>114</v>
      </c>
      <c r="E72" s="103" t="s">
        <v>115</v>
      </c>
      <c r="F72" s="103" t="s">
        <v>412</v>
      </c>
      <c r="G72" s="104">
        <v>1</v>
      </c>
      <c r="H72" s="105"/>
      <c r="I72" s="200">
        <v>0</v>
      </c>
      <c r="J72" s="59"/>
      <c r="K72" s="200">
        <v>503</v>
      </c>
      <c r="M72" s="194" t="e">
        <f>+#REF!+1</f>
        <v>#REF!</v>
      </c>
      <c r="O72" s="194">
        <f t="shared" si="6"/>
        <v>58</v>
      </c>
    </row>
    <row r="73" spans="2:15" ht="13">
      <c r="B73" s="83" t="s">
        <v>89</v>
      </c>
      <c r="C73" s="84"/>
      <c r="D73" s="103" t="s">
        <v>78</v>
      </c>
      <c r="E73" s="103" t="s">
        <v>90</v>
      </c>
      <c r="F73" s="103" t="s">
        <v>298</v>
      </c>
      <c r="G73" s="104">
        <v>1</v>
      </c>
      <c r="H73" s="105"/>
      <c r="I73" s="200">
        <v>184</v>
      </c>
      <c r="J73" s="59"/>
      <c r="K73" s="200">
        <v>215</v>
      </c>
      <c r="M73" s="194" t="e">
        <f>+#REF!+1</f>
        <v>#REF!</v>
      </c>
      <c r="O73" s="194">
        <f t="shared" si="6"/>
        <v>59</v>
      </c>
    </row>
    <row r="74" spans="2:15" ht="15.5">
      <c r="B74" s="83" t="s">
        <v>734</v>
      </c>
      <c r="C74" s="84"/>
      <c r="D74" s="103" t="s">
        <v>114</v>
      </c>
      <c r="E74" s="103" t="s">
        <v>256</v>
      </c>
      <c r="F74" s="103" t="s">
        <v>412</v>
      </c>
      <c r="G74" s="104">
        <v>1</v>
      </c>
      <c r="H74" s="105"/>
      <c r="I74" s="200">
        <v>0</v>
      </c>
      <c r="J74" s="59"/>
      <c r="K74" s="200">
        <v>191</v>
      </c>
      <c r="M74" s="194" t="e">
        <f>+#REF!+1</f>
        <v>#REF!</v>
      </c>
      <c r="O74" s="194">
        <f t="shared" si="6"/>
        <v>60</v>
      </c>
    </row>
    <row r="75" spans="2:15" ht="15.5">
      <c r="B75" s="83" t="s">
        <v>735</v>
      </c>
      <c r="C75" s="84"/>
      <c r="D75" s="103" t="s">
        <v>120</v>
      </c>
      <c r="E75" s="103" t="s">
        <v>107</v>
      </c>
      <c r="F75" s="103" t="s">
        <v>298</v>
      </c>
      <c r="G75" s="104">
        <v>1</v>
      </c>
      <c r="H75" s="105"/>
      <c r="I75" s="200">
        <v>110</v>
      </c>
      <c r="J75" s="59"/>
      <c r="K75" s="200">
        <v>121</v>
      </c>
      <c r="M75" s="194" t="e">
        <f>+#REF!+1</f>
        <v>#REF!</v>
      </c>
      <c r="O75" s="194">
        <f t="shared" si="6"/>
        <v>61</v>
      </c>
    </row>
    <row r="76" spans="2:15" ht="15.5">
      <c r="B76" s="83" t="s">
        <v>736</v>
      </c>
      <c r="C76" s="84"/>
      <c r="D76" s="103" t="s">
        <v>114</v>
      </c>
      <c r="E76" s="103" t="s">
        <v>256</v>
      </c>
      <c r="F76" s="103" t="s">
        <v>412</v>
      </c>
      <c r="G76" s="104">
        <v>1</v>
      </c>
      <c r="H76" s="105"/>
      <c r="I76" s="193">
        <v>0</v>
      </c>
      <c r="J76" s="59"/>
      <c r="K76" s="193">
        <v>92</v>
      </c>
      <c r="M76" s="194" t="e">
        <f>+M75+1</f>
        <v>#REF!</v>
      </c>
      <c r="O76" s="194">
        <f t="shared" si="6"/>
        <v>62</v>
      </c>
    </row>
    <row r="77" spans="2:15" ht="13">
      <c r="B77" s="83" t="s">
        <v>108</v>
      </c>
      <c r="C77" s="84"/>
      <c r="D77" s="103" t="s">
        <v>120</v>
      </c>
      <c r="E77" s="103" t="s">
        <v>107</v>
      </c>
      <c r="F77" s="103" t="s">
        <v>273</v>
      </c>
      <c r="G77" s="104">
        <v>1</v>
      </c>
      <c r="H77" s="105"/>
      <c r="I77" s="200">
        <v>60</v>
      </c>
      <c r="J77" s="59"/>
      <c r="K77" s="200">
        <v>80</v>
      </c>
      <c r="M77" s="194" t="e">
        <f t="shared" ref="M77:M90" si="7">+M76+1</f>
        <v>#REF!</v>
      </c>
      <c r="O77" s="194">
        <f t="shared" si="6"/>
        <v>63</v>
      </c>
    </row>
    <row r="78" spans="2:15" ht="15.5">
      <c r="B78" s="83" t="s">
        <v>737</v>
      </c>
      <c r="C78" s="84"/>
      <c r="D78" s="103" t="s">
        <v>114</v>
      </c>
      <c r="E78" s="103" t="s">
        <v>256</v>
      </c>
      <c r="F78" s="103" t="s">
        <v>412</v>
      </c>
      <c r="G78" s="104">
        <v>1</v>
      </c>
      <c r="H78" s="105"/>
      <c r="I78" s="200">
        <v>0</v>
      </c>
      <c r="J78" s="59"/>
      <c r="K78" s="200">
        <v>73</v>
      </c>
      <c r="M78" s="194" t="e">
        <f>+#REF!+1</f>
        <v>#REF!</v>
      </c>
      <c r="O78" s="194">
        <f t="shared" si="6"/>
        <v>64</v>
      </c>
    </row>
    <row r="79" spans="2:15" ht="13">
      <c r="B79" s="83" t="s">
        <v>220</v>
      </c>
      <c r="C79" s="84"/>
      <c r="D79" s="103" t="s">
        <v>114</v>
      </c>
      <c r="E79" s="103" t="s">
        <v>256</v>
      </c>
      <c r="F79" s="103" t="s">
        <v>412</v>
      </c>
      <c r="G79" s="104">
        <v>1</v>
      </c>
      <c r="H79" s="105"/>
      <c r="I79" s="200">
        <v>0</v>
      </c>
      <c r="J79" s="59"/>
      <c r="K79" s="200">
        <v>67</v>
      </c>
      <c r="M79" s="194" t="e">
        <f>+#REF!+1</f>
        <v>#REF!</v>
      </c>
      <c r="O79" s="194">
        <f t="shared" si="6"/>
        <v>65</v>
      </c>
    </row>
    <row r="80" spans="2:15" ht="13">
      <c r="B80" s="83" t="s">
        <v>109</v>
      </c>
      <c r="C80" s="84"/>
      <c r="D80" s="103" t="s">
        <v>120</v>
      </c>
      <c r="E80" s="103" t="s">
        <v>107</v>
      </c>
      <c r="F80" s="103" t="s">
        <v>273</v>
      </c>
      <c r="G80" s="104">
        <v>1</v>
      </c>
      <c r="H80" s="105"/>
      <c r="I80" s="200">
        <v>55</v>
      </c>
      <c r="J80" s="59"/>
      <c r="K80" s="200">
        <v>56</v>
      </c>
      <c r="M80" s="194" t="e">
        <f>+#REF!+1</f>
        <v>#REF!</v>
      </c>
      <c r="O80" s="194">
        <f t="shared" si="6"/>
        <v>66</v>
      </c>
    </row>
    <row r="81" spans="2:16" ht="13">
      <c r="B81" s="83" t="s">
        <v>224</v>
      </c>
      <c r="C81" s="84"/>
      <c r="D81" s="103" t="s">
        <v>114</v>
      </c>
      <c r="E81" s="103" t="s">
        <v>255</v>
      </c>
      <c r="F81" s="103" t="s">
        <v>412</v>
      </c>
      <c r="G81" s="104">
        <v>1</v>
      </c>
      <c r="H81" s="105"/>
      <c r="I81" s="193">
        <v>0</v>
      </c>
      <c r="J81" s="59"/>
      <c r="K81" s="193">
        <v>53</v>
      </c>
      <c r="M81" s="194" t="e">
        <f t="shared" si="7"/>
        <v>#REF!</v>
      </c>
      <c r="O81" s="194">
        <f t="shared" si="6"/>
        <v>67</v>
      </c>
    </row>
    <row r="82" spans="2:16" ht="13">
      <c r="B82" s="83" t="s">
        <v>110</v>
      </c>
      <c r="C82" s="84"/>
      <c r="D82" s="103" t="s">
        <v>120</v>
      </c>
      <c r="E82" s="103" t="s">
        <v>107</v>
      </c>
      <c r="F82" s="103" t="s">
        <v>412</v>
      </c>
      <c r="G82" s="104">
        <v>1</v>
      </c>
      <c r="H82" s="105"/>
      <c r="I82" s="200">
        <v>0</v>
      </c>
      <c r="J82" s="59"/>
      <c r="K82" s="200">
        <v>48</v>
      </c>
      <c r="M82" s="194" t="e">
        <f t="shared" si="7"/>
        <v>#REF!</v>
      </c>
      <c r="O82" s="194">
        <f t="shared" si="6"/>
        <v>68</v>
      </c>
    </row>
    <row r="83" spans="2:16" ht="15.5">
      <c r="B83" s="83" t="s">
        <v>738</v>
      </c>
      <c r="C83" s="84"/>
      <c r="D83" s="103" t="s">
        <v>120</v>
      </c>
      <c r="E83" s="103" t="s">
        <v>107</v>
      </c>
      <c r="F83" s="103" t="s">
        <v>298</v>
      </c>
      <c r="G83" s="104">
        <v>1</v>
      </c>
      <c r="H83" s="105"/>
      <c r="I83" s="193">
        <v>45</v>
      </c>
      <c r="J83" s="59"/>
      <c r="K83" s="193">
        <v>47</v>
      </c>
      <c r="M83" s="194" t="e">
        <f t="shared" si="7"/>
        <v>#REF!</v>
      </c>
      <c r="O83" s="194">
        <f t="shared" si="6"/>
        <v>69</v>
      </c>
    </row>
    <row r="84" spans="2:16" ht="13">
      <c r="B84" s="83" t="s">
        <v>226</v>
      </c>
      <c r="C84" s="84"/>
      <c r="D84" s="103" t="s">
        <v>114</v>
      </c>
      <c r="E84" s="103" t="s">
        <v>257</v>
      </c>
      <c r="F84" s="103" t="s">
        <v>412</v>
      </c>
      <c r="G84" s="104">
        <v>1</v>
      </c>
      <c r="H84" s="105"/>
      <c r="I84" s="200">
        <v>0</v>
      </c>
      <c r="J84" s="59"/>
      <c r="K84" s="200">
        <v>33</v>
      </c>
      <c r="M84" s="194" t="e">
        <f>+M83+1</f>
        <v>#REF!</v>
      </c>
      <c r="O84" s="194">
        <f>+O83+1</f>
        <v>70</v>
      </c>
    </row>
    <row r="85" spans="2:16" ht="13">
      <c r="B85" s="83" t="s">
        <v>229</v>
      </c>
      <c r="C85" s="84"/>
      <c r="D85" s="103" t="s">
        <v>114</v>
      </c>
      <c r="E85" s="103" t="s">
        <v>255</v>
      </c>
      <c r="F85" s="103" t="s">
        <v>412</v>
      </c>
      <c r="G85" s="104">
        <v>1</v>
      </c>
      <c r="H85" s="105"/>
      <c r="I85" s="200">
        <v>0</v>
      </c>
      <c r="J85" s="59"/>
      <c r="K85" s="200">
        <v>23</v>
      </c>
      <c r="M85" s="194" t="e">
        <f>+#REF!+1</f>
        <v>#REF!</v>
      </c>
      <c r="O85" s="194">
        <f>O84+1</f>
        <v>71</v>
      </c>
    </row>
    <row r="86" spans="2:16" ht="13">
      <c r="B86" s="83" t="s">
        <v>232</v>
      </c>
      <c r="C86" s="84"/>
      <c r="D86" s="103" t="s">
        <v>114</v>
      </c>
      <c r="E86" s="103" t="s">
        <v>255</v>
      </c>
      <c r="F86" s="103" t="s">
        <v>412</v>
      </c>
      <c r="G86" s="104">
        <v>1</v>
      </c>
      <c r="H86" s="105"/>
      <c r="I86" s="193">
        <v>0</v>
      </c>
      <c r="J86" s="59"/>
      <c r="K86" s="193">
        <v>20</v>
      </c>
      <c r="M86" s="194" t="e">
        <f t="shared" si="7"/>
        <v>#REF!</v>
      </c>
      <c r="O86" s="194">
        <f>+O85+1</f>
        <v>72</v>
      </c>
    </row>
    <row r="87" spans="2:16" ht="13">
      <c r="B87" s="83" t="s">
        <v>234</v>
      </c>
      <c r="C87" s="84"/>
      <c r="D87" s="103" t="s">
        <v>114</v>
      </c>
      <c r="E87" s="103" t="s">
        <v>257</v>
      </c>
      <c r="F87" s="103" t="s">
        <v>412</v>
      </c>
      <c r="G87" s="104">
        <v>1</v>
      </c>
      <c r="H87" s="105"/>
      <c r="I87" s="200">
        <v>0</v>
      </c>
      <c r="J87" s="59"/>
      <c r="K87" s="200">
        <v>12</v>
      </c>
      <c r="M87" s="194" t="e">
        <f t="shared" si="7"/>
        <v>#REF!</v>
      </c>
      <c r="O87" s="194">
        <f>+O86+1</f>
        <v>73</v>
      </c>
    </row>
    <row r="88" spans="2:16" ht="13">
      <c r="B88" s="83" t="s">
        <v>237</v>
      </c>
      <c r="C88" s="84"/>
      <c r="D88" s="103" t="s">
        <v>114</v>
      </c>
      <c r="E88" s="103" t="s">
        <v>258</v>
      </c>
      <c r="F88" s="103" t="s">
        <v>412</v>
      </c>
      <c r="G88" s="104">
        <v>1</v>
      </c>
      <c r="H88" s="105"/>
      <c r="I88" s="193">
        <v>0</v>
      </c>
      <c r="J88" s="59"/>
      <c r="K88" s="193">
        <v>10</v>
      </c>
      <c r="M88" s="194" t="e">
        <f t="shared" si="7"/>
        <v>#REF!</v>
      </c>
      <c r="O88" s="194">
        <f>+O87+1</f>
        <v>74</v>
      </c>
    </row>
    <row r="89" spans="2:16" ht="13">
      <c r="B89" s="83" t="s">
        <v>240</v>
      </c>
      <c r="C89" s="84"/>
      <c r="D89" s="103" t="s">
        <v>114</v>
      </c>
      <c r="E89" s="103" t="s">
        <v>256</v>
      </c>
      <c r="F89" s="103" t="s">
        <v>243</v>
      </c>
      <c r="G89" s="104">
        <v>1</v>
      </c>
      <c r="H89" s="105"/>
      <c r="I89" s="198">
        <v>0</v>
      </c>
      <c r="J89" s="59"/>
      <c r="K89" s="198">
        <v>4</v>
      </c>
      <c r="M89" s="194" t="e">
        <f t="shared" si="7"/>
        <v>#REF!</v>
      </c>
      <c r="O89" s="194">
        <f>+O88+1</f>
        <v>75</v>
      </c>
      <c r="P89" s="194" t="s">
        <v>275</v>
      </c>
    </row>
    <row r="90" spans="2:16" ht="13">
      <c r="B90" s="201" t="s">
        <v>62</v>
      </c>
      <c r="C90" s="84"/>
      <c r="D90" s="103"/>
      <c r="E90" s="103"/>
      <c r="F90" s="103"/>
      <c r="G90" s="104"/>
      <c r="H90" s="105"/>
      <c r="I90" s="200">
        <f>SUM(I62:I89)</f>
        <v>6665.5</v>
      </c>
      <c r="J90" s="59"/>
      <c r="K90" s="200">
        <f>SUM(K62:K89)</f>
        <v>9330</v>
      </c>
      <c r="M90" s="194" t="e">
        <f t="shared" si="7"/>
        <v>#REF!</v>
      </c>
      <c r="N90" s="194" t="s">
        <v>138</v>
      </c>
    </row>
    <row r="91" spans="2:16" ht="13.5" thickBot="1">
      <c r="B91" s="241" t="s">
        <v>377</v>
      </c>
      <c r="C91" s="240">
        <f>O89</f>
        <v>75</v>
      </c>
      <c r="I91" s="230">
        <f>+I46+I60+I90</f>
        <v>21752.5</v>
      </c>
      <c r="J91" s="231"/>
      <c r="K91" s="230">
        <f>+K46+K60+K90</f>
        <v>25867</v>
      </c>
    </row>
    <row r="92" spans="2:16" ht="13.5" thickTop="1">
      <c r="B92" s="229"/>
      <c r="I92" s="237"/>
      <c r="J92" s="231"/>
      <c r="K92" s="237"/>
    </row>
    <row r="93" spans="2:16" ht="13">
      <c r="B93" s="263" t="s">
        <v>718</v>
      </c>
      <c r="I93" s="237"/>
      <c r="J93" s="231"/>
      <c r="K93" s="237"/>
    </row>
    <row r="94" spans="2:16" ht="15.5">
      <c r="B94" s="83" t="s">
        <v>742</v>
      </c>
      <c r="C94" s="84"/>
      <c r="D94" s="103" t="s">
        <v>16</v>
      </c>
      <c r="E94" s="103" t="s">
        <v>17</v>
      </c>
      <c r="F94" s="103" t="s">
        <v>716</v>
      </c>
      <c r="G94" s="104">
        <v>1</v>
      </c>
      <c r="I94" s="193">
        <v>0</v>
      </c>
      <c r="J94" s="204"/>
      <c r="K94" s="193">
        <v>20</v>
      </c>
    </row>
    <row r="95" spans="2:16" ht="13">
      <c r="B95" s="229" t="s">
        <v>719</v>
      </c>
      <c r="I95" s="232">
        <f>SUM(I91:I94)</f>
        <v>21752.5</v>
      </c>
      <c r="J95" s="231"/>
      <c r="K95" s="232">
        <f>SUM(K91:K94)</f>
        <v>25887</v>
      </c>
    </row>
    <row r="96" spans="2:16" ht="13">
      <c r="B96" s="76"/>
      <c r="C96" s="76"/>
      <c r="D96" s="76"/>
      <c r="E96" s="76"/>
      <c r="F96" s="77"/>
      <c r="G96" s="76"/>
      <c r="H96" s="76"/>
      <c r="I96" s="235"/>
      <c r="J96" s="105"/>
      <c r="K96" s="235"/>
    </row>
    <row r="97" spans="1:11" ht="42.75" customHeight="1">
      <c r="A97" s="236">
        <v>-1</v>
      </c>
      <c r="B97" s="364" t="s">
        <v>696</v>
      </c>
      <c r="C97" s="364"/>
      <c r="D97" s="364"/>
      <c r="E97" s="364"/>
      <c r="F97" s="364"/>
      <c r="G97" s="364"/>
      <c r="H97" s="364"/>
      <c r="I97" s="364"/>
      <c r="J97" s="364"/>
      <c r="K97" s="364"/>
    </row>
    <row r="98" spans="1:11" ht="55.5" customHeight="1">
      <c r="A98" s="236">
        <v>-2</v>
      </c>
      <c r="B98" s="364" t="s">
        <v>721</v>
      </c>
      <c r="C98" s="364"/>
      <c r="D98" s="364"/>
      <c r="E98" s="364"/>
      <c r="F98" s="364"/>
      <c r="G98" s="364"/>
      <c r="H98" s="364"/>
      <c r="I98" s="364"/>
      <c r="J98" s="364"/>
      <c r="K98" s="364"/>
    </row>
    <row r="99" spans="1:11" ht="29.25" customHeight="1">
      <c r="A99" s="236">
        <v>-3</v>
      </c>
      <c r="B99" s="364" t="s">
        <v>118</v>
      </c>
      <c r="C99" s="364"/>
      <c r="D99" s="364"/>
      <c r="E99" s="364"/>
      <c r="F99" s="364"/>
      <c r="G99" s="364"/>
      <c r="H99" s="364"/>
      <c r="I99" s="364"/>
      <c r="J99" s="364"/>
      <c r="K99" s="364"/>
    </row>
    <row r="100" spans="1:11" ht="19.5" customHeight="1">
      <c r="A100" s="236">
        <v>-4</v>
      </c>
      <c r="B100" s="364" t="s">
        <v>697</v>
      </c>
      <c r="C100" s="364"/>
      <c r="D100" s="364"/>
      <c r="E100" s="364"/>
      <c r="F100" s="364"/>
      <c r="G100" s="364"/>
      <c r="H100" s="364"/>
      <c r="I100" s="364"/>
      <c r="J100" s="364"/>
      <c r="K100" s="364"/>
    </row>
    <row r="101" spans="1:11" ht="19.5" customHeight="1">
      <c r="A101" s="236">
        <v>-5</v>
      </c>
      <c r="B101" s="364" t="s">
        <v>455</v>
      </c>
      <c r="C101" s="364"/>
      <c r="D101" s="364"/>
      <c r="E101" s="364"/>
      <c r="F101" s="364"/>
      <c r="G101" s="364"/>
      <c r="H101" s="364"/>
      <c r="I101" s="364"/>
      <c r="J101" s="364"/>
      <c r="K101" s="364"/>
    </row>
    <row r="102" spans="1:11" ht="19.5" customHeight="1">
      <c r="A102" s="236">
        <v>-6</v>
      </c>
      <c r="B102" s="364" t="s">
        <v>644</v>
      </c>
      <c r="C102" s="364"/>
      <c r="D102" s="364"/>
      <c r="E102" s="364"/>
      <c r="F102" s="364"/>
      <c r="G102" s="364"/>
      <c r="H102" s="273"/>
      <c r="I102" s="273"/>
      <c r="J102" s="273"/>
      <c r="K102" s="273"/>
    </row>
    <row r="103" spans="1:11" ht="19.399999999999999" customHeight="1">
      <c r="A103" s="236">
        <v>-7</v>
      </c>
      <c r="B103" s="364" t="s">
        <v>713</v>
      </c>
      <c r="C103" s="364"/>
      <c r="D103" s="364"/>
      <c r="E103" s="364"/>
      <c r="F103" s="364"/>
      <c r="G103" s="364"/>
      <c r="H103" s="364"/>
      <c r="I103" s="364"/>
      <c r="J103" s="364"/>
      <c r="K103" s="364"/>
    </row>
    <row r="104" spans="1:11" ht="19.5" customHeight="1">
      <c r="A104" s="236">
        <v>-8</v>
      </c>
      <c r="B104" s="364" t="s">
        <v>410</v>
      </c>
      <c r="C104" s="364"/>
      <c r="D104" s="364"/>
      <c r="E104" s="364"/>
      <c r="F104" s="364"/>
      <c r="G104" s="364"/>
      <c r="H104" s="364"/>
      <c r="I104" s="364"/>
      <c r="J104" s="364"/>
      <c r="K104" s="364"/>
    </row>
    <row r="105" spans="1:11" ht="19.5" customHeight="1">
      <c r="A105" s="236">
        <v>-9</v>
      </c>
      <c r="B105" s="364" t="s">
        <v>723</v>
      </c>
      <c r="C105" s="364"/>
      <c r="D105" s="364"/>
      <c r="E105" s="364"/>
      <c r="F105" s="364"/>
      <c r="G105" s="364"/>
      <c r="H105" s="364"/>
      <c r="I105" s="364"/>
      <c r="J105" s="364"/>
      <c r="K105" s="364"/>
    </row>
  </sheetData>
  <autoFilter ref="A7:P91" xr:uid="{00000000-0009-0000-0000-000019000000}"/>
  <mergeCells count="9">
    <mergeCell ref="B103:K103"/>
    <mergeCell ref="B104:K104"/>
    <mergeCell ref="B105:K105"/>
    <mergeCell ref="B97:K97"/>
    <mergeCell ref="B98:K98"/>
    <mergeCell ref="B99:K99"/>
    <mergeCell ref="B100:K100"/>
    <mergeCell ref="B101:K101"/>
    <mergeCell ref="B102:G102"/>
  </mergeCells>
  <conditionalFormatting sqref="B8:K95">
    <cfRule type="expression" dxfId="198" priority="1">
      <formula>MOD(ROW(),2)=0</formula>
    </cfRule>
  </conditionalFormatting>
  <pageMargins left="0.45" right="0.45" top="0.25" bottom="0.25" header="0.3" footer="0.3"/>
  <pageSetup paperSize="3"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724</v>
      </c>
      <c r="C6" s="155"/>
      <c r="D6" s="156">
        <f>'CPN Portfolio 10.16.20 '!K46</f>
        <v>7590</v>
      </c>
      <c r="E6" s="156">
        <f>'CPN Portfolio 10.16.20 '!K60</f>
        <v>8947</v>
      </c>
      <c r="F6" s="156">
        <f>'CPN Portfolio 10.16.20 '!K90</f>
        <v>9330</v>
      </c>
      <c r="G6" s="156"/>
      <c r="H6" s="156">
        <f>SUM(D6:G6)</f>
        <v>25867</v>
      </c>
      <c r="J6" s="159"/>
    </row>
    <row r="7" spans="1:11">
      <c r="B7" s="83"/>
      <c r="C7" s="161"/>
      <c r="D7" s="170">
        <v>0</v>
      </c>
      <c r="E7" s="170">
        <v>0</v>
      </c>
      <c r="F7" s="170"/>
      <c r="G7" s="166"/>
      <c r="H7" s="285">
        <f>SUM(D7:F7)</f>
        <v>0</v>
      </c>
      <c r="K7" s="147" t="s">
        <v>740</v>
      </c>
    </row>
    <row r="8" spans="1:11" ht="14.5" thickBot="1">
      <c r="A8" s="147"/>
      <c r="B8" s="155" t="s">
        <v>743</v>
      </c>
      <c r="C8" s="161"/>
      <c r="D8" s="288">
        <f>SUM(D6:D7)</f>
        <v>7590</v>
      </c>
      <c r="E8" s="288">
        <f>SUM(E6:E7)</f>
        <v>8947</v>
      </c>
      <c r="F8" s="288">
        <f>SUM(F6:F7)</f>
        <v>9330</v>
      </c>
      <c r="G8" s="288"/>
      <c r="H8" s="288">
        <f>SUM(H6:H7)</f>
        <v>25867</v>
      </c>
      <c r="J8" s="159">
        <f>H8-'CPN Portfolio 11.24.20 '!K91</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83" t="s">
        <v>627</v>
      </c>
      <c r="C13" s="161"/>
      <c r="D13" s="167"/>
      <c r="E13" s="167">
        <f>'CPN Portfolio 10.16.20 '!K94</f>
        <v>361</v>
      </c>
      <c r="F13" s="167"/>
      <c r="G13" s="168"/>
      <c r="H13" s="169">
        <f>SUM(D13:F13)</f>
        <v>361</v>
      </c>
    </row>
    <row r="14" spans="1:11">
      <c r="A14" s="147"/>
      <c r="B14" s="289" t="s">
        <v>745</v>
      </c>
      <c r="C14" s="290"/>
      <c r="D14" s="266"/>
      <c r="E14" s="266">
        <v>-361</v>
      </c>
      <c r="F14" s="266"/>
      <c r="G14" s="280"/>
      <c r="H14" s="281">
        <v>-361</v>
      </c>
      <c r="K14" s="147" t="s">
        <v>744</v>
      </c>
    </row>
    <row r="15" spans="1:11">
      <c r="A15" s="147"/>
      <c r="B15" s="83" t="s">
        <v>720</v>
      </c>
      <c r="C15" s="161"/>
      <c r="D15" s="167">
        <f>'CPN Portfolio 10.16.20 '!K95</f>
        <v>20</v>
      </c>
      <c r="E15" s="167"/>
      <c r="F15" s="167"/>
      <c r="G15" s="168"/>
      <c r="H15" s="169">
        <f>SUM(D15:F15)</f>
        <v>20</v>
      </c>
    </row>
    <row r="16" spans="1:11">
      <c r="A16" s="147"/>
      <c r="B16" s="160" t="s">
        <v>425</v>
      </c>
      <c r="C16" s="161"/>
      <c r="D16" s="165">
        <f>SUM(D13:D15)</f>
        <v>20</v>
      </c>
      <c r="E16" s="165">
        <f>SUM(E13:E15)</f>
        <v>0</v>
      </c>
      <c r="F16" s="165">
        <f>SUM(F13:F15)</f>
        <v>0</v>
      </c>
      <c r="G16" s="165"/>
      <c r="H16" s="165">
        <f>SUM(H13:H15)</f>
        <v>20</v>
      </c>
    </row>
    <row r="17" spans="1:10" hidden="1">
      <c r="A17" s="147"/>
      <c r="B17" s="239" t="s">
        <v>360</v>
      </c>
      <c r="C17" s="161"/>
      <c r="D17" s="167"/>
      <c r="E17" s="167"/>
      <c r="F17" s="167"/>
      <c r="G17" s="168"/>
      <c r="H17" s="169"/>
    </row>
    <row r="18" spans="1:10" hidden="1">
      <c r="A18" s="147"/>
      <c r="B18" s="160"/>
      <c r="C18" s="161"/>
      <c r="D18" s="167"/>
      <c r="E18" s="167"/>
      <c r="F18" s="167">
        <v>0</v>
      </c>
      <c r="G18" s="168"/>
      <c r="H18" s="169">
        <f>F18</f>
        <v>0</v>
      </c>
    </row>
    <row r="19" spans="1:10" hidden="1">
      <c r="A19" s="147"/>
      <c r="B19" s="83"/>
      <c r="C19" s="161"/>
      <c r="D19" s="167"/>
      <c r="E19" s="167"/>
      <c r="F19" s="167">
        <v>0</v>
      </c>
      <c r="G19" s="168"/>
      <c r="H19" s="169">
        <f>F19</f>
        <v>0</v>
      </c>
    </row>
    <row r="20" spans="1:10" ht="14.5" hidden="1" thickBot="1">
      <c r="A20" s="147"/>
      <c r="B20" s="160" t="s">
        <v>586</v>
      </c>
      <c r="C20" s="161"/>
      <c r="D20" s="171">
        <f>SUM(D16:D17)</f>
        <v>20</v>
      </c>
      <c r="E20" s="171">
        <f>SUM(E16:E19)</f>
        <v>0</v>
      </c>
      <c r="F20" s="171">
        <f>SUM(F16:F19)</f>
        <v>0</v>
      </c>
      <c r="G20" s="171">
        <f t="shared" ref="G20:H20" si="0">SUM(G16:G19)</f>
        <v>0</v>
      </c>
      <c r="H20" s="171">
        <f t="shared" si="0"/>
        <v>20</v>
      </c>
      <c r="J20" s="159"/>
    </row>
    <row r="21" spans="1:10">
      <c r="A21" s="147"/>
      <c r="B21" s="160"/>
      <c r="C21" s="161"/>
      <c r="D21" s="173"/>
      <c r="E21" s="173"/>
      <c r="F21" s="174"/>
      <c r="G21" s="175"/>
      <c r="H21" s="176"/>
    </row>
    <row r="22" spans="1:10" ht="14.5" thickBot="1">
      <c r="A22" s="147"/>
      <c r="B22" s="148" t="s">
        <v>303</v>
      </c>
      <c r="C22" s="161"/>
      <c r="D22" s="179">
        <f>+D8+D16</f>
        <v>7610</v>
      </c>
      <c r="E22" s="179">
        <f>+E8+E16</f>
        <v>8947</v>
      </c>
      <c r="F22" s="179">
        <f>+F8+F16</f>
        <v>9330</v>
      </c>
      <c r="G22" s="175"/>
      <c r="H22" s="179">
        <f>+H8+H16</f>
        <v>25887</v>
      </c>
      <c r="J22" s="159">
        <f>H22-'CPN Portfolio 11.24.20 '!K95</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F32" s="147" t="s">
        <v>582</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7">
    <cfRule type="expression" dxfId="197" priority="1">
      <formula>MOD(ROW(),2)=0</formula>
    </cfRule>
  </conditionalFormatting>
  <conditionalFormatting sqref="B12:B15">
    <cfRule type="expression" dxfId="196" priority="3">
      <formula>MOD(ROW(),2)=0</formula>
    </cfRule>
  </conditionalFormatting>
  <conditionalFormatting sqref="B18:B19">
    <cfRule type="expression" dxfId="195" priority="5">
      <formula>MOD(ROW(),2)=0</formula>
    </cfRule>
  </conditionalFormatting>
  <pageMargins left="0.7" right="0.7" top="0.75" bottom="0.75" header="0.3" footer="0.3"/>
  <pageSetup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724</v>
      </c>
      <c r="C6" s="155"/>
      <c r="D6" s="156">
        <f>'CPN Portfolio 10.16.20 '!I46</f>
        <v>6635</v>
      </c>
      <c r="E6" s="156">
        <f>'CPN Portfolio 10.16.20 '!I60</f>
        <v>8452</v>
      </c>
      <c r="F6" s="156">
        <f>'CPN Portfolio 10.16.20 '!I90</f>
        <v>6665.5</v>
      </c>
      <c r="G6" s="158"/>
      <c r="H6" s="156">
        <f>SUM(D6:G6)</f>
        <v>21752.5</v>
      </c>
      <c r="J6" s="159"/>
    </row>
    <row r="7" spans="1:11">
      <c r="B7" s="83"/>
      <c r="C7" s="161"/>
      <c r="D7" s="170"/>
      <c r="E7" s="170"/>
      <c r="F7" s="170"/>
      <c r="G7" s="166"/>
      <c r="H7" s="285"/>
    </row>
    <row r="8" spans="1:11">
      <c r="A8" s="147"/>
      <c r="B8" s="155" t="s">
        <v>743</v>
      </c>
      <c r="C8" s="161"/>
      <c r="D8" s="165">
        <f>SUM(D6:D7)</f>
        <v>6635</v>
      </c>
      <c r="E8" s="165">
        <f>SUM(E6:E7)</f>
        <v>8452</v>
      </c>
      <c r="F8" s="165">
        <f>SUM(F6:F7)</f>
        <v>6665.5</v>
      </c>
      <c r="G8" s="165"/>
      <c r="H8" s="165">
        <f>SUM(H6:H7)</f>
        <v>21752.5</v>
      </c>
      <c r="J8" s="159">
        <f>H8-'CPN Portfolio 11.24.20 '!I91</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83" t="s">
        <v>720</v>
      </c>
      <c r="C13" s="161"/>
      <c r="D13" s="167">
        <v>0</v>
      </c>
      <c r="E13" s="167"/>
      <c r="F13" s="167"/>
      <c r="G13" s="168"/>
      <c r="H13" s="167">
        <f>SUM(D13:F13)</f>
        <v>0</v>
      </c>
    </row>
    <row r="14" spans="1:11" ht="14.5" thickBot="1">
      <c r="A14" s="147"/>
      <c r="B14" s="160" t="s">
        <v>425</v>
      </c>
      <c r="C14" s="161"/>
      <c r="D14" s="171">
        <f>SUM(D13:D13)</f>
        <v>0</v>
      </c>
      <c r="E14" s="171">
        <f>SUM(E13:E13)</f>
        <v>0</v>
      </c>
      <c r="F14" s="171">
        <f>SUM(F13:F13)</f>
        <v>0</v>
      </c>
      <c r="G14" s="171">
        <f>SUM(G13:G13)</f>
        <v>0</v>
      </c>
      <c r="H14" s="171">
        <f>SUM(H13:H13)</f>
        <v>0</v>
      </c>
    </row>
    <row r="15" spans="1:11" ht="14.5" hidden="1" thickTop="1">
      <c r="A15" s="147"/>
      <c r="B15" s="239" t="s">
        <v>360</v>
      </c>
      <c r="C15" s="161"/>
      <c r="D15" s="167"/>
      <c r="E15" s="167"/>
      <c r="F15" s="167"/>
      <c r="G15" s="168"/>
      <c r="H15" s="167"/>
    </row>
    <row r="16" spans="1:11" ht="14.5" hidden="1" thickTop="1">
      <c r="A16" s="147"/>
      <c r="B16" s="83"/>
      <c r="C16" s="161"/>
      <c r="D16" s="167"/>
      <c r="E16" s="167"/>
      <c r="F16" s="167"/>
      <c r="G16" s="168"/>
      <c r="H16" s="169"/>
    </row>
    <row r="17" spans="1:10" ht="14.5" hidden="1" thickTop="1">
      <c r="A17" s="147"/>
      <c r="B17" s="83"/>
      <c r="C17" s="161"/>
      <c r="D17" s="167"/>
      <c r="E17" s="167"/>
      <c r="F17" s="167"/>
      <c r="G17" s="168"/>
      <c r="H17" s="169"/>
    </row>
    <row r="18" spans="1:10" ht="15" hidden="1" thickTop="1" thickBot="1">
      <c r="A18" s="147"/>
      <c r="B18" s="160" t="s">
        <v>587</v>
      </c>
      <c r="C18" s="161"/>
      <c r="D18" s="171">
        <f>SUM(D13:D17)</f>
        <v>0</v>
      </c>
      <c r="E18" s="171">
        <f>SUM(E13:E17)</f>
        <v>0</v>
      </c>
      <c r="F18" s="171">
        <f>SUM(F13:F17)</f>
        <v>0</v>
      </c>
      <c r="G18" s="171"/>
      <c r="H18" s="171">
        <f>SUM(H13:H17)</f>
        <v>0</v>
      </c>
      <c r="J18" s="159"/>
    </row>
    <row r="19" spans="1:10" ht="14.5" thickTop="1">
      <c r="A19" s="147"/>
      <c r="B19" s="160"/>
      <c r="C19" s="161"/>
      <c r="D19" s="173"/>
      <c r="E19" s="173"/>
      <c r="F19" s="174"/>
      <c r="G19" s="175"/>
      <c r="H19" s="176"/>
    </row>
    <row r="20" spans="1:10" ht="14.5" thickBot="1">
      <c r="A20" s="147"/>
      <c r="B20" s="148" t="s">
        <v>537</v>
      </c>
      <c r="C20" s="161"/>
      <c r="D20" s="179">
        <f>+D8+D14</f>
        <v>6635</v>
      </c>
      <c r="E20" s="179">
        <f>+E8+E14</f>
        <v>8452</v>
      </c>
      <c r="F20" s="179">
        <f>+F8+F14</f>
        <v>6665.5</v>
      </c>
      <c r="G20" s="179"/>
      <c r="H20" s="179">
        <f>+H8+H14</f>
        <v>21752.5</v>
      </c>
      <c r="J20" s="159">
        <f>H20-'CPN Portfolio 11.24.20 '!I95</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7">
    <cfRule type="expression" dxfId="194" priority="1">
      <formula>MOD(ROW(),2)=0</formula>
    </cfRule>
  </conditionalFormatting>
  <conditionalFormatting sqref="B12:B13">
    <cfRule type="expression" dxfId="193" priority="3">
      <formula>MOD(ROW(),2)=0</formula>
    </cfRule>
  </conditionalFormatting>
  <conditionalFormatting sqref="B16:B17">
    <cfRule type="expression" dxfId="192" priority="4">
      <formula>MOD(ROW(),2)=0</formula>
    </cfRule>
  </conditionalFormatting>
  <pageMargins left="0.7" right="0.7" top="0.75" bottom="0.75" header="0.3" footer="0.3"/>
  <pageSetup scale="8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S108"/>
  <sheetViews>
    <sheetView topLeftCell="A70" zoomScaleNormal="100" workbookViewId="0">
      <selection activeCell="S99" sqref="S99"/>
    </sheetView>
  </sheetViews>
  <sheetFormatPr defaultColWidth="8.81640625" defaultRowHeight="12.5" outlineLevelCol="1"/>
  <cols>
    <col min="1" max="1" width="8.1796875" style="194" customWidth="1"/>
    <col min="2" max="2" width="40.81640625" style="194" customWidth="1"/>
    <col min="3" max="3" width="5.1796875" style="194" customWidth="1"/>
    <col min="4" max="4" width="14" style="194" customWidth="1"/>
    <col min="5" max="5" width="11.81640625" style="194" customWidth="1"/>
    <col min="6" max="6" width="23.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782</v>
      </c>
      <c r="C2" s="75"/>
      <c r="F2" s="338" t="s">
        <v>781</v>
      </c>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324" t="s">
        <v>39</v>
      </c>
      <c r="C26" s="325"/>
      <c r="D26" s="77" t="s">
        <v>16</v>
      </c>
      <c r="E26" s="77" t="s">
        <v>40</v>
      </c>
      <c r="F26" s="77" t="s">
        <v>273</v>
      </c>
      <c r="G26" s="224">
        <v>1</v>
      </c>
      <c r="H26" s="76"/>
      <c r="I26" s="291">
        <v>566</v>
      </c>
      <c r="J26" s="292"/>
      <c r="K26" s="291">
        <v>635</v>
      </c>
      <c r="L26" s="73"/>
      <c r="M26" s="73" t="e">
        <f>+#REF!+1</f>
        <v>#REF!</v>
      </c>
      <c r="N26" s="73"/>
      <c r="O26" s="73">
        <f t="shared" si="2"/>
        <v>16</v>
      </c>
    </row>
    <row r="27" spans="2:17" ht="15.5">
      <c r="B27" s="324" t="s">
        <v>768</v>
      </c>
      <c r="C27" s="325"/>
      <c r="D27" s="77" t="s">
        <v>16</v>
      </c>
      <c r="E27" s="77" t="s">
        <v>17</v>
      </c>
      <c r="F27" s="77" t="s">
        <v>273</v>
      </c>
      <c r="G27" s="224">
        <v>1</v>
      </c>
      <c r="H27" s="76"/>
      <c r="I27" s="291">
        <v>572</v>
      </c>
      <c r="J27" s="292"/>
      <c r="K27" s="291">
        <v>619</v>
      </c>
      <c r="L27" s="73"/>
      <c r="M27" s="73"/>
      <c r="N27" s="73"/>
      <c r="O27" s="73">
        <f t="shared" si="2"/>
        <v>17</v>
      </c>
    </row>
    <row r="28" spans="2:17" ht="13">
      <c r="B28" s="324" t="s">
        <v>287</v>
      </c>
      <c r="C28" s="325"/>
      <c r="D28" s="77" t="s">
        <v>16</v>
      </c>
      <c r="E28" s="77" t="s">
        <v>17</v>
      </c>
      <c r="F28" s="77" t="s">
        <v>273</v>
      </c>
      <c r="G28" s="224">
        <v>1</v>
      </c>
      <c r="H28" s="76"/>
      <c r="I28" s="291">
        <v>513</v>
      </c>
      <c r="J28" s="292"/>
      <c r="K28" s="291">
        <v>608</v>
      </c>
      <c r="L28" s="73"/>
      <c r="M28" s="73" t="e">
        <f>+M48+1</f>
        <v>#REF!</v>
      </c>
      <c r="N28" s="73"/>
      <c r="O28" s="73">
        <f t="shared" si="2"/>
        <v>18</v>
      </c>
    </row>
    <row r="29" spans="2:17" s="318" customFormat="1" ht="13">
      <c r="B29" s="324" t="s">
        <v>41</v>
      </c>
      <c r="C29" s="325"/>
      <c r="D29" s="77" t="s">
        <v>16</v>
      </c>
      <c r="E29" s="77" t="s">
        <v>17</v>
      </c>
      <c r="F29" s="77" t="s">
        <v>273</v>
      </c>
      <c r="G29" s="224">
        <v>1</v>
      </c>
      <c r="H29" s="76"/>
      <c r="I29" s="291">
        <f>564+20</f>
        <v>584</v>
      </c>
      <c r="J29" s="292"/>
      <c r="K29" s="291">
        <f>605+20</f>
        <v>625</v>
      </c>
      <c r="L29" s="73"/>
      <c r="M29" s="73" t="e">
        <f>+M26+1</f>
        <v>#REF!</v>
      </c>
      <c r="N29" s="73"/>
      <c r="O29" s="73">
        <f t="shared" si="2"/>
        <v>19</v>
      </c>
    </row>
    <row r="30" spans="2:17" ht="13">
      <c r="B30" s="324" t="s">
        <v>42</v>
      </c>
      <c r="C30" s="325"/>
      <c r="D30" s="77" t="s">
        <v>16</v>
      </c>
      <c r="E30" s="77" t="s">
        <v>17</v>
      </c>
      <c r="F30" s="77" t="s">
        <v>273</v>
      </c>
      <c r="G30" s="224">
        <v>1</v>
      </c>
      <c r="H30" s="76"/>
      <c r="I30" s="291">
        <v>542</v>
      </c>
      <c r="J30" s="292"/>
      <c r="K30" s="291">
        <v>578</v>
      </c>
      <c r="L30" s="73"/>
      <c r="M30" s="73" t="e">
        <f>+#REF!+1</f>
        <v>#REF!</v>
      </c>
      <c r="N30" s="73"/>
      <c r="O30" s="73">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3">
      <c r="B32" s="83" t="s">
        <v>44</v>
      </c>
      <c r="C32" s="84"/>
      <c r="D32" s="103" t="s">
        <v>16</v>
      </c>
      <c r="E32" s="103" t="s">
        <v>45</v>
      </c>
      <c r="F32" s="103" t="s">
        <v>273</v>
      </c>
      <c r="G32" s="104">
        <v>1</v>
      </c>
      <c r="H32" s="105"/>
      <c r="I32" s="193">
        <v>520</v>
      </c>
      <c r="J32" s="59"/>
      <c r="K32" s="193">
        <v>530</v>
      </c>
      <c r="M32" s="194" t="e">
        <f>+M30+1</f>
        <v>#REF!</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273</v>
      </c>
      <c r="G35" s="104">
        <v>1</v>
      </c>
      <c r="H35" s="105"/>
      <c r="I35" s="200">
        <v>109</v>
      </c>
      <c r="J35" s="59"/>
      <c r="K35" s="200">
        <v>130</v>
      </c>
      <c r="M35" s="194" t="e">
        <f>+M34+1</f>
        <v>#REF!</v>
      </c>
      <c r="O35" s="194">
        <f t="shared" si="2"/>
        <v>25</v>
      </c>
    </row>
    <row r="36" spans="2:15" ht="13">
      <c r="B36" s="83" t="s">
        <v>50</v>
      </c>
      <c r="C36" s="84"/>
      <c r="D36" s="103" t="s">
        <v>16</v>
      </c>
      <c r="E36" s="103" t="s">
        <v>17</v>
      </c>
      <c r="F36" s="103" t="s">
        <v>273</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23" t="s">
        <v>772</v>
      </c>
      <c r="C46" s="84"/>
      <c r="D46" s="103"/>
      <c r="E46" s="103"/>
      <c r="F46" s="103"/>
      <c r="G46" s="104"/>
      <c r="H46" s="105"/>
      <c r="I46" s="200"/>
      <c r="J46" s="59"/>
      <c r="K46" s="200"/>
    </row>
    <row r="47" spans="2:15" ht="15.5">
      <c r="B47" s="83" t="s">
        <v>769</v>
      </c>
      <c r="C47" s="84"/>
      <c r="D47" s="103" t="s">
        <v>16</v>
      </c>
      <c r="E47" s="103" t="s">
        <v>17</v>
      </c>
      <c r="F47" s="103" t="s">
        <v>716</v>
      </c>
      <c r="G47" s="104">
        <v>1</v>
      </c>
      <c r="I47" s="193">
        <v>20</v>
      </c>
      <c r="J47" s="204"/>
      <c r="K47" s="193">
        <v>20</v>
      </c>
      <c r="O47" s="194">
        <f>O45+1</f>
        <v>36</v>
      </c>
    </row>
    <row r="48" spans="2:15" ht="13">
      <c r="B48" s="201" t="s">
        <v>62</v>
      </c>
      <c r="C48" s="84"/>
      <c r="D48" s="103"/>
      <c r="E48" s="103"/>
      <c r="F48" s="103"/>
      <c r="G48" s="225"/>
      <c r="H48" s="226"/>
      <c r="I48" s="203">
        <f>SUM(I10:I47)</f>
        <v>6675</v>
      </c>
      <c r="J48" s="204"/>
      <c r="K48" s="203">
        <f>SUM(K10:K47)</f>
        <v>7630</v>
      </c>
      <c r="M48" s="194" t="e">
        <f>+M45+1</f>
        <v>#REF!</v>
      </c>
    </row>
    <row r="49" spans="2:17" ht="13">
      <c r="B49" s="90" t="s">
        <v>63</v>
      </c>
      <c r="C49" s="90"/>
      <c r="D49" s="76"/>
      <c r="E49" s="76"/>
      <c r="F49" s="77"/>
      <c r="G49" s="76"/>
      <c r="H49" s="76"/>
      <c r="I49" s="199"/>
      <c r="J49" s="76"/>
      <c r="K49" s="199"/>
    </row>
    <row r="50" spans="2:17" ht="13">
      <c r="B50" s="324" t="s">
        <v>66</v>
      </c>
      <c r="C50" s="325"/>
      <c r="D50" s="77" t="s">
        <v>122</v>
      </c>
      <c r="E50" s="77" t="s">
        <v>65</v>
      </c>
      <c r="F50" s="77" t="s">
        <v>298</v>
      </c>
      <c r="G50" s="224">
        <v>1</v>
      </c>
      <c r="H50" s="76"/>
      <c r="I50" s="293">
        <f>830+13+260+13</f>
        <v>1116</v>
      </c>
      <c r="J50" s="292"/>
      <c r="K50" s="293">
        <f>1001+13+190+13</f>
        <v>1217</v>
      </c>
      <c r="L50" s="73"/>
      <c r="M50" s="73"/>
      <c r="N50" s="73"/>
      <c r="O50" s="73">
        <f>+O47+1</f>
        <v>37</v>
      </c>
      <c r="P50" s="73"/>
    </row>
    <row r="51" spans="2:17" s="318" customFormat="1" ht="13">
      <c r="B51" s="324" t="s">
        <v>457</v>
      </c>
      <c r="C51" s="325"/>
      <c r="D51" s="77" t="s">
        <v>122</v>
      </c>
      <c r="E51" s="77" t="s">
        <v>65</v>
      </c>
      <c r="F51" s="77" t="s">
        <v>273</v>
      </c>
      <c r="G51" s="224">
        <v>1</v>
      </c>
      <c r="H51" s="76"/>
      <c r="I51" s="293">
        <f>1009+20+20</f>
        <v>1049</v>
      </c>
      <c r="J51" s="292"/>
      <c r="K51" s="293">
        <f>1000+20+20</f>
        <v>1040</v>
      </c>
      <c r="L51" s="73"/>
      <c r="M51" s="73"/>
      <c r="N51" s="73"/>
      <c r="O51" s="73">
        <f>O50+1</f>
        <v>38</v>
      </c>
      <c r="P51" s="73"/>
    </row>
    <row r="52" spans="2:17" ht="13">
      <c r="B52" s="324" t="s">
        <v>67</v>
      </c>
      <c r="C52" s="325"/>
      <c r="D52" s="77" t="s">
        <v>122</v>
      </c>
      <c r="E52" s="77" t="s">
        <v>65</v>
      </c>
      <c r="F52" s="77" t="s">
        <v>298</v>
      </c>
      <c r="G52" s="224">
        <v>1</v>
      </c>
      <c r="H52" s="76"/>
      <c r="I52" s="293">
        <f>782+28</f>
        <v>810</v>
      </c>
      <c r="J52" s="292"/>
      <c r="K52" s="293">
        <f>842+54</f>
        <v>896</v>
      </c>
      <c r="L52" s="73"/>
      <c r="M52" s="73" t="e">
        <f>+M28+1</f>
        <v>#REF!</v>
      </c>
      <c r="N52" s="73"/>
      <c r="O52" s="73">
        <f>+O51+1</f>
        <v>39</v>
      </c>
      <c r="P52" s="73"/>
    </row>
    <row r="53" spans="2:17" s="318" customFormat="1" ht="13">
      <c r="B53" s="324" t="s">
        <v>71</v>
      </c>
      <c r="C53" s="325"/>
      <c r="D53" s="77" t="s">
        <v>122</v>
      </c>
      <c r="E53" s="77" t="s">
        <v>65</v>
      </c>
      <c r="F53" s="77" t="s">
        <v>298</v>
      </c>
      <c r="G53" s="224">
        <v>1</v>
      </c>
      <c r="H53" s="76"/>
      <c r="I53" s="293">
        <f>463+260+9+10+10</f>
        <v>752</v>
      </c>
      <c r="J53" s="292"/>
      <c r="K53" s="293">
        <f>608+200+9+10+10</f>
        <v>837</v>
      </c>
      <c r="L53" s="73"/>
      <c r="M53" s="73" t="e">
        <f>+M57+1</f>
        <v>#REF!</v>
      </c>
      <c r="N53" s="73"/>
      <c r="O53" s="73">
        <f>+O52+1</f>
        <v>40</v>
      </c>
      <c r="P53" s="73"/>
    </row>
    <row r="54" spans="2:17" ht="15.5">
      <c r="B54" s="324" t="s">
        <v>770</v>
      </c>
      <c r="C54" s="325"/>
      <c r="D54" s="77" t="s">
        <v>122</v>
      </c>
      <c r="E54" s="77" t="s">
        <v>65</v>
      </c>
      <c r="F54" s="77" t="s">
        <v>411</v>
      </c>
      <c r="G54" s="224">
        <v>1</v>
      </c>
      <c r="H54" s="76"/>
      <c r="I54" s="293">
        <v>763</v>
      </c>
      <c r="J54" s="292"/>
      <c r="K54" s="293">
        <v>781</v>
      </c>
      <c r="L54" s="73"/>
      <c r="M54" s="73" t="e">
        <f>+M52+1</f>
        <v>#REF!</v>
      </c>
      <c r="N54" s="73"/>
      <c r="O54" s="73">
        <f>+O53+1</f>
        <v>41</v>
      </c>
      <c r="P54" s="73"/>
    </row>
    <row r="55" spans="2:17" ht="13">
      <c r="B55" s="324" t="s">
        <v>381</v>
      </c>
      <c r="C55" s="325"/>
      <c r="D55" s="77" t="s">
        <v>122</v>
      </c>
      <c r="E55" s="77" t="s">
        <v>65</v>
      </c>
      <c r="F55" s="77" t="s">
        <v>273</v>
      </c>
      <c r="G55" s="224">
        <v>1</v>
      </c>
      <c r="H55" s="76"/>
      <c r="I55" s="293">
        <f>740+20</f>
        <v>760</v>
      </c>
      <c r="J55" s="292"/>
      <c r="K55" s="293">
        <f>762+20</f>
        <v>782</v>
      </c>
      <c r="L55" s="73"/>
      <c r="M55" s="73"/>
      <c r="N55" s="73"/>
      <c r="O55" s="73">
        <f t="shared" ref="O55:O61" si="4">+O54+1</f>
        <v>42</v>
      </c>
      <c r="P55" s="73"/>
    </row>
    <row r="56" spans="2:17" s="318" customFormat="1" ht="13">
      <c r="B56" s="324" t="s">
        <v>64</v>
      </c>
      <c r="C56" s="325"/>
      <c r="D56" s="77" t="s">
        <v>122</v>
      </c>
      <c r="E56" s="77" t="s">
        <v>65</v>
      </c>
      <c r="F56" s="77" t="s">
        <v>273</v>
      </c>
      <c r="G56" s="224">
        <v>0.75</v>
      </c>
      <c r="H56" s="76"/>
      <c r="I56" s="293">
        <f>779+15+20*75%</f>
        <v>809</v>
      </c>
      <c r="J56" s="292"/>
      <c r="K56" s="293">
        <f>746+15+20*75%</f>
        <v>776</v>
      </c>
      <c r="L56" s="73"/>
      <c r="M56" s="73" t="e">
        <f>+M54+1</f>
        <v>#REF!</v>
      </c>
      <c r="N56" s="73"/>
      <c r="O56" s="73">
        <f t="shared" si="4"/>
        <v>43</v>
      </c>
      <c r="P56" s="73"/>
    </row>
    <row r="57" spans="2:17" ht="13">
      <c r="B57" s="324" t="s">
        <v>69</v>
      </c>
      <c r="C57" s="325"/>
      <c r="D57" s="77" t="s">
        <v>122</v>
      </c>
      <c r="E57" s="77" t="s">
        <v>65</v>
      </c>
      <c r="F57" s="77" t="s">
        <v>273</v>
      </c>
      <c r="G57" s="224">
        <v>1</v>
      </c>
      <c r="H57" s="76"/>
      <c r="I57" s="293">
        <f>662+10+10</f>
        <v>682</v>
      </c>
      <c r="J57" s="292"/>
      <c r="K57" s="293">
        <f>692+10+10</f>
        <v>712</v>
      </c>
      <c r="L57" s="73"/>
      <c r="M57" s="73" t="e">
        <f t="shared" ref="M57:M60" si="5">+M56+1</f>
        <v>#REF!</v>
      </c>
      <c r="N57" s="73"/>
      <c r="O57" s="73">
        <f t="shared" si="4"/>
        <v>44</v>
      </c>
      <c r="P57" s="73"/>
    </row>
    <row r="58" spans="2:17" ht="15.5">
      <c r="B58" s="324" t="s">
        <v>771</v>
      </c>
      <c r="C58" s="325"/>
      <c r="D58" s="77" t="s">
        <v>122</v>
      </c>
      <c r="E58" s="77" t="s">
        <v>65</v>
      </c>
      <c r="F58" s="77" t="s">
        <v>273</v>
      </c>
      <c r="G58" s="224">
        <v>1</v>
      </c>
      <c r="H58" s="76"/>
      <c r="I58" s="293">
        <f>520+3</f>
        <v>523</v>
      </c>
      <c r="J58" s="292"/>
      <c r="K58" s="293">
        <f>606+3</f>
        <v>609</v>
      </c>
      <c r="L58" s="73"/>
      <c r="M58" s="73" t="e">
        <f>+M53+1</f>
        <v>#REF!</v>
      </c>
      <c r="N58" s="73"/>
      <c r="O58" s="73">
        <f t="shared" si="4"/>
        <v>45</v>
      </c>
      <c r="P58" s="73"/>
    </row>
    <row r="59" spans="2:17" s="318" customFormat="1" ht="13">
      <c r="B59" s="324" t="s">
        <v>72</v>
      </c>
      <c r="C59" s="325"/>
      <c r="D59" s="77" t="s">
        <v>122</v>
      </c>
      <c r="E59" s="77" t="s">
        <v>65</v>
      </c>
      <c r="F59" s="77" t="s">
        <v>298</v>
      </c>
      <c r="G59" s="224">
        <v>1</v>
      </c>
      <c r="H59" s="76"/>
      <c r="I59" s="293">
        <f>426+10+10</f>
        <v>446</v>
      </c>
      <c r="J59" s="292"/>
      <c r="K59" s="293">
        <f>500+10+10</f>
        <v>520</v>
      </c>
      <c r="L59" s="73"/>
      <c r="M59" s="73" t="e">
        <f t="shared" si="5"/>
        <v>#REF!</v>
      </c>
      <c r="N59" s="73"/>
      <c r="O59" s="73">
        <f t="shared" si="4"/>
        <v>46</v>
      </c>
      <c r="P59" s="73"/>
    </row>
    <row r="60" spans="2:17" ht="13">
      <c r="B60" s="324" t="s">
        <v>73</v>
      </c>
      <c r="C60" s="325"/>
      <c r="D60" s="77" t="s">
        <v>122</v>
      </c>
      <c r="E60" s="77" t="s">
        <v>65</v>
      </c>
      <c r="F60" s="77" t="s">
        <v>298</v>
      </c>
      <c r="G60" s="224">
        <v>1</v>
      </c>
      <c r="H60" s="76"/>
      <c r="I60" s="293">
        <v>400</v>
      </c>
      <c r="J60" s="292"/>
      <c r="K60" s="293">
        <v>453</v>
      </c>
      <c r="L60" s="73"/>
      <c r="M60" s="73" t="e">
        <f t="shared" si="5"/>
        <v>#REF!</v>
      </c>
      <c r="N60" s="73"/>
      <c r="O60" s="73">
        <f t="shared" si="4"/>
        <v>47</v>
      </c>
      <c r="P60" s="73"/>
    </row>
    <row r="61" spans="2:17" ht="14">
      <c r="B61" s="324" t="s">
        <v>75</v>
      </c>
      <c r="C61" s="325"/>
      <c r="D61" s="77" t="s">
        <v>122</v>
      </c>
      <c r="E61" s="77" t="s">
        <v>65</v>
      </c>
      <c r="F61" s="77" t="s">
        <v>273</v>
      </c>
      <c r="G61" s="326">
        <v>0.78500000000000003</v>
      </c>
      <c r="H61" s="76"/>
      <c r="I61" s="293">
        <f>392+5</f>
        <v>397</v>
      </c>
      <c r="J61" s="292"/>
      <c r="K61" s="293">
        <f>374+5</f>
        <v>379</v>
      </c>
      <c r="L61" s="73"/>
      <c r="M61" s="73" t="e">
        <f>+#REF!+1</f>
        <v>#REF!</v>
      </c>
      <c r="N61" s="73"/>
      <c r="O61" s="73">
        <f t="shared" si="4"/>
        <v>48</v>
      </c>
      <c r="P61" s="73"/>
      <c r="Q61" s="147" t="s">
        <v>787</v>
      </c>
    </row>
    <row r="62" spans="2:17" ht="13">
      <c r="B62" s="201" t="s">
        <v>62</v>
      </c>
      <c r="C62" s="84"/>
      <c r="D62" s="76"/>
      <c r="E62" s="76"/>
      <c r="F62" s="77"/>
      <c r="G62" s="202"/>
      <c r="H62" s="202"/>
      <c r="I62" s="203">
        <f>SUM(I50:I61)</f>
        <v>8507</v>
      </c>
      <c r="J62" s="204"/>
      <c r="K62" s="203">
        <f>SUM(K50:K61)</f>
        <v>9002</v>
      </c>
      <c r="M62" s="194" t="e">
        <f>+#REF!+1</f>
        <v>#REF!</v>
      </c>
    </row>
    <row r="63" spans="2:17" ht="13">
      <c r="B63" s="90" t="s">
        <v>471</v>
      </c>
      <c r="C63" s="90"/>
      <c r="D63" s="76"/>
      <c r="E63" s="76"/>
      <c r="F63" s="77"/>
      <c r="G63" s="76"/>
      <c r="H63" s="76"/>
      <c r="I63" s="199"/>
      <c r="J63" s="76"/>
      <c r="K63" s="199"/>
    </row>
    <row r="64" spans="2:17" ht="15.5">
      <c r="B64" s="83" t="s">
        <v>701</v>
      </c>
      <c r="C64" s="84"/>
      <c r="D64" s="103" t="s">
        <v>114</v>
      </c>
      <c r="E64" s="103" t="s">
        <v>254</v>
      </c>
      <c r="F64" s="103" t="s">
        <v>273</v>
      </c>
      <c r="G64" s="104">
        <v>1</v>
      </c>
      <c r="H64" s="105"/>
      <c r="I64" s="200">
        <f>1037+10+15-102</f>
        <v>960</v>
      </c>
      <c r="J64" s="59"/>
      <c r="K64" s="200">
        <v>1130</v>
      </c>
      <c r="O64" s="194">
        <f>O61+1</f>
        <v>49</v>
      </c>
    </row>
    <row r="65" spans="2:15" ht="15.5">
      <c r="B65" s="83" t="s">
        <v>702</v>
      </c>
      <c r="C65" s="84"/>
      <c r="D65" s="103" t="s">
        <v>114</v>
      </c>
      <c r="E65" s="103" t="s">
        <v>255</v>
      </c>
      <c r="F65" s="103" t="s">
        <v>273</v>
      </c>
      <c r="G65" s="104">
        <v>1</v>
      </c>
      <c r="H65" s="105"/>
      <c r="I65" s="193">
        <f>1030+6+3-108</f>
        <v>931</v>
      </c>
      <c r="J65" s="59"/>
      <c r="K65" s="193">
        <v>1130</v>
      </c>
      <c r="M65" s="194" t="e">
        <f>+#REF!+1</f>
        <v>#REF!</v>
      </c>
      <c r="O65" s="194">
        <f t="shared" ref="O65:O85" si="6">+O64+1</f>
        <v>50</v>
      </c>
    </row>
    <row r="66" spans="2:15" ht="15.5">
      <c r="B66" s="83" t="s">
        <v>703</v>
      </c>
      <c r="D66" s="103" t="s">
        <v>114</v>
      </c>
      <c r="E66" s="103" t="s">
        <v>254</v>
      </c>
      <c r="F66" s="103" t="s">
        <v>273</v>
      </c>
      <c r="G66" s="104">
        <v>1</v>
      </c>
      <c r="I66" s="193">
        <f>668</f>
        <v>668</v>
      </c>
      <c r="J66" s="204"/>
      <c r="K66" s="193">
        <f>760+68</f>
        <v>828</v>
      </c>
      <c r="O66" s="194">
        <f t="shared" si="6"/>
        <v>51</v>
      </c>
    </row>
    <row r="67" spans="2:15" ht="13">
      <c r="B67" s="83" t="s">
        <v>80</v>
      </c>
      <c r="C67" s="84"/>
      <c r="D67" s="103" t="s">
        <v>78</v>
      </c>
      <c r="E67" s="103" t="s">
        <v>81</v>
      </c>
      <c r="F67" s="103" t="s">
        <v>298</v>
      </c>
      <c r="G67" s="104">
        <v>1</v>
      </c>
      <c r="H67" s="105"/>
      <c r="I67" s="200">
        <v>720</v>
      </c>
      <c r="J67" s="59"/>
      <c r="K67" s="200">
        <v>807</v>
      </c>
      <c r="M67" s="194" t="e">
        <f>+M62+1</f>
        <v>#REF!</v>
      </c>
      <c r="O67" s="194">
        <f t="shared" si="6"/>
        <v>52</v>
      </c>
    </row>
    <row r="68" spans="2:15" ht="15.5">
      <c r="B68" s="83" t="s">
        <v>704</v>
      </c>
      <c r="C68" s="84"/>
      <c r="D68" s="103" t="s">
        <v>120</v>
      </c>
      <c r="E68" s="103" t="s">
        <v>500</v>
      </c>
      <c r="F68" s="103" t="s">
        <v>273</v>
      </c>
      <c r="G68" s="104">
        <v>1</v>
      </c>
      <c r="H68" s="105"/>
      <c r="I68" s="200">
        <v>750</v>
      </c>
      <c r="J68" s="59"/>
      <c r="K68" s="200">
        <v>731</v>
      </c>
      <c r="O68" s="194">
        <f t="shared" si="6"/>
        <v>53</v>
      </c>
    </row>
    <row r="69" spans="2:15" ht="15.5">
      <c r="B69" s="83" t="s">
        <v>705</v>
      </c>
      <c r="C69" s="84"/>
      <c r="D69" s="103" t="s">
        <v>114</v>
      </c>
      <c r="E69" s="103" t="s">
        <v>255</v>
      </c>
      <c r="F69" s="103" t="s">
        <v>413</v>
      </c>
      <c r="G69" s="104">
        <v>1</v>
      </c>
      <c r="H69" s="105"/>
      <c r="I69" s="200">
        <v>0</v>
      </c>
      <c r="J69" s="59"/>
      <c r="K69" s="200">
        <v>725</v>
      </c>
      <c r="M69" s="194" t="e">
        <f>+M65+1</f>
        <v>#REF!</v>
      </c>
      <c r="O69" s="194">
        <f t="shared" si="6"/>
        <v>54</v>
      </c>
    </row>
    <row r="70" spans="2:15" ht="13">
      <c r="B70" s="83" t="s">
        <v>561</v>
      </c>
      <c r="C70" s="84"/>
      <c r="D70" s="103" t="s">
        <v>120</v>
      </c>
      <c r="E70" s="103" t="s">
        <v>562</v>
      </c>
      <c r="F70" s="103" t="s">
        <v>273</v>
      </c>
      <c r="G70" s="104">
        <v>1</v>
      </c>
      <c r="H70" s="105"/>
      <c r="I70" s="193">
        <v>745</v>
      </c>
      <c r="J70" s="59"/>
      <c r="K70" s="193">
        <v>695</v>
      </c>
      <c r="O70" s="194">
        <f t="shared" si="6"/>
        <v>55</v>
      </c>
    </row>
    <row r="71" spans="2:15" ht="15.5">
      <c r="B71" s="83" t="s">
        <v>706</v>
      </c>
      <c r="C71" s="84"/>
      <c r="D71" s="103" t="s">
        <v>114</v>
      </c>
      <c r="E71" s="103" t="s">
        <v>254</v>
      </c>
      <c r="F71" s="103" t="s">
        <v>273</v>
      </c>
      <c r="G71" s="104">
        <v>1</v>
      </c>
      <c r="H71" s="105"/>
      <c r="I71" s="193">
        <f>518.5-55</f>
        <v>463.5</v>
      </c>
      <c r="J71" s="59"/>
      <c r="K71" s="193">
        <v>565</v>
      </c>
      <c r="M71" s="194" t="e">
        <f>+#REF!+1</f>
        <v>#REF!</v>
      </c>
      <c r="O71" s="194">
        <f t="shared" si="6"/>
        <v>56</v>
      </c>
    </row>
    <row r="72" spans="2:15" ht="13">
      <c r="B72" s="83" t="s">
        <v>104</v>
      </c>
      <c r="C72" s="84"/>
      <c r="D72" s="103" t="s">
        <v>120</v>
      </c>
      <c r="E72" s="103" t="s">
        <v>105</v>
      </c>
      <c r="F72" s="103" t="s">
        <v>273</v>
      </c>
      <c r="G72" s="104">
        <v>1</v>
      </c>
      <c r="H72" s="105"/>
      <c r="I72" s="193">
        <f>543+9</f>
        <v>552</v>
      </c>
      <c r="J72" s="59"/>
      <c r="K72" s="193">
        <f>543+9</f>
        <v>552</v>
      </c>
      <c r="O72" s="194">
        <f t="shared" si="6"/>
        <v>57</v>
      </c>
    </row>
    <row r="73" spans="2:15" ht="15.5">
      <c r="B73" s="83" t="s">
        <v>607</v>
      </c>
      <c r="C73" s="84"/>
      <c r="D73" s="103" t="s">
        <v>120</v>
      </c>
      <c r="E73" s="103" t="s">
        <v>112</v>
      </c>
      <c r="F73" s="103" t="s">
        <v>273</v>
      </c>
      <c r="G73" s="104">
        <v>0.5</v>
      </c>
      <c r="H73" s="105"/>
      <c r="I73" s="200">
        <v>422</v>
      </c>
      <c r="J73" s="59"/>
      <c r="K73" s="200">
        <v>519</v>
      </c>
      <c r="M73" s="194" t="e">
        <f>+M71+1</f>
        <v>#REF!</v>
      </c>
      <c r="O73" s="194">
        <f t="shared" si="6"/>
        <v>58</v>
      </c>
    </row>
    <row r="74" spans="2:15" ht="15.5">
      <c r="B74" s="83" t="s">
        <v>707</v>
      </c>
      <c r="C74" s="84"/>
      <c r="D74" s="103" t="s">
        <v>114</v>
      </c>
      <c r="E74" s="103" t="s">
        <v>115</v>
      </c>
      <c r="F74" s="103" t="s">
        <v>412</v>
      </c>
      <c r="G74" s="104">
        <v>1</v>
      </c>
      <c r="H74" s="105"/>
      <c r="I74" s="200">
        <v>0</v>
      </c>
      <c r="J74" s="59"/>
      <c r="K74" s="200">
        <v>503</v>
      </c>
      <c r="M74" s="194" t="e">
        <f>+#REF!+1</f>
        <v>#REF!</v>
      </c>
      <c r="O74" s="194">
        <f t="shared" si="6"/>
        <v>59</v>
      </c>
    </row>
    <row r="75" spans="2:15" ht="13">
      <c r="B75" s="83" t="s">
        <v>89</v>
      </c>
      <c r="C75" s="84"/>
      <c r="D75" s="103" t="s">
        <v>78</v>
      </c>
      <c r="E75" s="103" t="s">
        <v>90</v>
      </c>
      <c r="F75" s="103" t="s">
        <v>298</v>
      </c>
      <c r="G75" s="104">
        <v>1</v>
      </c>
      <c r="H75" s="105"/>
      <c r="I75" s="200">
        <v>184</v>
      </c>
      <c r="J75" s="59"/>
      <c r="K75" s="200">
        <v>215</v>
      </c>
      <c r="M75" s="194" t="e">
        <f>+#REF!+1</f>
        <v>#REF!</v>
      </c>
      <c r="O75" s="194">
        <f t="shared" si="6"/>
        <v>60</v>
      </c>
    </row>
    <row r="76" spans="2:15" ht="15.5">
      <c r="B76" s="83" t="s">
        <v>708</v>
      </c>
      <c r="C76" s="84"/>
      <c r="D76" s="103" t="s">
        <v>114</v>
      </c>
      <c r="E76" s="103" t="s">
        <v>256</v>
      </c>
      <c r="F76" s="103" t="s">
        <v>412</v>
      </c>
      <c r="G76" s="104">
        <v>1</v>
      </c>
      <c r="H76" s="105"/>
      <c r="I76" s="200">
        <v>0</v>
      </c>
      <c r="J76" s="59"/>
      <c r="K76" s="200">
        <v>191</v>
      </c>
      <c r="M76" s="194" t="e">
        <f>+#REF!+1</f>
        <v>#REF!</v>
      </c>
      <c r="O76" s="194">
        <f t="shared" si="6"/>
        <v>61</v>
      </c>
    </row>
    <row r="77" spans="2:15" ht="15.5">
      <c r="B77" s="83" t="s">
        <v>709</v>
      </c>
      <c r="C77" s="84"/>
      <c r="D77" s="103" t="s">
        <v>120</v>
      </c>
      <c r="E77" s="103" t="s">
        <v>107</v>
      </c>
      <c r="F77" s="103" t="s">
        <v>298</v>
      </c>
      <c r="G77" s="104" t="s">
        <v>748</v>
      </c>
      <c r="H77" s="105"/>
      <c r="I77" s="200">
        <v>110</v>
      </c>
      <c r="J77" s="59"/>
      <c r="K77" s="200">
        <f>121+4</f>
        <v>125</v>
      </c>
      <c r="M77" s="194" t="e">
        <f>+#REF!+1</f>
        <v>#REF!</v>
      </c>
      <c r="O77" s="194">
        <f t="shared" si="6"/>
        <v>62</v>
      </c>
    </row>
    <row r="78" spans="2:15" ht="15.5">
      <c r="B78" s="83" t="s">
        <v>710</v>
      </c>
      <c r="C78" s="84"/>
      <c r="D78" s="103" t="s">
        <v>114</v>
      </c>
      <c r="E78" s="103" t="s">
        <v>256</v>
      </c>
      <c r="F78" s="103" t="s">
        <v>412</v>
      </c>
      <c r="G78" s="104">
        <v>1</v>
      </c>
      <c r="H78" s="105"/>
      <c r="I78" s="193">
        <v>0</v>
      </c>
      <c r="J78" s="59"/>
      <c r="K78" s="193">
        <v>92</v>
      </c>
      <c r="M78" s="194" t="e">
        <f>+M77+1</f>
        <v>#REF!</v>
      </c>
      <c r="O78" s="194">
        <f t="shared" si="6"/>
        <v>63</v>
      </c>
    </row>
    <row r="79" spans="2:15" ht="13">
      <c r="B79" s="83" t="s">
        <v>108</v>
      </c>
      <c r="C79" s="84"/>
      <c r="D79" s="103" t="s">
        <v>120</v>
      </c>
      <c r="E79" s="103" t="s">
        <v>107</v>
      </c>
      <c r="F79" s="103" t="s">
        <v>273</v>
      </c>
      <c r="G79" s="104">
        <v>1</v>
      </c>
      <c r="H79" s="105"/>
      <c r="I79" s="200">
        <v>60</v>
      </c>
      <c r="J79" s="59"/>
      <c r="K79" s="200">
        <v>80</v>
      </c>
      <c r="M79" s="194" t="e">
        <f t="shared" ref="M79:M92" si="7">+M78+1</f>
        <v>#REF!</v>
      </c>
      <c r="O79" s="194">
        <f t="shared" si="6"/>
        <v>64</v>
      </c>
    </row>
    <row r="80" spans="2:15" ht="15.5">
      <c r="B80" s="83" t="s">
        <v>711</v>
      </c>
      <c r="C80" s="84"/>
      <c r="D80" s="103" t="s">
        <v>114</v>
      </c>
      <c r="E80" s="103" t="s">
        <v>256</v>
      </c>
      <c r="F80" s="103" t="s">
        <v>412</v>
      </c>
      <c r="G80" s="104">
        <v>1</v>
      </c>
      <c r="H80" s="105"/>
      <c r="I80" s="200">
        <v>0</v>
      </c>
      <c r="J80" s="59"/>
      <c r="K80" s="200">
        <v>73</v>
      </c>
      <c r="M80" s="194" t="e">
        <f>+#REF!+1</f>
        <v>#REF!</v>
      </c>
      <c r="O80" s="194">
        <f t="shared" si="6"/>
        <v>65</v>
      </c>
    </row>
    <row r="81" spans="2:16" ht="13">
      <c r="B81" s="83" t="s">
        <v>220</v>
      </c>
      <c r="C81" s="84"/>
      <c r="D81" s="103" t="s">
        <v>114</v>
      </c>
      <c r="E81" s="103" t="s">
        <v>256</v>
      </c>
      <c r="F81" s="103" t="s">
        <v>412</v>
      </c>
      <c r="G81" s="104">
        <v>1</v>
      </c>
      <c r="H81" s="105"/>
      <c r="I81" s="200">
        <v>0</v>
      </c>
      <c r="J81" s="59"/>
      <c r="K81" s="200">
        <v>67</v>
      </c>
      <c r="M81" s="194" t="e">
        <f>+#REF!+1</f>
        <v>#REF!</v>
      </c>
      <c r="O81" s="194">
        <f t="shared" si="6"/>
        <v>66</v>
      </c>
    </row>
    <row r="82" spans="2:16" ht="13">
      <c r="B82" s="83" t="s">
        <v>109</v>
      </c>
      <c r="C82" s="84"/>
      <c r="D82" s="103" t="s">
        <v>120</v>
      </c>
      <c r="E82" s="103" t="s">
        <v>107</v>
      </c>
      <c r="F82" s="103" t="s">
        <v>273</v>
      </c>
      <c r="G82" s="104">
        <v>1</v>
      </c>
      <c r="H82" s="105"/>
      <c r="I82" s="200">
        <v>55</v>
      </c>
      <c r="J82" s="59"/>
      <c r="K82" s="200">
        <v>56</v>
      </c>
      <c r="M82" s="194" t="e">
        <f>+#REF!+1</f>
        <v>#REF!</v>
      </c>
      <c r="O82" s="194">
        <f t="shared" si="6"/>
        <v>67</v>
      </c>
    </row>
    <row r="83" spans="2:16" ht="13">
      <c r="B83" s="83" t="s">
        <v>224</v>
      </c>
      <c r="C83" s="84"/>
      <c r="D83" s="103" t="s">
        <v>114</v>
      </c>
      <c r="E83" s="103" t="s">
        <v>255</v>
      </c>
      <c r="F83" s="103" t="s">
        <v>412</v>
      </c>
      <c r="G83" s="104">
        <v>1</v>
      </c>
      <c r="H83" s="105"/>
      <c r="I83" s="193">
        <v>0</v>
      </c>
      <c r="J83" s="59"/>
      <c r="K83" s="193">
        <v>53</v>
      </c>
      <c r="M83" s="194" t="e">
        <f t="shared" si="7"/>
        <v>#REF!</v>
      </c>
      <c r="O83" s="194">
        <f t="shared" si="6"/>
        <v>68</v>
      </c>
    </row>
    <row r="84" spans="2:16" ht="13">
      <c r="B84" s="83" t="s">
        <v>110</v>
      </c>
      <c r="C84" s="84"/>
      <c r="D84" s="103" t="s">
        <v>120</v>
      </c>
      <c r="E84" s="103" t="s">
        <v>107</v>
      </c>
      <c r="F84" s="103" t="s">
        <v>412</v>
      </c>
      <c r="G84" s="104">
        <v>1</v>
      </c>
      <c r="H84" s="105"/>
      <c r="I84" s="200">
        <v>0</v>
      </c>
      <c r="J84" s="59"/>
      <c r="K84" s="200">
        <v>48</v>
      </c>
      <c r="M84" s="194" t="e">
        <f t="shared" si="7"/>
        <v>#REF!</v>
      </c>
      <c r="O84" s="194">
        <f t="shared" si="6"/>
        <v>69</v>
      </c>
    </row>
    <row r="85" spans="2:16" ht="15.5">
      <c r="B85" s="83" t="s">
        <v>712</v>
      </c>
      <c r="C85" s="84"/>
      <c r="D85" s="103" t="s">
        <v>120</v>
      </c>
      <c r="E85" s="103" t="s">
        <v>107</v>
      </c>
      <c r="F85" s="103" t="s">
        <v>298</v>
      </c>
      <c r="G85" s="104">
        <v>1</v>
      </c>
      <c r="H85" s="105"/>
      <c r="I85" s="193">
        <v>45</v>
      </c>
      <c r="J85" s="59"/>
      <c r="K85" s="193">
        <v>47</v>
      </c>
      <c r="M85" s="194" t="e">
        <f t="shared" si="7"/>
        <v>#REF!</v>
      </c>
      <c r="O85" s="194">
        <f t="shared" si="6"/>
        <v>70</v>
      </c>
    </row>
    <row r="86" spans="2:16" ht="13">
      <c r="B86" s="83" t="s">
        <v>226</v>
      </c>
      <c r="C86" s="84"/>
      <c r="D86" s="103" t="s">
        <v>114</v>
      </c>
      <c r="E86" s="103" t="s">
        <v>257</v>
      </c>
      <c r="F86" s="103" t="s">
        <v>412</v>
      </c>
      <c r="G86" s="104">
        <v>1</v>
      </c>
      <c r="H86" s="105"/>
      <c r="I86" s="200">
        <v>0</v>
      </c>
      <c r="J86" s="59"/>
      <c r="K86" s="200">
        <v>33</v>
      </c>
      <c r="M86" s="194" t="e">
        <f>+M85+1</f>
        <v>#REF!</v>
      </c>
      <c r="O86" s="194">
        <f>+O85+1</f>
        <v>71</v>
      </c>
    </row>
    <row r="87" spans="2:16" ht="13">
      <c r="B87" s="83" t="s">
        <v>229</v>
      </c>
      <c r="C87" s="84"/>
      <c r="D87" s="103" t="s">
        <v>114</v>
      </c>
      <c r="E87" s="103" t="s">
        <v>255</v>
      </c>
      <c r="F87" s="103" t="s">
        <v>412</v>
      </c>
      <c r="G87" s="104">
        <v>1</v>
      </c>
      <c r="H87" s="105"/>
      <c r="I87" s="200">
        <v>0</v>
      </c>
      <c r="J87" s="59"/>
      <c r="K87" s="200">
        <v>23</v>
      </c>
      <c r="M87" s="194" t="e">
        <f>+#REF!+1</f>
        <v>#REF!</v>
      </c>
      <c r="O87" s="194">
        <f>O86+1</f>
        <v>72</v>
      </c>
    </row>
    <row r="88" spans="2:16" ht="13">
      <c r="B88" s="83" t="s">
        <v>232</v>
      </c>
      <c r="C88" s="84"/>
      <c r="D88" s="103" t="s">
        <v>114</v>
      </c>
      <c r="E88" s="103" t="s">
        <v>255</v>
      </c>
      <c r="F88" s="103" t="s">
        <v>412</v>
      </c>
      <c r="G88" s="104">
        <v>1</v>
      </c>
      <c r="H88" s="105"/>
      <c r="I88" s="193">
        <v>0</v>
      </c>
      <c r="J88" s="59"/>
      <c r="K88" s="193">
        <v>20</v>
      </c>
      <c r="M88" s="194" t="e">
        <f t="shared" si="7"/>
        <v>#REF!</v>
      </c>
      <c r="O88" s="194">
        <f>+O87+1</f>
        <v>73</v>
      </c>
    </row>
    <row r="89" spans="2:16" ht="13">
      <c r="B89" s="83" t="s">
        <v>234</v>
      </c>
      <c r="C89" s="84"/>
      <c r="D89" s="103" t="s">
        <v>114</v>
      </c>
      <c r="E89" s="103" t="s">
        <v>257</v>
      </c>
      <c r="F89" s="103" t="s">
        <v>412</v>
      </c>
      <c r="G89" s="104">
        <v>1</v>
      </c>
      <c r="H89" s="105"/>
      <c r="I89" s="200">
        <v>0</v>
      </c>
      <c r="J89" s="59"/>
      <c r="K89" s="200">
        <v>12</v>
      </c>
      <c r="M89" s="194" t="e">
        <f t="shared" si="7"/>
        <v>#REF!</v>
      </c>
      <c r="O89" s="194">
        <f>+O88+1</f>
        <v>74</v>
      </c>
    </row>
    <row r="90" spans="2:16" ht="13">
      <c r="B90" s="83" t="s">
        <v>237</v>
      </c>
      <c r="C90" s="84"/>
      <c r="D90" s="103" t="s">
        <v>114</v>
      </c>
      <c r="E90" s="103" t="s">
        <v>258</v>
      </c>
      <c r="F90" s="103" t="s">
        <v>412</v>
      </c>
      <c r="G90" s="104">
        <v>1</v>
      </c>
      <c r="H90" s="105"/>
      <c r="I90" s="193">
        <v>0</v>
      </c>
      <c r="J90" s="59"/>
      <c r="K90" s="193">
        <v>10</v>
      </c>
      <c r="M90" s="194" t="e">
        <f t="shared" si="7"/>
        <v>#REF!</v>
      </c>
      <c r="O90" s="194">
        <f>+O89+1</f>
        <v>75</v>
      </c>
    </row>
    <row r="91" spans="2:16" ht="13">
      <c r="B91" s="83" t="s">
        <v>240</v>
      </c>
      <c r="C91" s="84"/>
      <c r="D91" s="103" t="s">
        <v>114</v>
      </c>
      <c r="E91" s="103" t="s">
        <v>256</v>
      </c>
      <c r="F91" s="103" t="s">
        <v>243</v>
      </c>
      <c r="G91" s="104">
        <v>1</v>
      </c>
      <c r="H91" s="105"/>
      <c r="I91" s="198">
        <v>0</v>
      </c>
      <c r="J91" s="59"/>
      <c r="K91" s="198">
        <v>4</v>
      </c>
      <c r="M91" s="194" t="e">
        <f t="shared" si="7"/>
        <v>#REF!</v>
      </c>
      <c r="O91" s="194">
        <f>+O90+1</f>
        <v>76</v>
      </c>
      <c r="P91" s="73" t="s">
        <v>773</v>
      </c>
    </row>
    <row r="92" spans="2:16" ht="13">
      <c r="B92" s="201" t="s">
        <v>62</v>
      </c>
      <c r="C92" s="84"/>
      <c r="D92" s="103"/>
      <c r="E92" s="103"/>
      <c r="F92" s="103"/>
      <c r="G92" s="104"/>
      <c r="H92" s="105"/>
      <c r="I92" s="200">
        <f>SUM(I64:I91)</f>
        <v>6665.5</v>
      </c>
      <c r="J92" s="59"/>
      <c r="K92" s="200">
        <f>SUM(K64:K91)</f>
        <v>9334</v>
      </c>
      <c r="M92" s="194" t="e">
        <f t="shared" si="7"/>
        <v>#REF!</v>
      </c>
      <c r="N92" s="194" t="s">
        <v>138</v>
      </c>
    </row>
    <row r="93" spans="2:16" ht="13.5" thickBot="1">
      <c r="B93" s="229" t="s">
        <v>751</v>
      </c>
      <c r="C93" s="240">
        <f>O91</f>
        <v>76</v>
      </c>
      <c r="I93" s="230">
        <f>+I48+I62+I92</f>
        <v>21847.5</v>
      </c>
      <c r="J93" s="231"/>
      <c r="K93" s="230">
        <f>+K48+K62+K92</f>
        <v>25966</v>
      </c>
    </row>
    <row r="94" spans="2:16" ht="13.5" thickTop="1">
      <c r="B94" s="229"/>
      <c r="C94" s="240"/>
      <c r="I94" s="237"/>
      <c r="J94" s="231"/>
      <c r="K94" s="237"/>
    </row>
    <row r="95" spans="2:16" ht="13">
      <c r="B95" s="263" t="s">
        <v>718</v>
      </c>
      <c r="C95" s="240"/>
      <c r="I95" s="237"/>
      <c r="J95" s="231"/>
      <c r="K95" s="237"/>
    </row>
    <row r="96" spans="2:16" ht="15.5">
      <c r="B96" s="83" t="s">
        <v>778</v>
      </c>
      <c r="C96" s="240"/>
      <c r="D96" s="103" t="s">
        <v>16</v>
      </c>
      <c r="E96" s="103" t="s">
        <v>17</v>
      </c>
      <c r="F96" s="103" t="s">
        <v>716</v>
      </c>
      <c r="G96" s="104">
        <v>1</v>
      </c>
      <c r="I96" s="237">
        <v>20</v>
      </c>
      <c r="J96" s="231"/>
      <c r="K96" s="237">
        <v>20</v>
      </c>
    </row>
    <row r="97" spans="1:11" ht="13">
      <c r="B97" s="229" t="s">
        <v>719</v>
      </c>
      <c r="C97" s="240"/>
      <c r="I97" s="337">
        <f>SUM(I93:I96)</f>
        <v>21867.5</v>
      </c>
      <c r="J97" s="231"/>
      <c r="K97" s="259">
        <f>SUM(K93:K96)</f>
        <v>25986</v>
      </c>
    </row>
    <row r="98" spans="1:11" ht="13">
      <c r="B98" s="76"/>
      <c r="C98" s="76"/>
      <c r="D98" s="76"/>
      <c r="E98" s="76"/>
      <c r="F98" s="77"/>
      <c r="G98" s="76"/>
      <c r="H98" s="76"/>
      <c r="I98" s="235"/>
      <c r="J98" s="105"/>
      <c r="K98" s="235"/>
    </row>
    <row r="99" spans="1:11" ht="42.75" customHeight="1">
      <c r="A99" s="236">
        <v>-1</v>
      </c>
      <c r="B99" s="364" t="s">
        <v>696</v>
      </c>
      <c r="C99" s="364"/>
      <c r="D99" s="364"/>
      <c r="E99" s="364"/>
      <c r="F99" s="364"/>
      <c r="G99" s="364"/>
      <c r="H99" s="364"/>
      <c r="I99" s="364"/>
      <c r="J99" s="364"/>
      <c r="K99" s="364"/>
    </row>
    <row r="100" spans="1:11" ht="55.5" customHeight="1">
      <c r="A100" s="236">
        <v>-2</v>
      </c>
      <c r="B100" s="364" t="s">
        <v>721</v>
      </c>
      <c r="C100" s="364"/>
      <c r="D100" s="364"/>
      <c r="E100" s="364"/>
      <c r="F100" s="364"/>
      <c r="G100" s="364"/>
      <c r="H100" s="364"/>
      <c r="I100" s="364"/>
      <c r="J100" s="364"/>
      <c r="K100" s="364"/>
    </row>
    <row r="101" spans="1:11" ht="29.25" customHeight="1">
      <c r="A101" s="236">
        <v>-3</v>
      </c>
      <c r="B101" s="364" t="s">
        <v>118</v>
      </c>
      <c r="C101" s="364"/>
      <c r="D101" s="364"/>
      <c r="E101" s="364"/>
      <c r="F101" s="364"/>
      <c r="G101" s="364"/>
      <c r="H101" s="364"/>
      <c r="I101" s="364"/>
      <c r="J101" s="364"/>
      <c r="K101" s="364"/>
    </row>
    <row r="102" spans="1:11" ht="19.5" customHeight="1">
      <c r="A102" s="236">
        <v>-4</v>
      </c>
      <c r="B102" s="364" t="s">
        <v>697</v>
      </c>
      <c r="C102" s="364"/>
      <c r="D102" s="364"/>
      <c r="E102" s="364"/>
      <c r="F102" s="364"/>
      <c r="G102" s="364"/>
      <c r="H102" s="364"/>
      <c r="I102" s="364"/>
      <c r="J102" s="364"/>
      <c r="K102" s="364"/>
    </row>
    <row r="103" spans="1:11" ht="19.5" customHeight="1">
      <c r="A103" s="236">
        <v>-5</v>
      </c>
      <c r="B103" s="364" t="s">
        <v>723</v>
      </c>
      <c r="C103" s="364"/>
      <c r="D103" s="364"/>
      <c r="E103" s="364"/>
      <c r="F103" s="364"/>
      <c r="G103" s="364"/>
      <c r="H103" s="364"/>
      <c r="I103" s="364"/>
      <c r="J103" s="364"/>
      <c r="K103" s="364"/>
    </row>
    <row r="104" spans="1:11" ht="19.5" customHeight="1">
      <c r="A104" s="236">
        <v>-6</v>
      </c>
      <c r="B104" s="364" t="s">
        <v>455</v>
      </c>
      <c r="C104" s="364"/>
      <c r="D104" s="364"/>
      <c r="E104" s="364"/>
      <c r="F104" s="364"/>
      <c r="G104" s="364"/>
      <c r="H104" s="364"/>
      <c r="I104" s="364"/>
      <c r="J104" s="364"/>
      <c r="K104" s="364"/>
    </row>
    <row r="105" spans="1:11" ht="19.5" customHeight="1">
      <c r="A105" s="236">
        <v>-7</v>
      </c>
      <c r="B105" s="364" t="s">
        <v>644</v>
      </c>
      <c r="C105" s="364"/>
      <c r="D105" s="364"/>
      <c r="E105" s="364"/>
      <c r="F105" s="364"/>
      <c r="G105" s="364"/>
      <c r="H105" s="273"/>
      <c r="I105" s="273"/>
      <c r="J105" s="273"/>
      <c r="K105" s="273"/>
    </row>
    <row r="106" spans="1:11" ht="19.399999999999999" customHeight="1">
      <c r="A106" s="236">
        <v>-8</v>
      </c>
      <c r="B106" s="364" t="s">
        <v>713</v>
      </c>
      <c r="C106" s="364"/>
      <c r="D106" s="364"/>
      <c r="E106" s="364"/>
      <c r="F106" s="364"/>
      <c r="G106" s="364"/>
      <c r="H106" s="364"/>
      <c r="I106" s="364"/>
      <c r="J106" s="364"/>
      <c r="K106" s="364"/>
    </row>
    <row r="107" spans="1:11" ht="19.5" customHeight="1">
      <c r="A107" s="236">
        <v>-9</v>
      </c>
      <c r="B107" s="364" t="s">
        <v>410</v>
      </c>
      <c r="C107" s="364"/>
      <c r="D107" s="364"/>
      <c r="E107" s="364"/>
      <c r="F107" s="364"/>
      <c r="G107" s="364"/>
      <c r="H107" s="364"/>
      <c r="I107" s="364"/>
      <c r="J107" s="364"/>
      <c r="K107" s="364"/>
    </row>
    <row r="108" spans="1:11" s="335" customFormat="1" ht="13">
      <c r="A108" s="336">
        <v>-10</v>
      </c>
      <c r="B108" s="362" t="s">
        <v>779</v>
      </c>
      <c r="C108" s="362"/>
      <c r="D108" s="362"/>
      <c r="E108" s="362"/>
      <c r="F108" s="362"/>
      <c r="G108" s="362"/>
      <c r="H108" s="362"/>
      <c r="I108" s="362"/>
      <c r="J108" s="362"/>
      <c r="K108" s="362"/>
    </row>
  </sheetData>
  <autoFilter ref="A7:P93" xr:uid="{00000000-0009-0000-0000-00000A000000}"/>
  <mergeCells count="10">
    <mergeCell ref="B108:K108"/>
    <mergeCell ref="B105:G105"/>
    <mergeCell ref="B106:K106"/>
    <mergeCell ref="B107:K107"/>
    <mergeCell ref="B99:K99"/>
    <mergeCell ref="B100:K100"/>
    <mergeCell ref="B101:K101"/>
    <mergeCell ref="B102:K102"/>
    <mergeCell ref="B103:K103"/>
    <mergeCell ref="B104:K104"/>
  </mergeCells>
  <conditionalFormatting sqref="B8:K97">
    <cfRule type="expression" dxfId="233" priority="1">
      <formula>MOD(ROW(),2)=0</formula>
    </cfRule>
  </conditionalFormatting>
  <pageMargins left="0.45" right="0.45" top="0.25" bottom="0.25" header="0.3" footer="0.3"/>
  <pageSetup paperSize="3" scale="77"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S107"/>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725</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5.5">
      <c r="B27" s="83" t="s">
        <v>684</v>
      </c>
      <c r="C27" s="84"/>
      <c r="D27" s="103" t="s">
        <v>16</v>
      </c>
      <c r="E27" s="103" t="s">
        <v>17</v>
      </c>
      <c r="F27" s="103" t="s">
        <v>273</v>
      </c>
      <c r="G27" s="104">
        <v>1</v>
      </c>
      <c r="H27" s="105"/>
      <c r="I27" s="193">
        <v>572</v>
      </c>
      <c r="J27" s="59"/>
      <c r="K27" s="193">
        <v>619</v>
      </c>
      <c r="O27" s="194">
        <f t="shared" si="2"/>
        <v>17</v>
      </c>
    </row>
    <row r="28" spans="2:17" ht="13">
      <c r="B28" s="83" t="s">
        <v>287</v>
      </c>
      <c r="C28" s="84"/>
      <c r="D28" s="103" t="s">
        <v>16</v>
      </c>
      <c r="E28" s="103" t="s">
        <v>17</v>
      </c>
      <c r="F28" s="103" t="s">
        <v>273</v>
      </c>
      <c r="G28" s="104">
        <v>1</v>
      </c>
      <c r="H28" s="105"/>
      <c r="I28" s="193">
        <v>513</v>
      </c>
      <c r="J28" s="59"/>
      <c r="K28" s="193">
        <v>608</v>
      </c>
      <c r="M28" s="194" t="e">
        <f>+M46+1</f>
        <v>#REF!</v>
      </c>
      <c r="O28" s="194">
        <f t="shared" si="2"/>
        <v>18</v>
      </c>
    </row>
    <row r="29" spans="2:17" ht="13">
      <c r="B29" s="83" t="s">
        <v>41</v>
      </c>
      <c r="C29" s="84"/>
      <c r="D29" s="103" t="s">
        <v>16</v>
      </c>
      <c r="E29" s="103" t="s">
        <v>17</v>
      </c>
      <c r="F29" s="103" t="s">
        <v>273</v>
      </c>
      <c r="G29" s="104">
        <v>1</v>
      </c>
      <c r="H29" s="105"/>
      <c r="I29" s="193">
        <v>564</v>
      </c>
      <c r="J29" s="59"/>
      <c r="K29" s="193">
        <v>605</v>
      </c>
      <c r="M29" s="194" t="e">
        <f>+M26+1</f>
        <v>#REF!</v>
      </c>
      <c r="O29" s="194">
        <f t="shared" si="2"/>
        <v>19</v>
      </c>
    </row>
    <row r="30" spans="2:17" ht="13">
      <c r="B30" s="83" t="s">
        <v>42</v>
      </c>
      <c r="C30" s="84"/>
      <c r="D30" s="103" t="s">
        <v>16</v>
      </c>
      <c r="E30" s="103" t="s">
        <v>17</v>
      </c>
      <c r="F30" s="103" t="s">
        <v>273</v>
      </c>
      <c r="G30" s="104">
        <v>1</v>
      </c>
      <c r="H30" s="105"/>
      <c r="I30" s="193">
        <v>542</v>
      </c>
      <c r="J30" s="59"/>
      <c r="K30" s="193">
        <v>578</v>
      </c>
      <c r="M30" s="194" t="e">
        <f>+#REF!+1</f>
        <v>#REF!</v>
      </c>
      <c r="O30" s="194">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3">
      <c r="B32" s="83" t="s">
        <v>44</v>
      </c>
      <c r="C32" s="84"/>
      <c r="D32" s="103" t="s">
        <v>16</v>
      </c>
      <c r="E32" s="103" t="s">
        <v>45</v>
      </c>
      <c r="F32" s="103" t="s">
        <v>273</v>
      </c>
      <c r="G32" s="104">
        <v>1</v>
      </c>
      <c r="H32" s="105"/>
      <c r="I32" s="193">
        <v>520</v>
      </c>
      <c r="J32" s="59"/>
      <c r="K32" s="193">
        <v>530</v>
      </c>
      <c r="M32" s="194" t="e">
        <f>+M30+1</f>
        <v>#REF!</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6635</v>
      </c>
      <c r="J46" s="204"/>
      <c r="K46" s="203">
        <f>SUM(K10:K45)</f>
        <v>7590</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830+13+260+13</f>
        <v>1116</v>
      </c>
      <c r="J48" s="59"/>
      <c r="K48" s="200">
        <f>1001+13+190+13</f>
        <v>1217</v>
      </c>
      <c r="O48" s="194">
        <f>+O45+1</f>
        <v>36</v>
      </c>
    </row>
    <row r="49" spans="2:17" ht="13">
      <c r="B49" s="83" t="s">
        <v>457</v>
      </c>
      <c r="C49" s="84"/>
      <c r="D49" s="103" t="s">
        <v>122</v>
      </c>
      <c r="E49" s="103" t="s">
        <v>65</v>
      </c>
      <c r="F49" s="103" t="s">
        <v>273</v>
      </c>
      <c r="G49" s="104">
        <v>1</v>
      </c>
      <c r="H49" s="105"/>
      <c r="I49" s="200">
        <f>1009+20</f>
        <v>1029</v>
      </c>
      <c r="J49" s="59"/>
      <c r="K49" s="200">
        <f>1000+20</f>
        <v>1020</v>
      </c>
      <c r="O49" s="194">
        <f>O48+1</f>
        <v>37</v>
      </c>
    </row>
    <row r="50" spans="2:17" ht="13">
      <c r="B50" s="83" t="s">
        <v>67</v>
      </c>
      <c r="C50" s="84"/>
      <c r="D50" s="103" t="s">
        <v>122</v>
      </c>
      <c r="E50" s="103" t="s">
        <v>65</v>
      </c>
      <c r="F50" s="103" t="s">
        <v>298</v>
      </c>
      <c r="G50" s="104">
        <v>1</v>
      </c>
      <c r="H50" s="105"/>
      <c r="I50" s="200">
        <f>782+28</f>
        <v>810</v>
      </c>
      <c r="J50" s="59"/>
      <c r="K50" s="200">
        <f>842+54</f>
        <v>896</v>
      </c>
      <c r="M50" s="194" t="e">
        <f>+M28+1</f>
        <v>#REF!</v>
      </c>
      <c r="O50" s="194">
        <f>+O49+1</f>
        <v>38</v>
      </c>
    </row>
    <row r="51" spans="2:17" ht="13">
      <c r="B51" s="83" t="s">
        <v>71</v>
      </c>
      <c r="C51" s="84"/>
      <c r="D51" s="103" t="s">
        <v>122</v>
      </c>
      <c r="E51" s="103" t="s">
        <v>65</v>
      </c>
      <c r="F51" s="103" t="s">
        <v>298</v>
      </c>
      <c r="G51" s="104">
        <v>1</v>
      </c>
      <c r="H51" s="105"/>
      <c r="I51" s="200">
        <f>463+260+9+10</f>
        <v>742</v>
      </c>
      <c r="J51" s="59"/>
      <c r="K51" s="200">
        <f>608+200+9+10</f>
        <v>827</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f>740+20</f>
        <v>760</v>
      </c>
      <c r="J53" s="59"/>
      <c r="K53" s="200">
        <f>762+20</f>
        <v>782</v>
      </c>
      <c r="O53" s="194">
        <f t="shared" ref="O53:O59" si="4">+O52+1</f>
        <v>41</v>
      </c>
    </row>
    <row r="54" spans="2:17" ht="13">
      <c r="B54" s="83" t="s">
        <v>64</v>
      </c>
      <c r="C54" s="84"/>
      <c r="D54" s="103" t="s">
        <v>122</v>
      </c>
      <c r="E54" s="103" t="s">
        <v>65</v>
      </c>
      <c r="F54" s="103" t="s">
        <v>273</v>
      </c>
      <c r="G54" s="104">
        <v>0.75</v>
      </c>
      <c r="H54" s="105"/>
      <c r="I54" s="200">
        <f>779+15</f>
        <v>794</v>
      </c>
      <c r="J54" s="59"/>
      <c r="K54" s="200">
        <f>746+15</f>
        <v>761</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58"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f>426+10</f>
        <v>436</v>
      </c>
      <c r="J57" s="59"/>
      <c r="K57" s="200">
        <f>500+10</f>
        <v>510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3">
      <c r="B60" s="201" t="s">
        <v>62</v>
      </c>
      <c r="C60" s="84"/>
      <c r="D60" s="76"/>
      <c r="E60" s="76"/>
      <c r="F60" s="77"/>
      <c r="G60" s="202"/>
      <c r="H60" s="202"/>
      <c r="I60" s="203">
        <f>SUM(I48:I59)</f>
        <v>8452</v>
      </c>
      <c r="J60" s="204"/>
      <c r="K60" s="203">
        <f>SUM(K48:K59)</f>
        <v>8947</v>
      </c>
      <c r="M60" s="194" t="e">
        <f>+#REF!+1</f>
        <v>#REF!</v>
      </c>
    </row>
    <row r="61" spans="2:17" ht="13">
      <c r="B61" s="90" t="s">
        <v>471</v>
      </c>
      <c r="C61" s="90"/>
      <c r="D61" s="76"/>
      <c r="E61" s="76"/>
      <c r="F61" s="77"/>
      <c r="G61" s="76"/>
      <c r="H61" s="76"/>
      <c r="I61" s="199"/>
      <c r="J61" s="76"/>
      <c r="K61" s="199"/>
    </row>
    <row r="62" spans="2:17" ht="15.5">
      <c r="B62" s="83" t="s">
        <v>727</v>
      </c>
      <c r="C62" s="84"/>
      <c r="D62" s="103" t="s">
        <v>114</v>
      </c>
      <c r="E62" s="103" t="s">
        <v>254</v>
      </c>
      <c r="F62" s="103" t="s">
        <v>273</v>
      </c>
      <c r="G62" s="104">
        <v>1</v>
      </c>
      <c r="H62" s="105"/>
      <c r="I62" s="200">
        <f>1037+10+15-102</f>
        <v>960</v>
      </c>
      <c r="J62" s="59"/>
      <c r="K62" s="200">
        <v>1130</v>
      </c>
      <c r="O62" s="194">
        <f>O59+1</f>
        <v>48</v>
      </c>
    </row>
    <row r="63" spans="2:17" ht="15.5">
      <c r="B63" s="83" t="s">
        <v>728</v>
      </c>
      <c r="C63" s="84"/>
      <c r="D63" s="103" t="s">
        <v>114</v>
      </c>
      <c r="E63" s="103" t="s">
        <v>255</v>
      </c>
      <c r="F63" s="103" t="s">
        <v>273</v>
      </c>
      <c r="G63" s="104">
        <v>1</v>
      </c>
      <c r="H63" s="105"/>
      <c r="I63" s="193">
        <f>1030+6+3-108</f>
        <v>931</v>
      </c>
      <c r="J63" s="59"/>
      <c r="K63" s="193">
        <v>1130</v>
      </c>
      <c r="M63" s="194" t="e">
        <f>+#REF!+1</f>
        <v>#REF!</v>
      </c>
      <c r="O63" s="194">
        <f t="shared" ref="O63:O83" si="6">+O62+1</f>
        <v>49</v>
      </c>
    </row>
    <row r="64" spans="2:17" ht="15.5">
      <c r="B64" s="83" t="s">
        <v>729</v>
      </c>
      <c r="D64" s="103" t="s">
        <v>114</v>
      </c>
      <c r="E64" s="103" t="s">
        <v>254</v>
      </c>
      <c r="F64" s="103" t="s">
        <v>273</v>
      </c>
      <c r="G64" s="104">
        <v>1</v>
      </c>
      <c r="I64" s="193">
        <f>668</f>
        <v>668</v>
      </c>
      <c r="J64" s="204"/>
      <c r="K64" s="193">
        <f>760+68</f>
        <v>828</v>
      </c>
      <c r="O64" s="194">
        <f t="shared" si="6"/>
        <v>50</v>
      </c>
    </row>
    <row r="65" spans="2:15" ht="13">
      <c r="B65" s="83" t="s">
        <v>80</v>
      </c>
      <c r="C65" s="84"/>
      <c r="D65" s="103" t="s">
        <v>78</v>
      </c>
      <c r="E65" s="103" t="s">
        <v>81</v>
      </c>
      <c r="F65" s="103" t="s">
        <v>298</v>
      </c>
      <c r="G65" s="104">
        <v>1</v>
      </c>
      <c r="H65" s="105"/>
      <c r="I65" s="200">
        <v>720</v>
      </c>
      <c r="J65" s="59"/>
      <c r="K65" s="200">
        <v>807</v>
      </c>
      <c r="M65" s="194" t="e">
        <f>+M60+1</f>
        <v>#REF!</v>
      </c>
      <c r="O65" s="194">
        <f t="shared" si="6"/>
        <v>51</v>
      </c>
    </row>
    <row r="66" spans="2:15" ht="15.5">
      <c r="B66" s="83" t="s">
        <v>730</v>
      </c>
      <c r="C66" s="84"/>
      <c r="D66" s="103" t="s">
        <v>120</v>
      </c>
      <c r="E66" s="103" t="s">
        <v>500</v>
      </c>
      <c r="F66" s="103" t="s">
        <v>273</v>
      </c>
      <c r="G66" s="104">
        <v>1</v>
      </c>
      <c r="H66" s="105"/>
      <c r="I66" s="200">
        <v>750</v>
      </c>
      <c r="J66" s="59"/>
      <c r="K66" s="200">
        <v>731</v>
      </c>
      <c r="O66" s="194">
        <f t="shared" si="6"/>
        <v>52</v>
      </c>
    </row>
    <row r="67" spans="2:15" ht="15.5">
      <c r="B67" s="83" t="s">
        <v>731</v>
      </c>
      <c r="C67" s="84"/>
      <c r="D67" s="103" t="s">
        <v>114</v>
      </c>
      <c r="E67" s="103" t="s">
        <v>255</v>
      </c>
      <c r="F67" s="103" t="s">
        <v>413</v>
      </c>
      <c r="G67" s="104">
        <v>1</v>
      </c>
      <c r="H67" s="105"/>
      <c r="I67" s="200">
        <v>0</v>
      </c>
      <c r="J67" s="59"/>
      <c r="K67" s="200">
        <v>725</v>
      </c>
      <c r="M67" s="194" t="e">
        <f>+M63+1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5.5">
      <c r="B69" s="83" t="s">
        <v>732</v>
      </c>
      <c r="C69" s="84"/>
      <c r="D69" s="103" t="s">
        <v>114</v>
      </c>
      <c r="E69" s="103" t="s">
        <v>254</v>
      </c>
      <c r="F69" s="103" t="s">
        <v>273</v>
      </c>
      <c r="G69" s="104">
        <v>1</v>
      </c>
      <c r="H69" s="105"/>
      <c r="I69" s="193">
        <f>518.5-55</f>
        <v>463.5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5.5">
      <c r="B72" s="83" t="s">
        <v>733</v>
      </c>
      <c r="C72" s="84"/>
      <c r="D72" s="103" t="s">
        <v>114</v>
      </c>
      <c r="E72" s="103" t="s">
        <v>115</v>
      </c>
      <c r="F72" s="103" t="s">
        <v>412</v>
      </c>
      <c r="G72" s="104">
        <v>1</v>
      </c>
      <c r="H72" s="105"/>
      <c r="I72" s="200">
        <v>0</v>
      </c>
      <c r="J72" s="59"/>
      <c r="K72" s="200">
        <v>503</v>
      </c>
      <c r="M72" s="194" t="e">
        <f>+#REF!+1</f>
        <v>#REF!</v>
      </c>
      <c r="O72" s="194">
        <f t="shared" si="6"/>
        <v>58</v>
      </c>
    </row>
    <row r="73" spans="2:15" ht="13">
      <c r="B73" s="83" t="s">
        <v>89</v>
      </c>
      <c r="C73" s="84"/>
      <c r="D73" s="103" t="s">
        <v>78</v>
      </c>
      <c r="E73" s="103" t="s">
        <v>90</v>
      </c>
      <c r="F73" s="103" t="s">
        <v>298</v>
      </c>
      <c r="G73" s="104">
        <v>1</v>
      </c>
      <c r="H73" s="105"/>
      <c r="I73" s="200">
        <v>184</v>
      </c>
      <c r="J73" s="59"/>
      <c r="K73" s="200">
        <v>215</v>
      </c>
      <c r="M73" s="194" t="e">
        <f>+#REF!+1</f>
        <v>#REF!</v>
      </c>
      <c r="O73" s="194">
        <f t="shared" si="6"/>
        <v>59</v>
      </c>
    </row>
    <row r="74" spans="2:15" ht="15.5">
      <c r="B74" s="83" t="s">
        <v>734</v>
      </c>
      <c r="C74" s="84"/>
      <c r="D74" s="103" t="s">
        <v>114</v>
      </c>
      <c r="E74" s="103" t="s">
        <v>256</v>
      </c>
      <c r="F74" s="103" t="s">
        <v>412</v>
      </c>
      <c r="G74" s="104">
        <v>1</v>
      </c>
      <c r="H74" s="105"/>
      <c r="I74" s="200">
        <v>0</v>
      </c>
      <c r="J74" s="59"/>
      <c r="K74" s="200">
        <v>191</v>
      </c>
      <c r="M74" s="194" t="e">
        <f>+#REF!+1</f>
        <v>#REF!</v>
      </c>
      <c r="O74" s="194">
        <f t="shared" si="6"/>
        <v>60</v>
      </c>
    </row>
    <row r="75" spans="2:15" ht="15.5">
      <c r="B75" s="83" t="s">
        <v>735</v>
      </c>
      <c r="C75" s="84"/>
      <c r="D75" s="103" t="s">
        <v>120</v>
      </c>
      <c r="E75" s="103" t="s">
        <v>107</v>
      </c>
      <c r="F75" s="103" t="s">
        <v>298</v>
      </c>
      <c r="G75" s="104">
        <v>1</v>
      </c>
      <c r="H75" s="105"/>
      <c r="I75" s="200">
        <v>110</v>
      </c>
      <c r="J75" s="59"/>
      <c r="K75" s="200">
        <v>121</v>
      </c>
      <c r="M75" s="194" t="e">
        <f>+#REF!+1</f>
        <v>#REF!</v>
      </c>
      <c r="O75" s="194">
        <f t="shared" si="6"/>
        <v>61</v>
      </c>
    </row>
    <row r="76" spans="2:15" ht="15.5">
      <c r="B76" s="83" t="s">
        <v>736</v>
      </c>
      <c r="C76" s="84"/>
      <c r="D76" s="103" t="s">
        <v>114</v>
      </c>
      <c r="E76" s="103" t="s">
        <v>256</v>
      </c>
      <c r="F76" s="103" t="s">
        <v>412</v>
      </c>
      <c r="G76" s="104">
        <v>1</v>
      </c>
      <c r="H76" s="105"/>
      <c r="I76" s="193">
        <v>0</v>
      </c>
      <c r="J76" s="59"/>
      <c r="K76" s="193">
        <v>92</v>
      </c>
      <c r="M76" s="194" t="e">
        <f>+M75+1</f>
        <v>#REF!</v>
      </c>
      <c r="O76" s="194">
        <f t="shared" si="6"/>
        <v>62</v>
      </c>
    </row>
    <row r="77" spans="2:15" ht="13">
      <c r="B77" s="83" t="s">
        <v>108</v>
      </c>
      <c r="C77" s="84"/>
      <c r="D77" s="103" t="s">
        <v>120</v>
      </c>
      <c r="E77" s="103" t="s">
        <v>107</v>
      </c>
      <c r="F77" s="103" t="s">
        <v>273</v>
      </c>
      <c r="G77" s="104">
        <v>1</v>
      </c>
      <c r="H77" s="105"/>
      <c r="I77" s="200">
        <v>60</v>
      </c>
      <c r="J77" s="59"/>
      <c r="K77" s="200">
        <v>80</v>
      </c>
      <c r="M77" s="194" t="e">
        <f t="shared" ref="M77:M90" si="7">+M76+1</f>
        <v>#REF!</v>
      </c>
      <c r="O77" s="194">
        <f t="shared" si="6"/>
        <v>63</v>
      </c>
    </row>
    <row r="78" spans="2:15" ht="15.5">
      <c r="B78" s="83" t="s">
        <v>737</v>
      </c>
      <c r="C78" s="84"/>
      <c r="D78" s="103" t="s">
        <v>114</v>
      </c>
      <c r="E78" s="103" t="s">
        <v>256</v>
      </c>
      <c r="F78" s="103" t="s">
        <v>412</v>
      </c>
      <c r="G78" s="104">
        <v>1</v>
      </c>
      <c r="H78" s="105"/>
      <c r="I78" s="200">
        <v>0</v>
      </c>
      <c r="J78" s="59"/>
      <c r="K78" s="200">
        <v>73</v>
      </c>
      <c r="M78" s="194" t="e">
        <f>+#REF!+1</f>
        <v>#REF!</v>
      </c>
      <c r="O78" s="194">
        <f t="shared" si="6"/>
        <v>64</v>
      </c>
    </row>
    <row r="79" spans="2:15" ht="13">
      <c r="B79" s="83" t="s">
        <v>220</v>
      </c>
      <c r="C79" s="84"/>
      <c r="D79" s="103" t="s">
        <v>114</v>
      </c>
      <c r="E79" s="103" t="s">
        <v>256</v>
      </c>
      <c r="F79" s="103" t="s">
        <v>412</v>
      </c>
      <c r="G79" s="104">
        <v>1</v>
      </c>
      <c r="H79" s="105"/>
      <c r="I79" s="200">
        <v>0</v>
      </c>
      <c r="J79" s="59"/>
      <c r="K79" s="200">
        <v>67</v>
      </c>
      <c r="M79" s="194" t="e">
        <f>+#REF!+1</f>
        <v>#REF!</v>
      </c>
      <c r="O79" s="194">
        <f t="shared" si="6"/>
        <v>65</v>
      </c>
    </row>
    <row r="80" spans="2:15" ht="13">
      <c r="B80" s="83" t="s">
        <v>109</v>
      </c>
      <c r="C80" s="84"/>
      <c r="D80" s="103" t="s">
        <v>120</v>
      </c>
      <c r="E80" s="103" t="s">
        <v>107</v>
      </c>
      <c r="F80" s="103" t="s">
        <v>273</v>
      </c>
      <c r="G80" s="104">
        <v>1</v>
      </c>
      <c r="H80" s="105"/>
      <c r="I80" s="200">
        <v>55</v>
      </c>
      <c r="J80" s="59"/>
      <c r="K80" s="200">
        <v>56</v>
      </c>
      <c r="M80" s="194" t="e">
        <f>+#REF!+1</f>
        <v>#REF!</v>
      </c>
      <c r="O80" s="194">
        <f t="shared" si="6"/>
        <v>66</v>
      </c>
    </row>
    <row r="81" spans="2:16" ht="13">
      <c r="B81" s="83" t="s">
        <v>224</v>
      </c>
      <c r="C81" s="84"/>
      <c r="D81" s="103" t="s">
        <v>114</v>
      </c>
      <c r="E81" s="103" t="s">
        <v>255</v>
      </c>
      <c r="F81" s="103" t="s">
        <v>412</v>
      </c>
      <c r="G81" s="104">
        <v>1</v>
      </c>
      <c r="H81" s="105"/>
      <c r="I81" s="193">
        <v>0</v>
      </c>
      <c r="J81" s="59"/>
      <c r="K81" s="193">
        <v>53</v>
      </c>
      <c r="M81" s="194" t="e">
        <f t="shared" si="7"/>
        <v>#REF!</v>
      </c>
      <c r="O81" s="194">
        <f t="shared" si="6"/>
        <v>67</v>
      </c>
    </row>
    <row r="82" spans="2:16" ht="13">
      <c r="B82" s="83" t="s">
        <v>110</v>
      </c>
      <c r="C82" s="84"/>
      <c r="D82" s="103" t="s">
        <v>120</v>
      </c>
      <c r="E82" s="103" t="s">
        <v>107</v>
      </c>
      <c r="F82" s="103" t="s">
        <v>412</v>
      </c>
      <c r="G82" s="104">
        <v>1</v>
      </c>
      <c r="H82" s="105"/>
      <c r="I82" s="200">
        <v>0</v>
      </c>
      <c r="J82" s="59"/>
      <c r="K82" s="200">
        <v>48</v>
      </c>
      <c r="M82" s="194" t="e">
        <f t="shared" si="7"/>
        <v>#REF!</v>
      </c>
      <c r="O82" s="194">
        <f t="shared" si="6"/>
        <v>68</v>
      </c>
    </row>
    <row r="83" spans="2:16" ht="15.5">
      <c r="B83" s="83" t="s">
        <v>738</v>
      </c>
      <c r="C83" s="84"/>
      <c r="D83" s="103" t="s">
        <v>120</v>
      </c>
      <c r="E83" s="103" t="s">
        <v>107</v>
      </c>
      <c r="F83" s="103" t="s">
        <v>298</v>
      </c>
      <c r="G83" s="104">
        <v>1</v>
      </c>
      <c r="H83" s="105"/>
      <c r="I83" s="193">
        <v>45</v>
      </c>
      <c r="J83" s="59"/>
      <c r="K83" s="193">
        <v>47</v>
      </c>
      <c r="M83" s="194" t="e">
        <f t="shared" si="7"/>
        <v>#REF!</v>
      </c>
      <c r="O83" s="194">
        <f t="shared" si="6"/>
        <v>69</v>
      </c>
    </row>
    <row r="84" spans="2:16" ht="13">
      <c r="B84" s="83" t="s">
        <v>226</v>
      </c>
      <c r="C84" s="84"/>
      <c r="D84" s="103" t="s">
        <v>114</v>
      </c>
      <c r="E84" s="103" t="s">
        <v>257</v>
      </c>
      <c r="F84" s="103" t="s">
        <v>412</v>
      </c>
      <c r="G84" s="104">
        <v>1</v>
      </c>
      <c r="H84" s="105"/>
      <c r="I84" s="200">
        <v>0</v>
      </c>
      <c r="J84" s="59"/>
      <c r="K84" s="200">
        <v>33</v>
      </c>
      <c r="M84" s="194" t="e">
        <f>+M83+1</f>
        <v>#REF!</v>
      </c>
      <c r="O84" s="194">
        <f>+O83+1</f>
        <v>70</v>
      </c>
    </row>
    <row r="85" spans="2:16" ht="13">
      <c r="B85" s="83" t="s">
        <v>229</v>
      </c>
      <c r="C85" s="84"/>
      <c r="D85" s="103" t="s">
        <v>114</v>
      </c>
      <c r="E85" s="103" t="s">
        <v>255</v>
      </c>
      <c r="F85" s="103" t="s">
        <v>412</v>
      </c>
      <c r="G85" s="104">
        <v>1</v>
      </c>
      <c r="H85" s="105"/>
      <c r="I85" s="200">
        <v>0</v>
      </c>
      <c r="J85" s="59"/>
      <c r="K85" s="200">
        <v>23</v>
      </c>
      <c r="M85" s="194" t="e">
        <f>+#REF!+1</f>
        <v>#REF!</v>
      </c>
      <c r="O85" s="194">
        <f>O84+1</f>
        <v>71</v>
      </c>
    </row>
    <row r="86" spans="2:16" ht="13">
      <c r="B86" s="83" t="s">
        <v>232</v>
      </c>
      <c r="C86" s="84"/>
      <c r="D86" s="103" t="s">
        <v>114</v>
      </c>
      <c r="E86" s="103" t="s">
        <v>255</v>
      </c>
      <c r="F86" s="103" t="s">
        <v>412</v>
      </c>
      <c r="G86" s="104">
        <v>1</v>
      </c>
      <c r="H86" s="105"/>
      <c r="I86" s="193">
        <v>0</v>
      </c>
      <c r="J86" s="59"/>
      <c r="K86" s="193">
        <v>20</v>
      </c>
      <c r="M86" s="194" t="e">
        <f t="shared" si="7"/>
        <v>#REF!</v>
      </c>
      <c r="O86" s="194">
        <f>+O85+1</f>
        <v>72</v>
      </c>
    </row>
    <row r="87" spans="2:16" ht="13">
      <c r="B87" s="83" t="s">
        <v>234</v>
      </c>
      <c r="C87" s="84"/>
      <c r="D87" s="103" t="s">
        <v>114</v>
      </c>
      <c r="E87" s="103" t="s">
        <v>257</v>
      </c>
      <c r="F87" s="103" t="s">
        <v>412</v>
      </c>
      <c r="G87" s="104">
        <v>1</v>
      </c>
      <c r="H87" s="105"/>
      <c r="I87" s="200">
        <v>0</v>
      </c>
      <c r="J87" s="59"/>
      <c r="K87" s="200">
        <v>12</v>
      </c>
      <c r="M87" s="194" t="e">
        <f t="shared" si="7"/>
        <v>#REF!</v>
      </c>
      <c r="O87" s="194">
        <f>+O86+1</f>
        <v>73</v>
      </c>
    </row>
    <row r="88" spans="2:16" ht="13">
      <c r="B88" s="83" t="s">
        <v>237</v>
      </c>
      <c r="C88" s="84"/>
      <c r="D88" s="103" t="s">
        <v>114</v>
      </c>
      <c r="E88" s="103" t="s">
        <v>258</v>
      </c>
      <c r="F88" s="103" t="s">
        <v>412</v>
      </c>
      <c r="G88" s="104">
        <v>1</v>
      </c>
      <c r="H88" s="105"/>
      <c r="I88" s="193">
        <v>0</v>
      </c>
      <c r="J88" s="59"/>
      <c r="K88" s="193">
        <v>10</v>
      </c>
      <c r="M88" s="194" t="e">
        <f t="shared" si="7"/>
        <v>#REF!</v>
      </c>
      <c r="O88" s="194">
        <f>+O87+1</f>
        <v>74</v>
      </c>
    </row>
    <row r="89" spans="2:16" ht="13">
      <c r="B89" s="83" t="s">
        <v>240</v>
      </c>
      <c r="C89" s="84"/>
      <c r="D89" s="103" t="s">
        <v>114</v>
      </c>
      <c r="E89" s="103" t="s">
        <v>256</v>
      </c>
      <c r="F89" s="103" t="s">
        <v>243</v>
      </c>
      <c r="G89" s="104">
        <v>1</v>
      </c>
      <c r="H89" s="105"/>
      <c r="I89" s="198">
        <v>0</v>
      </c>
      <c r="J89" s="59"/>
      <c r="K89" s="198">
        <v>4</v>
      </c>
      <c r="M89" s="194" t="e">
        <f t="shared" si="7"/>
        <v>#REF!</v>
      </c>
      <c r="O89" s="194">
        <f>+O88+1</f>
        <v>75</v>
      </c>
      <c r="P89" s="194" t="s">
        <v>275</v>
      </c>
    </row>
    <row r="90" spans="2:16" ht="13">
      <c r="B90" s="201" t="s">
        <v>62</v>
      </c>
      <c r="C90" s="84"/>
      <c r="D90" s="103"/>
      <c r="E90" s="103"/>
      <c r="F90" s="103"/>
      <c r="G90" s="104"/>
      <c r="H90" s="105"/>
      <c r="I90" s="200">
        <f>SUM(I62:I89)</f>
        <v>6665.5</v>
      </c>
      <c r="J90" s="59"/>
      <c r="K90" s="200">
        <f>SUM(K62:K89)</f>
        <v>9330</v>
      </c>
      <c r="M90" s="194" t="e">
        <f t="shared" si="7"/>
        <v>#REF!</v>
      </c>
      <c r="N90" s="194" t="s">
        <v>138</v>
      </c>
    </row>
    <row r="91" spans="2:16" ht="13.5" thickBot="1">
      <c r="B91" s="241" t="s">
        <v>377</v>
      </c>
      <c r="C91" s="240">
        <f>O89</f>
        <v>75</v>
      </c>
      <c r="I91" s="230">
        <f>+I46+I60+I90</f>
        <v>21752.5</v>
      </c>
      <c r="J91" s="231"/>
      <c r="K91" s="230">
        <f>+K46+K60+K90</f>
        <v>25867</v>
      </c>
    </row>
    <row r="92" spans="2:16" ht="13.5" thickTop="1">
      <c r="B92" s="229"/>
      <c r="I92" s="237"/>
      <c r="J92" s="231"/>
      <c r="K92" s="237"/>
    </row>
    <row r="93" spans="2:16" ht="13">
      <c r="B93" s="263" t="s">
        <v>718</v>
      </c>
      <c r="I93" s="237"/>
      <c r="J93" s="231"/>
      <c r="K93" s="237"/>
    </row>
    <row r="94" spans="2:16" ht="15.5">
      <c r="B94" s="83" t="s">
        <v>666</v>
      </c>
      <c r="C94" s="84"/>
      <c r="D94" s="103" t="s">
        <v>78</v>
      </c>
      <c r="E94" s="103" t="s">
        <v>85</v>
      </c>
      <c r="F94" s="103" t="s">
        <v>412</v>
      </c>
      <c r="G94" s="104">
        <v>1</v>
      </c>
      <c r="I94" s="193">
        <v>0</v>
      </c>
      <c r="J94" s="204"/>
      <c r="K94" s="193">
        <v>361</v>
      </c>
    </row>
    <row r="95" spans="2:16" ht="15.5">
      <c r="B95" s="83" t="s">
        <v>739</v>
      </c>
      <c r="C95" s="84"/>
      <c r="D95" s="103" t="s">
        <v>16</v>
      </c>
      <c r="E95" s="103" t="s">
        <v>17</v>
      </c>
      <c r="F95" s="103" t="s">
        <v>716</v>
      </c>
      <c r="G95" s="104">
        <v>1</v>
      </c>
      <c r="I95" s="193">
        <v>0</v>
      </c>
      <c r="J95" s="204"/>
      <c r="K95" s="193">
        <v>20</v>
      </c>
    </row>
    <row r="96" spans="2:16" ht="13">
      <c r="B96" s="229" t="s">
        <v>719</v>
      </c>
      <c r="I96" s="232">
        <f>SUM(I91:I95)</f>
        <v>21752.5</v>
      </c>
      <c r="J96" s="231"/>
      <c r="K96" s="232">
        <f>SUM(K91:K95)</f>
        <v>26248</v>
      </c>
    </row>
    <row r="97" spans="1:11" ht="13">
      <c r="B97" s="76"/>
      <c r="C97" s="76"/>
      <c r="D97" s="76"/>
      <c r="E97" s="76"/>
      <c r="F97" s="77"/>
      <c r="G97" s="76"/>
      <c r="H97" s="76"/>
      <c r="I97" s="235"/>
      <c r="J97" s="105"/>
      <c r="K97" s="235"/>
    </row>
    <row r="98" spans="1:11" ht="42.75" customHeight="1">
      <c r="A98" s="236">
        <v>-1</v>
      </c>
      <c r="B98" s="364" t="s">
        <v>696</v>
      </c>
      <c r="C98" s="364"/>
      <c r="D98" s="364"/>
      <c r="E98" s="364"/>
      <c r="F98" s="364"/>
      <c r="G98" s="364"/>
      <c r="H98" s="364"/>
      <c r="I98" s="364"/>
      <c r="J98" s="364"/>
      <c r="K98" s="364"/>
    </row>
    <row r="99" spans="1:11" ht="55.5" customHeight="1">
      <c r="A99" s="236">
        <v>-2</v>
      </c>
      <c r="B99" s="364" t="s">
        <v>721</v>
      </c>
      <c r="C99" s="364"/>
      <c r="D99" s="364"/>
      <c r="E99" s="364"/>
      <c r="F99" s="364"/>
      <c r="G99" s="364"/>
      <c r="H99" s="364"/>
      <c r="I99" s="364"/>
      <c r="J99" s="364"/>
      <c r="K99" s="364"/>
    </row>
    <row r="100" spans="1:11" ht="29.25" customHeight="1">
      <c r="A100" s="236">
        <v>-3</v>
      </c>
      <c r="B100" s="364" t="s">
        <v>118</v>
      </c>
      <c r="C100" s="364"/>
      <c r="D100" s="364"/>
      <c r="E100" s="364"/>
      <c r="F100" s="364"/>
      <c r="G100" s="364"/>
      <c r="H100" s="364"/>
      <c r="I100" s="364"/>
      <c r="J100" s="364"/>
      <c r="K100" s="364"/>
    </row>
    <row r="101" spans="1:11" ht="19.5" customHeight="1">
      <c r="A101" s="236">
        <v>-4</v>
      </c>
      <c r="B101" s="364" t="s">
        <v>697</v>
      </c>
      <c r="C101" s="364"/>
      <c r="D101" s="364"/>
      <c r="E101" s="364"/>
      <c r="F101" s="364"/>
      <c r="G101" s="364"/>
      <c r="H101" s="364"/>
      <c r="I101" s="364"/>
      <c r="J101" s="364"/>
      <c r="K101" s="364"/>
    </row>
    <row r="102" spans="1:11" ht="19.5" customHeight="1">
      <c r="A102" s="236">
        <v>-5</v>
      </c>
      <c r="B102" s="364" t="s">
        <v>455</v>
      </c>
      <c r="C102" s="364"/>
      <c r="D102" s="364"/>
      <c r="E102" s="364"/>
      <c r="F102" s="364"/>
      <c r="G102" s="364"/>
      <c r="H102" s="364"/>
      <c r="I102" s="364"/>
      <c r="J102" s="364"/>
      <c r="K102" s="364"/>
    </row>
    <row r="103" spans="1:11" ht="19.5" customHeight="1">
      <c r="A103" s="236">
        <v>-6</v>
      </c>
      <c r="B103" s="364" t="s">
        <v>644</v>
      </c>
      <c r="C103" s="364"/>
      <c r="D103" s="364"/>
      <c r="E103" s="364"/>
      <c r="F103" s="364"/>
      <c r="G103" s="364"/>
      <c r="H103" s="273"/>
      <c r="I103" s="273"/>
      <c r="J103" s="273"/>
      <c r="K103" s="273"/>
    </row>
    <row r="104" spans="1:11" ht="19.399999999999999" customHeight="1">
      <c r="A104" s="236">
        <v>-7</v>
      </c>
      <c r="B104" s="364" t="s">
        <v>713</v>
      </c>
      <c r="C104" s="364"/>
      <c r="D104" s="364"/>
      <c r="E104" s="364"/>
      <c r="F104" s="364"/>
      <c r="G104" s="364"/>
      <c r="H104" s="364"/>
      <c r="I104" s="364"/>
      <c r="J104" s="364"/>
      <c r="K104" s="364"/>
    </row>
    <row r="105" spans="1:11" ht="19.5" customHeight="1">
      <c r="A105" s="236">
        <v>-8</v>
      </c>
      <c r="B105" s="364" t="s">
        <v>410</v>
      </c>
      <c r="C105" s="364"/>
      <c r="D105" s="364"/>
      <c r="E105" s="364"/>
      <c r="F105" s="364"/>
      <c r="G105" s="364"/>
      <c r="H105" s="364"/>
      <c r="I105" s="364"/>
      <c r="J105" s="364"/>
      <c r="K105" s="364"/>
    </row>
    <row r="106" spans="1:11" ht="20.5" customHeight="1">
      <c r="A106" s="236">
        <v>-9</v>
      </c>
      <c r="B106" s="364" t="s">
        <v>626</v>
      </c>
      <c r="C106" s="364"/>
      <c r="D106" s="364"/>
      <c r="E106" s="364"/>
      <c r="F106" s="364"/>
      <c r="G106" s="364"/>
      <c r="H106" s="364"/>
      <c r="I106" s="364"/>
      <c r="J106" s="364"/>
      <c r="K106" s="364"/>
    </row>
    <row r="107" spans="1:11" ht="19.5" customHeight="1">
      <c r="A107" s="236">
        <v>-10</v>
      </c>
      <c r="B107" s="364" t="s">
        <v>723</v>
      </c>
      <c r="C107" s="364"/>
      <c r="D107" s="364"/>
      <c r="E107" s="364"/>
      <c r="F107" s="364"/>
      <c r="G107" s="364"/>
      <c r="H107" s="364"/>
      <c r="I107" s="364"/>
      <c r="J107" s="364"/>
      <c r="K107" s="364"/>
    </row>
  </sheetData>
  <autoFilter ref="A7:P91" xr:uid="{00000000-0009-0000-0000-00001C000000}"/>
  <mergeCells count="10">
    <mergeCell ref="B98:K98"/>
    <mergeCell ref="B99:K99"/>
    <mergeCell ref="B100:K100"/>
    <mergeCell ref="B101:K101"/>
    <mergeCell ref="B102:K102"/>
    <mergeCell ref="B104:K104"/>
    <mergeCell ref="B105:K105"/>
    <mergeCell ref="B106:K106"/>
    <mergeCell ref="B107:K107"/>
    <mergeCell ref="B103:G103"/>
  </mergeCells>
  <conditionalFormatting sqref="B8:K96">
    <cfRule type="expression" dxfId="191" priority="1">
      <formula>MOD(ROW(),2)=0</formula>
    </cfRule>
  </conditionalFormatting>
  <pageMargins left="0.45" right="0.45" top="0.25" bottom="0.25" header="0.3" footer="0.3"/>
  <pageSetup paperSize="3"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714</v>
      </c>
      <c r="C6" s="155"/>
      <c r="D6" s="156">
        <f>'CPN Portfolio 6.30.20'!K46</f>
        <v>7590</v>
      </c>
      <c r="E6" s="156">
        <f>'CPN Portfolio 6.30.20'!K61</f>
        <v>9183</v>
      </c>
      <c r="F6" s="156">
        <f>'CPN Portfolio 6.30.20'!K91</f>
        <v>9330</v>
      </c>
      <c r="G6" s="156"/>
      <c r="H6" s="156">
        <f>SUM(D6:G6)</f>
        <v>26103</v>
      </c>
      <c r="J6" s="159"/>
    </row>
    <row r="7" spans="1:11">
      <c r="B7" s="83" t="s">
        <v>726</v>
      </c>
      <c r="C7" s="161"/>
      <c r="D7" s="170">
        <v>0</v>
      </c>
      <c r="E7" s="170">
        <v>-236</v>
      </c>
      <c r="F7" s="170"/>
      <c r="G7" s="166"/>
      <c r="H7" s="285">
        <f>SUM(D7:F7)</f>
        <v>-236</v>
      </c>
      <c r="K7" s="147" t="s">
        <v>740</v>
      </c>
    </row>
    <row r="8" spans="1:11" ht="14.5" thickBot="1">
      <c r="A8" s="147"/>
      <c r="B8" s="155" t="s">
        <v>724</v>
      </c>
      <c r="C8" s="161"/>
      <c r="D8" s="288">
        <f>SUM(D6:D7)</f>
        <v>7590</v>
      </c>
      <c r="E8" s="288">
        <f>SUM(E6:E7)</f>
        <v>8947</v>
      </c>
      <c r="F8" s="288">
        <f>SUM(F6:F7)</f>
        <v>9330</v>
      </c>
      <c r="G8" s="288"/>
      <c r="H8" s="288">
        <f>SUM(H6:H7)</f>
        <v>25867</v>
      </c>
      <c r="J8" s="159">
        <f>H8-'CPN Portfolio 10.16.20 '!K91</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83" t="s">
        <v>627</v>
      </c>
      <c r="C13" s="161"/>
      <c r="D13" s="167"/>
      <c r="E13" s="167">
        <f>'CPN Portfolio 10.16.20 '!K94</f>
        <v>361</v>
      </c>
      <c r="F13" s="167"/>
      <c r="G13" s="168"/>
      <c r="H13" s="169">
        <f>SUM(D13:F13)</f>
        <v>361</v>
      </c>
    </row>
    <row r="14" spans="1:11">
      <c r="A14" s="147"/>
      <c r="B14" s="83" t="s">
        <v>720</v>
      </c>
      <c r="C14" s="161"/>
      <c r="D14" s="167">
        <f>'CPN Portfolio 10.16.20 '!K95</f>
        <v>20</v>
      </c>
      <c r="E14" s="167"/>
      <c r="F14" s="167"/>
      <c r="G14" s="168"/>
      <c r="H14" s="169">
        <f>SUM(D14:F14)</f>
        <v>20</v>
      </c>
    </row>
    <row r="15" spans="1:11">
      <c r="A15" s="147"/>
      <c r="B15" s="160" t="s">
        <v>425</v>
      </c>
      <c r="C15" s="161"/>
      <c r="D15" s="165">
        <f>SUM(D13:D14)</f>
        <v>20</v>
      </c>
      <c r="E15" s="165">
        <f t="shared" ref="E15:G15" si="0">SUM(E13)</f>
        <v>361</v>
      </c>
      <c r="F15" s="165">
        <f t="shared" si="0"/>
        <v>0</v>
      </c>
      <c r="G15" s="165">
        <f t="shared" si="0"/>
        <v>0</v>
      </c>
      <c r="H15" s="165">
        <f>SUM(H13:H14)</f>
        <v>381</v>
      </c>
    </row>
    <row r="16" spans="1:11" hidden="1">
      <c r="A16" s="147"/>
      <c r="B16" s="239" t="s">
        <v>360</v>
      </c>
      <c r="C16" s="161"/>
      <c r="D16" s="167"/>
      <c r="E16" s="167"/>
      <c r="F16" s="167"/>
      <c r="G16" s="168"/>
      <c r="H16" s="169"/>
    </row>
    <row r="17" spans="1:10" hidden="1">
      <c r="A17" s="147"/>
      <c r="B17" s="160"/>
      <c r="C17" s="161"/>
      <c r="D17" s="167"/>
      <c r="E17" s="167"/>
      <c r="F17" s="167">
        <v>0</v>
      </c>
      <c r="G17" s="168"/>
      <c r="H17" s="169">
        <f>F17</f>
        <v>0</v>
      </c>
    </row>
    <row r="18" spans="1:10" hidden="1">
      <c r="A18" s="147"/>
      <c r="B18" s="83"/>
      <c r="C18" s="161"/>
      <c r="D18" s="167"/>
      <c r="E18" s="167"/>
      <c r="F18" s="167">
        <v>0</v>
      </c>
      <c r="G18" s="168"/>
      <c r="H18" s="169">
        <f>F18</f>
        <v>0</v>
      </c>
    </row>
    <row r="19" spans="1:10" ht="14.5" hidden="1" thickBot="1">
      <c r="A19" s="147"/>
      <c r="B19" s="160" t="s">
        <v>586</v>
      </c>
      <c r="C19" s="161"/>
      <c r="D19" s="171">
        <f>SUM(D15:D16)</f>
        <v>20</v>
      </c>
      <c r="E19" s="171">
        <f>SUM(E15:E18)</f>
        <v>361</v>
      </c>
      <c r="F19" s="171">
        <f>SUM(F15:F18)</f>
        <v>0</v>
      </c>
      <c r="G19" s="171">
        <f t="shared" ref="G19:H19" si="1">SUM(G15:G18)</f>
        <v>0</v>
      </c>
      <c r="H19" s="171">
        <f t="shared" si="1"/>
        <v>381</v>
      </c>
      <c r="J19" s="159"/>
    </row>
    <row r="20" spans="1:10">
      <c r="A20" s="147"/>
      <c r="B20" s="160"/>
      <c r="C20" s="161"/>
      <c r="D20" s="173"/>
      <c r="E20" s="173"/>
      <c r="F20" s="174"/>
      <c r="G20" s="175"/>
      <c r="H20" s="176"/>
    </row>
    <row r="21" spans="1:10" ht="14.5" thickBot="1">
      <c r="A21" s="147"/>
      <c r="B21" s="148" t="s">
        <v>303</v>
      </c>
      <c r="C21" s="161"/>
      <c r="D21" s="179">
        <f>+D8+D15</f>
        <v>7610</v>
      </c>
      <c r="E21" s="179">
        <f>+E8+E15</f>
        <v>9308</v>
      </c>
      <c r="F21" s="179">
        <f>+F8+F15</f>
        <v>9330</v>
      </c>
      <c r="G21" s="175"/>
      <c r="H21" s="179">
        <f>+H8+H15</f>
        <v>26248</v>
      </c>
      <c r="J21" s="159">
        <f>H21-'CPN Portfolio 10.16.20 '!K96</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7">
    <cfRule type="expression" dxfId="190" priority="1">
      <formula>MOD(ROW(),2)=0</formula>
    </cfRule>
  </conditionalFormatting>
  <conditionalFormatting sqref="B12:B14">
    <cfRule type="expression" dxfId="189" priority="2">
      <formula>MOD(ROW(),2)=0</formula>
    </cfRule>
  </conditionalFormatting>
  <conditionalFormatting sqref="B17:B18">
    <cfRule type="expression" dxfId="188" priority="8">
      <formula>MOD(ROW(),2)=0</formula>
    </cfRule>
  </conditionalFormatting>
  <pageMargins left="0.7" right="0.7" top="0.75" bottom="0.75" header="0.3" footer="0.3"/>
  <pageSetup scale="8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714</v>
      </c>
      <c r="C6" s="155"/>
      <c r="D6" s="156">
        <f>'CPN Portfolio 6.30.20'!I46</f>
        <v>6635</v>
      </c>
      <c r="E6" s="156">
        <f>'CPN Portfolio 6.30.20'!I61</f>
        <v>8662</v>
      </c>
      <c r="F6" s="156">
        <f>'CPN Portfolio 6.30.20'!I91</f>
        <v>6665.5</v>
      </c>
      <c r="G6" s="158"/>
      <c r="H6" s="156">
        <f>SUM(D6:G6)</f>
        <v>21962.5</v>
      </c>
      <c r="J6" s="159"/>
    </row>
    <row r="7" spans="1:11">
      <c r="B7" s="83" t="s">
        <v>726</v>
      </c>
      <c r="C7" s="161"/>
      <c r="D7" s="170">
        <v>0</v>
      </c>
      <c r="E7" s="170">
        <v>-210</v>
      </c>
      <c r="F7" s="170"/>
      <c r="G7" s="166"/>
      <c r="H7" s="285">
        <f>SUM(D7:F7)</f>
        <v>-210</v>
      </c>
      <c r="K7" s="147" t="s">
        <v>682</v>
      </c>
    </row>
    <row r="8" spans="1:11">
      <c r="A8" s="147"/>
      <c r="B8" s="155" t="s">
        <v>724</v>
      </c>
      <c r="C8" s="161"/>
      <c r="D8" s="165">
        <f>SUM(D6:D7)</f>
        <v>6635</v>
      </c>
      <c r="E8" s="165">
        <f>SUM(E6:E7)</f>
        <v>8452</v>
      </c>
      <c r="F8" s="165">
        <f>SUM(F6:F7)</f>
        <v>6665.5</v>
      </c>
      <c r="G8" s="165"/>
      <c r="H8" s="165">
        <f>SUM(H6:H7)</f>
        <v>21752.5</v>
      </c>
      <c r="J8" s="159">
        <f>H8-'CPN Portfolio 10.16.20 '!I91</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83" t="s">
        <v>627</v>
      </c>
      <c r="C13" s="161"/>
      <c r="D13" s="167">
        <v>0</v>
      </c>
      <c r="E13" s="167">
        <v>0</v>
      </c>
      <c r="F13" s="167">
        <f>'CPN Portfolio 3.17.19'!I100</f>
        <v>0</v>
      </c>
      <c r="G13" s="168"/>
      <c r="H13" s="167">
        <f>SUM(D13:F13)</f>
        <v>0</v>
      </c>
    </row>
    <row r="14" spans="1:11">
      <c r="A14" s="147"/>
      <c r="B14" s="83" t="s">
        <v>720</v>
      </c>
      <c r="C14" s="161"/>
      <c r="D14" s="167">
        <v>0</v>
      </c>
      <c r="E14" s="167"/>
      <c r="F14" s="167"/>
      <c r="G14" s="168"/>
      <c r="H14" s="167">
        <f>SUM(D14:F14)</f>
        <v>0</v>
      </c>
    </row>
    <row r="15" spans="1:11" ht="14.5" thickBot="1">
      <c r="A15" s="147"/>
      <c r="B15" s="160" t="s">
        <v>425</v>
      </c>
      <c r="C15" s="161"/>
      <c r="D15" s="171">
        <f>SUM(D13:D14)</f>
        <v>0</v>
      </c>
      <c r="E15" s="171">
        <f t="shared" ref="E15:H15" si="0">SUM(E13:E14)</f>
        <v>0</v>
      </c>
      <c r="F15" s="171">
        <f>SUM(F13:F14)</f>
        <v>0</v>
      </c>
      <c r="G15" s="171">
        <f t="shared" si="0"/>
        <v>0</v>
      </c>
      <c r="H15" s="171">
        <f t="shared" si="0"/>
        <v>0</v>
      </c>
    </row>
    <row r="16" spans="1:11" ht="14.5" hidden="1" thickTop="1">
      <c r="A16" s="147"/>
      <c r="B16" s="239" t="s">
        <v>360</v>
      </c>
      <c r="C16" s="161"/>
      <c r="D16" s="167"/>
      <c r="E16" s="167"/>
      <c r="F16" s="167"/>
      <c r="G16" s="168"/>
      <c r="H16" s="167"/>
    </row>
    <row r="17" spans="1:10" ht="14.5" hidden="1" thickTop="1">
      <c r="A17" s="147"/>
      <c r="B17" s="83"/>
      <c r="C17" s="161"/>
      <c r="D17" s="167"/>
      <c r="E17" s="167"/>
      <c r="F17" s="167"/>
      <c r="G17" s="168"/>
      <c r="H17" s="169"/>
    </row>
    <row r="18" spans="1:10" ht="14.5" hidden="1" thickTop="1">
      <c r="A18" s="147"/>
      <c r="B18" s="83"/>
      <c r="C18" s="161"/>
      <c r="D18" s="167"/>
      <c r="E18" s="167"/>
      <c r="F18" s="167"/>
      <c r="G18" s="168"/>
      <c r="H18" s="169"/>
    </row>
    <row r="19" spans="1:10" ht="15" hidden="1" thickTop="1" thickBot="1">
      <c r="A19" s="147"/>
      <c r="B19" s="160" t="s">
        <v>587</v>
      </c>
      <c r="C19" s="161"/>
      <c r="D19" s="171">
        <f>SUM(D13:D18)</f>
        <v>0</v>
      </c>
      <c r="E19" s="171">
        <f>SUM(E13:E18)</f>
        <v>0</v>
      </c>
      <c r="F19" s="171">
        <f>SUM(F13:F18)</f>
        <v>0</v>
      </c>
      <c r="G19" s="171"/>
      <c r="H19" s="171">
        <f>SUM(H13:H18)</f>
        <v>0</v>
      </c>
      <c r="J19" s="159"/>
    </row>
    <row r="20" spans="1:10" ht="14.5" thickTop="1">
      <c r="A20" s="147"/>
      <c r="B20" s="160"/>
      <c r="C20" s="161"/>
      <c r="D20" s="173"/>
      <c r="E20" s="173"/>
      <c r="F20" s="174"/>
      <c r="G20" s="175"/>
      <c r="H20" s="176"/>
    </row>
    <row r="21" spans="1:10" ht="14.5" thickBot="1">
      <c r="A21" s="147"/>
      <c r="B21" s="148" t="s">
        <v>537</v>
      </c>
      <c r="C21" s="161"/>
      <c r="D21" s="179">
        <f>+D8+D15</f>
        <v>6635</v>
      </c>
      <c r="E21" s="179">
        <f t="shared" ref="E21:F21" si="1">+E8+E15</f>
        <v>8452</v>
      </c>
      <c r="F21" s="179">
        <f t="shared" si="1"/>
        <v>6665.5</v>
      </c>
      <c r="G21" s="179"/>
      <c r="H21" s="179">
        <f>+H8+H15</f>
        <v>21752.5</v>
      </c>
      <c r="J21" s="159">
        <f>H21-'CPN Portfolio 10.16.20 '!I96</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7">
    <cfRule type="expression" dxfId="187" priority="1">
      <formula>MOD(ROW(),2)=0</formula>
    </cfRule>
  </conditionalFormatting>
  <conditionalFormatting sqref="B12:B14">
    <cfRule type="expression" dxfId="186" priority="2">
      <formula>MOD(ROW(),2)=0</formula>
    </cfRule>
  </conditionalFormatting>
  <conditionalFormatting sqref="B17:B18">
    <cfRule type="expression" dxfId="185" priority="8">
      <formula>MOD(ROW(),2)=0</formula>
    </cfRule>
  </conditionalFormatting>
  <pageMargins left="0.7" right="0.7" top="0.75" bottom="0.75" header="0.3" footer="0.3"/>
  <pageSetup scale="8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S109"/>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717</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5.5">
      <c r="B27" s="83" t="s">
        <v>684</v>
      </c>
      <c r="C27" s="84"/>
      <c r="D27" s="103" t="s">
        <v>16</v>
      </c>
      <c r="E27" s="103" t="s">
        <v>17</v>
      </c>
      <c r="F27" s="103" t="s">
        <v>273</v>
      </c>
      <c r="G27" s="104">
        <v>1</v>
      </c>
      <c r="H27" s="105"/>
      <c r="I27" s="193">
        <v>572</v>
      </c>
      <c r="J27" s="59"/>
      <c r="K27" s="193">
        <v>619</v>
      </c>
      <c r="O27" s="194">
        <f t="shared" si="2"/>
        <v>17</v>
      </c>
    </row>
    <row r="28" spans="2:17" ht="13">
      <c r="B28" s="83" t="s">
        <v>287</v>
      </c>
      <c r="C28" s="84"/>
      <c r="D28" s="103" t="s">
        <v>16</v>
      </c>
      <c r="E28" s="103" t="s">
        <v>17</v>
      </c>
      <c r="F28" s="103" t="s">
        <v>273</v>
      </c>
      <c r="G28" s="104">
        <v>1</v>
      </c>
      <c r="H28" s="105"/>
      <c r="I28" s="193">
        <v>513</v>
      </c>
      <c r="J28" s="59"/>
      <c r="K28" s="193">
        <v>608</v>
      </c>
      <c r="M28" s="194" t="e">
        <f>+M46+1</f>
        <v>#REF!</v>
      </c>
      <c r="O28" s="194">
        <f t="shared" si="2"/>
        <v>18</v>
      </c>
    </row>
    <row r="29" spans="2:17" ht="13">
      <c r="B29" s="83" t="s">
        <v>41</v>
      </c>
      <c r="C29" s="84"/>
      <c r="D29" s="103" t="s">
        <v>16</v>
      </c>
      <c r="E29" s="103" t="s">
        <v>17</v>
      </c>
      <c r="F29" s="103" t="s">
        <v>273</v>
      </c>
      <c r="G29" s="104">
        <v>1</v>
      </c>
      <c r="H29" s="105"/>
      <c r="I29" s="193">
        <v>564</v>
      </c>
      <c r="J29" s="59"/>
      <c r="K29" s="193">
        <v>605</v>
      </c>
      <c r="M29" s="194" t="e">
        <f>+M26+1</f>
        <v>#REF!</v>
      </c>
      <c r="O29" s="194">
        <f t="shared" si="2"/>
        <v>19</v>
      </c>
    </row>
    <row r="30" spans="2:17" ht="13">
      <c r="B30" s="83" t="s">
        <v>42</v>
      </c>
      <c r="C30" s="84"/>
      <c r="D30" s="103" t="s">
        <v>16</v>
      </c>
      <c r="E30" s="103" t="s">
        <v>17</v>
      </c>
      <c r="F30" s="103" t="s">
        <v>273</v>
      </c>
      <c r="G30" s="104">
        <v>1</v>
      </c>
      <c r="H30" s="105"/>
      <c r="I30" s="193">
        <v>542</v>
      </c>
      <c r="J30" s="59"/>
      <c r="K30" s="193">
        <v>578</v>
      </c>
      <c r="M30" s="194" t="e">
        <f>+#REF!+1</f>
        <v>#REF!</v>
      </c>
      <c r="O30" s="194">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3">
      <c r="B32" s="83" t="s">
        <v>44</v>
      </c>
      <c r="C32" s="84"/>
      <c r="D32" s="103" t="s">
        <v>16</v>
      </c>
      <c r="E32" s="103" t="s">
        <v>45</v>
      </c>
      <c r="F32" s="103" t="s">
        <v>273</v>
      </c>
      <c r="G32" s="104">
        <v>1</v>
      </c>
      <c r="H32" s="105"/>
      <c r="I32" s="193">
        <v>520</v>
      </c>
      <c r="J32" s="59"/>
      <c r="K32" s="193">
        <v>530</v>
      </c>
      <c r="M32" s="194" t="e">
        <f>+M30+1</f>
        <v>#REF!</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6635</v>
      </c>
      <c r="J46" s="204"/>
      <c r="K46" s="203">
        <f>SUM(K10:K45)</f>
        <v>7590</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830+13+260+13</f>
        <v>1116</v>
      </c>
      <c r="J48" s="59"/>
      <c r="K48" s="200">
        <f>1001+13+190+13</f>
        <v>1217</v>
      </c>
      <c r="O48" s="194">
        <f>+O45+1</f>
        <v>36</v>
      </c>
    </row>
    <row r="49" spans="2:17" ht="13">
      <c r="B49" s="83" t="s">
        <v>457</v>
      </c>
      <c r="C49" s="84"/>
      <c r="D49" s="103" t="s">
        <v>122</v>
      </c>
      <c r="E49" s="103" t="s">
        <v>65</v>
      </c>
      <c r="F49" s="103" t="s">
        <v>273</v>
      </c>
      <c r="G49" s="104">
        <v>1</v>
      </c>
      <c r="H49" s="105"/>
      <c r="I49" s="200">
        <f>1009+20</f>
        <v>1029</v>
      </c>
      <c r="J49" s="59"/>
      <c r="K49" s="200">
        <f>1000+20</f>
        <v>1020</v>
      </c>
      <c r="O49" s="194">
        <f>O48+1</f>
        <v>37</v>
      </c>
    </row>
    <row r="50" spans="2:17" ht="13">
      <c r="B50" s="83" t="s">
        <v>67</v>
      </c>
      <c r="C50" s="84"/>
      <c r="D50" s="103" t="s">
        <v>122</v>
      </c>
      <c r="E50" s="103" t="s">
        <v>65</v>
      </c>
      <c r="F50" s="103" t="s">
        <v>298</v>
      </c>
      <c r="G50" s="104">
        <v>1</v>
      </c>
      <c r="H50" s="105"/>
      <c r="I50" s="200">
        <f>782+28</f>
        <v>810</v>
      </c>
      <c r="J50" s="59"/>
      <c r="K50" s="200">
        <f>842+54</f>
        <v>896</v>
      </c>
      <c r="M50" s="194" t="e">
        <f>+M28+1</f>
        <v>#REF!</v>
      </c>
      <c r="O50" s="194">
        <f>+O49+1</f>
        <v>38</v>
      </c>
    </row>
    <row r="51" spans="2:17" ht="13">
      <c r="B51" s="83" t="s">
        <v>71</v>
      </c>
      <c r="C51" s="84"/>
      <c r="D51" s="103" t="s">
        <v>122</v>
      </c>
      <c r="E51" s="103" t="s">
        <v>65</v>
      </c>
      <c r="F51" s="103" t="s">
        <v>298</v>
      </c>
      <c r="G51" s="104">
        <v>1</v>
      </c>
      <c r="H51" s="105"/>
      <c r="I51" s="200">
        <f>463+260+9+10</f>
        <v>742</v>
      </c>
      <c r="J51" s="59"/>
      <c r="K51" s="200">
        <f>608+200+9+10</f>
        <v>827</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f>740+20</f>
        <v>760</v>
      </c>
      <c r="J53" s="59"/>
      <c r="K53" s="200">
        <f>762+20</f>
        <v>782</v>
      </c>
      <c r="O53" s="194">
        <f t="shared" ref="O53:O60" si="4">+O52+1</f>
        <v>41</v>
      </c>
    </row>
    <row r="54" spans="2:17" ht="13">
      <c r="B54" s="83" t="s">
        <v>64</v>
      </c>
      <c r="C54" s="84"/>
      <c r="D54" s="103" t="s">
        <v>122</v>
      </c>
      <c r="E54" s="103" t="s">
        <v>65</v>
      </c>
      <c r="F54" s="103" t="s">
        <v>273</v>
      </c>
      <c r="G54" s="104">
        <v>0.75</v>
      </c>
      <c r="H54" s="105"/>
      <c r="I54" s="200">
        <f>779+15</f>
        <v>794</v>
      </c>
      <c r="J54" s="59"/>
      <c r="K54" s="200">
        <f>746+15</f>
        <v>761</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f>426+10</f>
        <v>436</v>
      </c>
      <c r="J57" s="59"/>
      <c r="K57" s="200">
        <f>500+10</f>
        <v>510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8662</v>
      </c>
      <c r="J61" s="204"/>
      <c r="K61" s="203">
        <f>SUM(K48:K60)</f>
        <v>9183</v>
      </c>
      <c r="M61" s="194" t="e">
        <f t="shared" si="5"/>
        <v>#REF!</v>
      </c>
    </row>
    <row r="62" spans="2:17" ht="13">
      <c r="B62" s="90" t="s">
        <v>471</v>
      </c>
      <c r="C62" s="90"/>
      <c r="D62" s="76"/>
      <c r="E62" s="76"/>
      <c r="F62" s="77"/>
      <c r="G62" s="76"/>
      <c r="H62" s="76"/>
      <c r="I62" s="199"/>
      <c r="J62" s="76"/>
      <c r="K62" s="199"/>
    </row>
    <row r="63" spans="2:17" ht="15.5">
      <c r="B63" s="83" t="s">
        <v>701</v>
      </c>
      <c r="C63" s="84"/>
      <c r="D63" s="103" t="s">
        <v>114</v>
      </c>
      <c r="E63" s="103" t="s">
        <v>254</v>
      </c>
      <c r="F63" s="103" t="s">
        <v>273</v>
      </c>
      <c r="G63" s="104">
        <v>1</v>
      </c>
      <c r="H63" s="105"/>
      <c r="I63" s="200">
        <f>1037+10+15-102</f>
        <v>960</v>
      </c>
      <c r="J63" s="59"/>
      <c r="K63" s="200">
        <v>1130</v>
      </c>
      <c r="O63" s="194">
        <f>+O60+1</f>
        <v>49</v>
      </c>
    </row>
    <row r="64" spans="2:17" ht="15.5">
      <c r="B64" s="83" t="s">
        <v>702</v>
      </c>
      <c r="C64" s="84"/>
      <c r="D64" s="103" t="s">
        <v>114</v>
      </c>
      <c r="E64" s="103" t="s">
        <v>255</v>
      </c>
      <c r="F64" s="103" t="s">
        <v>273</v>
      </c>
      <c r="G64" s="104">
        <v>1</v>
      </c>
      <c r="H64" s="105"/>
      <c r="I64" s="193">
        <f>1030+6+3-108</f>
        <v>931</v>
      </c>
      <c r="J64" s="59"/>
      <c r="K64" s="193">
        <v>1130</v>
      </c>
      <c r="M64" s="194" t="e">
        <f>+#REF!+1</f>
        <v>#REF!</v>
      </c>
      <c r="O64" s="194">
        <f t="shared" ref="O64:O84" si="6">+O63+1</f>
        <v>50</v>
      </c>
    </row>
    <row r="65" spans="2:15" ht="15.5">
      <c r="B65" s="83" t="s">
        <v>703</v>
      </c>
      <c r="D65" s="103" t="s">
        <v>114</v>
      </c>
      <c r="E65" s="103" t="s">
        <v>254</v>
      </c>
      <c r="F65" s="103" t="s">
        <v>273</v>
      </c>
      <c r="G65" s="104">
        <v>1</v>
      </c>
      <c r="I65" s="193">
        <f>668</f>
        <v>668</v>
      </c>
      <c r="J65" s="204"/>
      <c r="K65" s="193">
        <f>760+68</f>
        <v>828</v>
      </c>
      <c r="O65" s="194">
        <f t="shared" si="6"/>
        <v>51</v>
      </c>
    </row>
    <row r="66" spans="2:15" ht="13">
      <c r="B66" s="83" t="s">
        <v>80</v>
      </c>
      <c r="C66" s="84"/>
      <c r="D66" s="103" t="s">
        <v>78</v>
      </c>
      <c r="E66" s="103" t="s">
        <v>81</v>
      </c>
      <c r="F66" s="103" t="s">
        <v>298</v>
      </c>
      <c r="G66" s="104">
        <v>1</v>
      </c>
      <c r="H66" s="105"/>
      <c r="I66" s="200">
        <v>720</v>
      </c>
      <c r="J66" s="59"/>
      <c r="K66" s="200">
        <v>807</v>
      </c>
      <c r="M66" s="194" t="e">
        <f>+M61+1</f>
        <v>#REF!</v>
      </c>
      <c r="O66" s="194">
        <f t="shared" si="6"/>
        <v>52</v>
      </c>
    </row>
    <row r="67" spans="2:15" ht="15.5">
      <c r="B67" s="83" t="s">
        <v>704</v>
      </c>
      <c r="C67" s="84"/>
      <c r="D67" s="103" t="s">
        <v>120</v>
      </c>
      <c r="E67" s="103" t="s">
        <v>500</v>
      </c>
      <c r="F67" s="103" t="s">
        <v>273</v>
      </c>
      <c r="G67" s="104">
        <v>1</v>
      </c>
      <c r="H67" s="105"/>
      <c r="I67" s="200">
        <v>750</v>
      </c>
      <c r="J67" s="59"/>
      <c r="K67" s="200">
        <v>731</v>
      </c>
      <c r="O67" s="194">
        <f t="shared" si="6"/>
        <v>53</v>
      </c>
    </row>
    <row r="68" spans="2:15" ht="15.5">
      <c r="B68" s="83" t="s">
        <v>705</v>
      </c>
      <c r="C68" s="84"/>
      <c r="D68" s="103" t="s">
        <v>114</v>
      </c>
      <c r="E68" s="103" t="s">
        <v>255</v>
      </c>
      <c r="F68" s="103" t="s">
        <v>413</v>
      </c>
      <c r="G68" s="104">
        <v>1</v>
      </c>
      <c r="H68" s="105"/>
      <c r="I68" s="200">
        <v>0</v>
      </c>
      <c r="J68" s="59"/>
      <c r="K68" s="200">
        <v>725</v>
      </c>
      <c r="M68" s="194" t="e">
        <f>+M64+1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5.5">
      <c r="B70" s="83" t="s">
        <v>706</v>
      </c>
      <c r="C70" s="84"/>
      <c r="D70" s="103" t="s">
        <v>114</v>
      </c>
      <c r="E70" s="103" t="s">
        <v>254</v>
      </c>
      <c r="F70" s="103" t="s">
        <v>273</v>
      </c>
      <c r="G70" s="104">
        <v>1</v>
      </c>
      <c r="H70" s="105"/>
      <c r="I70" s="193">
        <f>518.5-55</f>
        <v>463.5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607</v>
      </c>
      <c r="C72" s="84"/>
      <c r="D72" s="103" t="s">
        <v>120</v>
      </c>
      <c r="E72" s="103" t="s">
        <v>112</v>
      </c>
      <c r="F72" s="103" t="s">
        <v>273</v>
      </c>
      <c r="G72" s="104">
        <v>0.5</v>
      </c>
      <c r="H72" s="105"/>
      <c r="I72" s="200">
        <v>422</v>
      </c>
      <c r="J72" s="59"/>
      <c r="K72" s="200">
        <v>519</v>
      </c>
      <c r="M72" s="194" t="e">
        <f>+M70+1</f>
        <v>#REF!</v>
      </c>
      <c r="O72" s="194">
        <f t="shared" si="6"/>
        <v>58</v>
      </c>
    </row>
    <row r="73" spans="2:15" ht="15.5">
      <c r="B73" s="83" t="s">
        <v>707</v>
      </c>
      <c r="C73" s="84"/>
      <c r="D73" s="103" t="s">
        <v>114</v>
      </c>
      <c r="E73" s="103" t="s">
        <v>115</v>
      </c>
      <c r="F73" s="103" t="s">
        <v>412</v>
      </c>
      <c r="G73" s="104">
        <v>1</v>
      </c>
      <c r="H73" s="105"/>
      <c r="I73" s="200">
        <v>0</v>
      </c>
      <c r="J73" s="59"/>
      <c r="K73" s="200">
        <v>503</v>
      </c>
      <c r="M73" s="194" t="e">
        <f>+#REF!+1</f>
        <v>#REF!</v>
      </c>
      <c r="O73" s="194">
        <f t="shared" si="6"/>
        <v>59</v>
      </c>
    </row>
    <row r="74" spans="2:15" ht="13">
      <c r="B74" s="83" t="s">
        <v>89</v>
      </c>
      <c r="C74" s="84"/>
      <c r="D74" s="103" t="s">
        <v>78</v>
      </c>
      <c r="E74" s="103" t="s">
        <v>90</v>
      </c>
      <c r="F74" s="103" t="s">
        <v>298</v>
      </c>
      <c r="G74" s="104">
        <v>1</v>
      </c>
      <c r="H74" s="105"/>
      <c r="I74" s="200">
        <v>184</v>
      </c>
      <c r="J74" s="59"/>
      <c r="K74" s="200">
        <v>215</v>
      </c>
      <c r="M74" s="194" t="e">
        <f>+#REF!+1</f>
        <v>#REF!</v>
      </c>
      <c r="O74" s="194">
        <f t="shared" si="6"/>
        <v>60</v>
      </c>
    </row>
    <row r="75" spans="2:15" ht="15.5">
      <c r="B75" s="83" t="s">
        <v>708</v>
      </c>
      <c r="C75" s="84"/>
      <c r="D75" s="103" t="s">
        <v>114</v>
      </c>
      <c r="E75" s="103" t="s">
        <v>256</v>
      </c>
      <c r="F75" s="103" t="s">
        <v>412</v>
      </c>
      <c r="G75" s="104">
        <v>1</v>
      </c>
      <c r="H75" s="105"/>
      <c r="I75" s="200">
        <v>0</v>
      </c>
      <c r="J75" s="59"/>
      <c r="K75" s="200">
        <v>191</v>
      </c>
      <c r="M75" s="194" t="e">
        <f>+#REF!+1</f>
        <v>#REF!</v>
      </c>
      <c r="O75" s="194">
        <f t="shared" si="6"/>
        <v>61</v>
      </c>
    </row>
    <row r="76" spans="2:15" ht="15.5">
      <c r="B76" s="83" t="s">
        <v>709</v>
      </c>
      <c r="C76" s="84"/>
      <c r="D76" s="103" t="s">
        <v>120</v>
      </c>
      <c r="E76" s="103" t="s">
        <v>107</v>
      </c>
      <c r="F76" s="103" t="s">
        <v>298</v>
      </c>
      <c r="G76" s="104">
        <v>1</v>
      </c>
      <c r="H76" s="105"/>
      <c r="I76" s="200">
        <v>110</v>
      </c>
      <c r="J76" s="59"/>
      <c r="K76" s="200">
        <v>121</v>
      </c>
      <c r="M76" s="194" t="e">
        <f>+#REF!+1</f>
        <v>#REF!</v>
      </c>
      <c r="O76" s="194">
        <f t="shared" si="6"/>
        <v>62</v>
      </c>
    </row>
    <row r="77" spans="2:15" ht="15.5">
      <c r="B77" s="83" t="s">
        <v>710</v>
      </c>
      <c r="C77" s="84"/>
      <c r="D77" s="103" t="s">
        <v>114</v>
      </c>
      <c r="E77" s="103" t="s">
        <v>256</v>
      </c>
      <c r="F77" s="103" t="s">
        <v>412</v>
      </c>
      <c r="G77" s="104">
        <v>1</v>
      </c>
      <c r="H77" s="105"/>
      <c r="I77" s="193">
        <v>0</v>
      </c>
      <c r="J77" s="59"/>
      <c r="K77" s="193">
        <v>92</v>
      </c>
      <c r="M77" s="194" t="e">
        <f>+M76+1</f>
        <v>#REF!</v>
      </c>
      <c r="O77" s="194">
        <f t="shared" si="6"/>
        <v>63</v>
      </c>
    </row>
    <row r="78" spans="2:15" ht="13">
      <c r="B78" s="83" t="s">
        <v>108</v>
      </c>
      <c r="C78" s="84"/>
      <c r="D78" s="103" t="s">
        <v>120</v>
      </c>
      <c r="E78" s="103" t="s">
        <v>107</v>
      </c>
      <c r="F78" s="103" t="s">
        <v>273</v>
      </c>
      <c r="G78" s="104">
        <v>1</v>
      </c>
      <c r="H78" s="105"/>
      <c r="I78" s="200">
        <v>60</v>
      </c>
      <c r="J78" s="59"/>
      <c r="K78" s="200">
        <v>80</v>
      </c>
      <c r="M78" s="194" t="e">
        <f t="shared" ref="M78:M91" si="7">+M77+1</f>
        <v>#REF!</v>
      </c>
      <c r="O78" s="194">
        <f t="shared" si="6"/>
        <v>64</v>
      </c>
    </row>
    <row r="79" spans="2:15" ht="15.5">
      <c r="B79" s="83" t="s">
        <v>711</v>
      </c>
      <c r="C79" s="84"/>
      <c r="D79" s="103" t="s">
        <v>114</v>
      </c>
      <c r="E79" s="103" t="s">
        <v>256</v>
      </c>
      <c r="F79" s="103" t="s">
        <v>412</v>
      </c>
      <c r="G79" s="104">
        <v>1</v>
      </c>
      <c r="H79" s="105"/>
      <c r="I79" s="200">
        <v>0</v>
      </c>
      <c r="J79" s="59"/>
      <c r="K79" s="200">
        <v>73</v>
      </c>
      <c r="M79" s="194" t="e">
        <f>+#REF!+1</f>
        <v>#REF!</v>
      </c>
      <c r="O79" s="194">
        <f t="shared" si="6"/>
        <v>65</v>
      </c>
    </row>
    <row r="80" spans="2:15" ht="13">
      <c r="B80" s="83" t="s">
        <v>220</v>
      </c>
      <c r="C80" s="84"/>
      <c r="D80" s="103" t="s">
        <v>114</v>
      </c>
      <c r="E80" s="103" t="s">
        <v>256</v>
      </c>
      <c r="F80" s="103" t="s">
        <v>412</v>
      </c>
      <c r="G80" s="104">
        <v>1</v>
      </c>
      <c r="H80" s="105"/>
      <c r="I80" s="200">
        <v>0</v>
      </c>
      <c r="J80" s="59"/>
      <c r="K80" s="200">
        <v>67</v>
      </c>
      <c r="M80" s="194" t="e">
        <f>+#REF!+1</f>
        <v>#REF!</v>
      </c>
      <c r="O80" s="194">
        <f t="shared" si="6"/>
        <v>66</v>
      </c>
    </row>
    <row r="81" spans="2:16" ht="13">
      <c r="B81" s="83" t="s">
        <v>109</v>
      </c>
      <c r="C81" s="84"/>
      <c r="D81" s="103" t="s">
        <v>120</v>
      </c>
      <c r="E81" s="103" t="s">
        <v>107</v>
      </c>
      <c r="F81" s="103" t="s">
        <v>273</v>
      </c>
      <c r="G81" s="104">
        <v>1</v>
      </c>
      <c r="H81" s="105"/>
      <c r="I81" s="200">
        <v>55</v>
      </c>
      <c r="J81" s="59"/>
      <c r="K81" s="200">
        <v>56</v>
      </c>
      <c r="M81" s="194" t="e">
        <f>+#REF!+1</f>
        <v>#REF!</v>
      </c>
      <c r="O81" s="194">
        <f t="shared" si="6"/>
        <v>67</v>
      </c>
    </row>
    <row r="82" spans="2:16" ht="13">
      <c r="B82" s="83" t="s">
        <v>224</v>
      </c>
      <c r="C82" s="84"/>
      <c r="D82" s="103" t="s">
        <v>114</v>
      </c>
      <c r="E82" s="103" t="s">
        <v>255</v>
      </c>
      <c r="F82" s="103" t="s">
        <v>412</v>
      </c>
      <c r="G82" s="104">
        <v>1</v>
      </c>
      <c r="H82" s="105"/>
      <c r="I82" s="193">
        <v>0</v>
      </c>
      <c r="J82" s="59"/>
      <c r="K82" s="193">
        <v>53</v>
      </c>
      <c r="M82" s="194" t="e">
        <f t="shared" si="7"/>
        <v>#REF!</v>
      </c>
      <c r="O82" s="194">
        <f t="shared" si="6"/>
        <v>68</v>
      </c>
    </row>
    <row r="83" spans="2:16" ht="13">
      <c r="B83" s="83" t="s">
        <v>110</v>
      </c>
      <c r="C83" s="84"/>
      <c r="D83" s="103" t="s">
        <v>120</v>
      </c>
      <c r="E83" s="103" t="s">
        <v>107</v>
      </c>
      <c r="F83" s="103" t="s">
        <v>412</v>
      </c>
      <c r="G83" s="104">
        <v>1</v>
      </c>
      <c r="H83" s="105"/>
      <c r="I83" s="200">
        <v>0</v>
      </c>
      <c r="J83" s="59"/>
      <c r="K83" s="200">
        <v>48</v>
      </c>
      <c r="M83" s="194" t="e">
        <f t="shared" si="7"/>
        <v>#REF!</v>
      </c>
      <c r="O83" s="194">
        <f t="shared" si="6"/>
        <v>69</v>
      </c>
    </row>
    <row r="84" spans="2:16" ht="15.5">
      <c r="B84" s="83" t="s">
        <v>712</v>
      </c>
      <c r="C84" s="84"/>
      <c r="D84" s="103" t="s">
        <v>120</v>
      </c>
      <c r="E84" s="103" t="s">
        <v>107</v>
      </c>
      <c r="F84" s="103" t="s">
        <v>298</v>
      </c>
      <c r="G84" s="104">
        <v>1</v>
      </c>
      <c r="H84" s="105"/>
      <c r="I84" s="193">
        <v>45</v>
      </c>
      <c r="J84" s="59"/>
      <c r="K84" s="193">
        <v>47</v>
      </c>
      <c r="M84" s="194" t="e">
        <f t="shared" si="7"/>
        <v>#REF!</v>
      </c>
      <c r="O84" s="194">
        <f t="shared" si="6"/>
        <v>70</v>
      </c>
    </row>
    <row r="85" spans="2:16" ht="13">
      <c r="B85" s="83" t="s">
        <v>226</v>
      </c>
      <c r="C85" s="84"/>
      <c r="D85" s="103" t="s">
        <v>114</v>
      </c>
      <c r="E85" s="103" t="s">
        <v>257</v>
      </c>
      <c r="F85" s="103" t="s">
        <v>412</v>
      </c>
      <c r="G85" s="104">
        <v>1</v>
      </c>
      <c r="H85" s="105"/>
      <c r="I85" s="200">
        <v>0</v>
      </c>
      <c r="J85" s="59"/>
      <c r="K85" s="200">
        <v>33</v>
      </c>
      <c r="M85" s="194" t="e">
        <f>+M84+1</f>
        <v>#REF!</v>
      </c>
      <c r="O85" s="194">
        <f>+O84+1</f>
        <v>71</v>
      </c>
    </row>
    <row r="86" spans="2:16" ht="13">
      <c r="B86" s="83" t="s">
        <v>229</v>
      </c>
      <c r="C86" s="84"/>
      <c r="D86" s="103" t="s">
        <v>114</v>
      </c>
      <c r="E86" s="103" t="s">
        <v>255</v>
      </c>
      <c r="F86" s="103" t="s">
        <v>412</v>
      </c>
      <c r="G86" s="104">
        <v>1</v>
      </c>
      <c r="H86" s="105"/>
      <c r="I86" s="200">
        <v>0</v>
      </c>
      <c r="J86" s="59"/>
      <c r="K86" s="200">
        <v>23</v>
      </c>
      <c r="M86" s="194" t="e">
        <f>+#REF!+1</f>
        <v>#REF!</v>
      </c>
      <c r="O86" s="194">
        <f>O85+1</f>
        <v>72</v>
      </c>
    </row>
    <row r="87" spans="2:16" ht="13">
      <c r="B87" s="83" t="s">
        <v>232</v>
      </c>
      <c r="C87" s="84"/>
      <c r="D87" s="103" t="s">
        <v>114</v>
      </c>
      <c r="E87" s="103" t="s">
        <v>255</v>
      </c>
      <c r="F87" s="103" t="s">
        <v>412</v>
      </c>
      <c r="G87" s="104">
        <v>1</v>
      </c>
      <c r="H87" s="105"/>
      <c r="I87" s="193">
        <v>0</v>
      </c>
      <c r="J87" s="59"/>
      <c r="K87" s="193">
        <v>20</v>
      </c>
      <c r="M87" s="194" t="e">
        <f t="shared" si="7"/>
        <v>#REF!</v>
      </c>
      <c r="O87" s="194">
        <f>+O86+1</f>
        <v>73</v>
      </c>
    </row>
    <row r="88" spans="2:16" ht="13">
      <c r="B88" s="83" t="s">
        <v>234</v>
      </c>
      <c r="C88" s="84"/>
      <c r="D88" s="103" t="s">
        <v>114</v>
      </c>
      <c r="E88" s="103" t="s">
        <v>257</v>
      </c>
      <c r="F88" s="103" t="s">
        <v>412</v>
      </c>
      <c r="G88" s="104">
        <v>1</v>
      </c>
      <c r="H88" s="105"/>
      <c r="I88" s="200">
        <v>0</v>
      </c>
      <c r="J88" s="59"/>
      <c r="K88" s="200">
        <v>12</v>
      </c>
      <c r="M88" s="194" t="e">
        <f t="shared" si="7"/>
        <v>#REF!</v>
      </c>
      <c r="O88" s="194">
        <f>+O87+1</f>
        <v>74</v>
      </c>
    </row>
    <row r="89" spans="2:16" ht="13">
      <c r="B89" s="83" t="s">
        <v>237</v>
      </c>
      <c r="C89" s="84"/>
      <c r="D89" s="103" t="s">
        <v>114</v>
      </c>
      <c r="E89" s="103" t="s">
        <v>258</v>
      </c>
      <c r="F89" s="103" t="s">
        <v>412</v>
      </c>
      <c r="G89" s="104">
        <v>1</v>
      </c>
      <c r="H89" s="105"/>
      <c r="I89" s="193">
        <v>0</v>
      </c>
      <c r="J89" s="59"/>
      <c r="K89" s="193">
        <v>10</v>
      </c>
      <c r="M89" s="194" t="e">
        <f t="shared" si="7"/>
        <v>#REF!</v>
      </c>
      <c r="O89" s="194">
        <f>+O88+1</f>
        <v>75</v>
      </c>
    </row>
    <row r="90" spans="2:16" ht="13">
      <c r="B90" s="83" t="s">
        <v>240</v>
      </c>
      <c r="C90" s="84"/>
      <c r="D90" s="103" t="s">
        <v>114</v>
      </c>
      <c r="E90" s="103" t="s">
        <v>256</v>
      </c>
      <c r="F90" s="103" t="s">
        <v>243</v>
      </c>
      <c r="G90" s="104">
        <v>1</v>
      </c>
      <c r="H90" s="105"/>
      <c r="I90" s="198">
        <v>0</v>
      </c>
      <c r="J90" s="59"/>
      <c r="K90" s="198">
        <v>4</v>
      </c>
      <c r="M90" s="194" t="e">
        <f t="shared" si="7"/>
        <v>#REF!</v>
      </c>
      <c r="O90" s="194">
        <f>+O89+1</f>
        <v>76</v>
      </c>
      <c r="P90" s="194" t="s">
        <v>275</v>
      </c>
    </row>
    <row r="91" spans="2:16" ht="13">
      <c r="B91" s="201" t="s">
        <v>62</v>
      </c>
      <c r="C91" s="84"/>
      <c r="D91" s="103"/>
      <c r="E91" s="103"/>
      <c r="F91" s="103"/>
      <c r="G91" s="104"/>
      <c r="H91" s="105"/>
      <c r="I91" s="200">
        <f>SUM(I63:I90)</f>
        <v>6665.5</v>
      </c>
      <c r="J91" s="59"/>
      <c r="K91" s="200">
        <f>SUM(K63:K90)</f>
        <v>9330</v>
      </c>
      <c r="M91" s="194" t="e">
        <f t="shared" si="7"/>
        <v>#REF!</v>
      </c>
      <c r="N91" s="194" t="s">
        <v>138</v>
      </c>
    </row>
    <row r="92" spans="2:16" ht="13.5" thickBot="1">
      <c r="B92" s="241" t="s">
        <v>377</v>
      </c>
      <c r="C92" s="240">
        <f>O90</f>
        <v>76</v>
      </c>
      <c r="I92" s="230">
        <f>+I46+I61+I91</f>
        <v>21962.5</v>
      </c>
      <c r="J92" s="231"/>
      <c r="K92" s="230">
        <f>+K46+K61+K91</f>
        <v>26103</v>
      </c>
    </row>
    <row r="93" spans="2:16" ht="13.5" thickTop="1">
      <c r="B93" s="229"/>
      <c r="I93" s="237"/>
      <c r="J93" s="231"/>
      <c r="K93" s="237"/>
    </row>
    <row r="94" spans="2:16" ht="13">
      <c r="B94" s="263" t="s">
        <v>718</v>
      </c>
      <c r="I94" s="237"/>
      <c r="J94" s="231"/>
      <c r="K94" s="237"/>
    </row>
    <row r="95" spans="2:16" ht="15.5">
      <c r="B95" s="83" t="s">
        <v>625</v>
      </c>
      <c r="C95" s="84"/>
      <c r="D95" s="103" t="s">
        <v>78</v>
      </c>
      <c r="E95" s="103" t="s">
        <v>85</v>
      </c>
      <c r="F95" s="103" t="s">
        <v>412</v>
      </c>
      <c r="G95" s="104">
        <v>1</v>
      </c>
      <c r="I95" s="193">
        <v>0</v>
      </c>
      <c r="J95" s="204"/>
      <c r="K95" s="193">
        <v>361</v>
      </c>
    </row>
    <row r="96" spans="2:16" ht="15.5">
      <c r="B96" s="83" t="s">
        <v>722</v>
      </c>
      <c r="C96" s="84"/>
      <c r="D96" s="103" t="s">
        <v>16</v>
      </c>
      <c r="E96" s="103" t="s">
        <v>17</v>
      </c>
      <c r="F96" s="103" t="s">
        <v>716</v>
      </c>
      <c r="G96" s="104">
        <v>1</v>
      </c>
      <c r="I96" s="193">
        <v>0</v>
      </c>
      <c r="J96" s="204"/>
      <c r="K96" s="193">
        <v>20</v>
      </c>
    </row>
    <row r="97" spans="1:11" ht="13">
      <c r="B97" s="229" t="s">
        <v>719</v>
      </c>
      <c r="I97" s="232">
        <f>SUM(I92:I96)</f>
        <v>21962.5</v>
      </c>
      <c r="J97" s="231"/>
      <c r="K97" s="232">
        <f>SUM(K92:K96)</f>
        <v>26484</v>
      </c>
    </row>
    <row r="98" spans="1:11" ht="13">
      <c r="B98" s="76"/>
      <c r="C98" s="76"/>
      <c r="D98" s="76"/>
      <c r="E98" s="76"/>
      <c r="F98" s="77"/>
      <c r="G98" s="76"/>
      <c r="H98" s="76"/>
      <c r="I98" s="235"/>
      <c r="J98" s="105"/>
      <c r="K98" s="235"/>
    </row>
    <row r="99" spans="1:11" ht="42.75" customHeight="1">
      <c r="A99" s="236">
        <v>-1</v>
      </c>
      <c r="B99" s="364" t="s">
        <v>696</v>
      </c>
      <c r="C99" s="364"/>
      <c r="D99" s="364"/>
      <c r="E99" s="364"/>
      <c r="F99" s="364"/>
      <c r="G99" s="364"/>
      <c r="H99" s="364"/>
      <c r="I99" s="364"/>
      <c r="J99" s="364"/>
      <c r="K99" s="364"/>
    </row>
    <row r="100" spans="1:11" ht="55.5" customHeight="1">
      <c r="A100" s="236">
        <v>-2</v>
      </c>
      <c r="B100" s="364" t="s">
        <v>721</v>
      </c>
      <c r="C100" s="364"/>
      <c r="D100" s="364"/>
      <c r="E100" s="364"/>
      <c r="F100" s="364"/>
      <c r="G100" s="364"/>
      <c r="H100" s="364"/>
      <c r="I100" s="364"/>
      <c r="J100" s="364"/>
      <c r="K100" s="364"/>
    </row>
    <row r="101" spans="1:11" ht="29.25" customHeight="1">
      <c r="A101" s="236">
        <v>-3</v>
      </c>
      <c r="B101" s="364" t="s">
        <v>118</v>
      </c>
      <c r="C101" s="364"/>
      <c r="D101" s="364"/>
      <c r="E101" s="364"/>
      <c r="F101" s="364"/>
      <c r="G101" s="364"/>
      <c r="H101" s="364"/>
      <c r="I101" s="364"/>
      <c r="J101" s="364"/>
      <c r="K101" s="364"/>
    </row>
    <row r="102" spans="1:11" ht="19.5" customHeight="1">
      <c r="A102" s="236">
        <v>-4</v>
      </c>
      <c r="B102" s="364" t="s">
        <v>697</v>
      </c>
      <c r="C102" s="364"/>
      <c r="D102" s="364"/>
      <c r="E102" s="364"/>
      <c r="F102" s="364"/>
      <c r="G102" s="364"/>
      <c r="H102" s="364"/>
      <c r="I102" s="364"/>
      <c r="J102" s="364"/>
      <c r="K102" s="364"/>
    </row>
    <row r="103" spans="1:11" ht="19.5" customHeight="1">
      <c r="A103" s="236">
        <v>-5</v>
      </c>
      <c r="B103" s="364" t="s">
        <v>455</v>
      </c>
      <c r="C103" s="364"/>
      <c r="D103" s="364"/>
      <c r="E103" s="364"/>
      <c r="F103" s="364"/>
      <c r="G103" s="364"/>
      <c r="H103" s="364"/>
      <c r="I103" s="364"/>
      <c r="J103" s="364"/>
      <c r="K103" s="364"/>
    </row>
    <row r="104" spans="1:11" ht="19.5" customHeight="1">
      <c r="A104" s="236">
        <v>-6</v>
      </c>
      <c r="B104" s="364" t="s">
        <v>644</v>
      </c>
      <c r="C104" s="364"/>
      <c r="D104" s="364"/>
      <c r="E104" s="364"/>
      <c r="F104" s="364"/>
      <c r="G104" s="364"/>
      <c r="H104" s="273"/>
      <c r="I104" s="273"/>
      <c r="J104" s="273"/>
      <c r="K104" s="273"/>
    </row>
    <row r="105" spans="1:11" ht="19.399999999999999" customHeight="1">
      <c r="A105" s="236">
        <v>-7</v>
      </c>
      <c r="B105" s="364" t="s">
        <v>133</v>
      </c>
      <c r="C105" s="364"/>
      <c r="D105" s="364"/>
      <c r="E105" s="364"/>
      <c r="F105" s="364"/>
      <c r="G105" s="364"/>
      <c r="H105" s="364"/>
      <c r="I105" s="364"/>
      <c r="J105" s="364"/>
      <c r="K105" s="364"/>
    </row>
    <row r="106" spans="1:11" ht="19.399999999999999" customHeight="1">
      <c r="A106" s="236">
        <v>-8</v>
      </c>
      <c r="B106" s="364" t="s">
        <v>713</v>
      </c>
      <c r="C106" s="364"/>
      <c r="D106" s="364"/>
      <c r="E106" s="364"/>
      <c r="F106" s="364"/>
      <c r="G106" s="364"/>
      <c r="H106" s="364"/>
      <c r="I106" s="364"/>
      <c r="J106" s="364"/>
      <c r="K106" s="364"/>
    </row>
    <row r="107" spans="1:11" ht="19.5" customHeight="1">
      <c r="A107" s="236">
        <v>-9</v>
      </c>
      <c r="B107" s="364" t="s">
        <v>410</v>
      </c>
      <c r="C107" s="364"/>
      <c r="D107" s="364"/>
      <c r="E107" s="364"/>
      <c r="F107" s="364"/>
      <c r="G107" s="364"/>
      <c r="H107" s="364"/>
      <c r="I107" s="364"/>
      <c r="J107" s="364"/>
      <c r="K107" s="364"/>
    </row>
    <row r="108" spans="1:11" ht="20.5" customHeight="1">
      <c r="A108" s="236">
        <v>-10</v>
      </c>
      <c r="B108" s="364" t="s">
        <v>626</v>
      </c>
      <c r="C108" s="364"/>
      <c r="D108" s="364"/>
      <c r="E108" s="364"/>
      <c r="F108" s="364"/>
      <c r="G108" s="364"/>
      <c r="H108" s="364"/>
      <c r="I108" s="364"/>
      <c r="J108" s="364"/>
      <c r="K108" s="364"/>
    </row>
    <row r="109" spans="1:11" ht="19.5" customHeight="1">
      <c r="A109" s="236">
        <v>-11</v>
      </c>
      <c r="B109" s="364" t="s">
        <v>723</v>
      </c>
      <c r="C109" s="364"/>
      <c r="D109" s="364"/>
      <c r="E109" s="364"/>
      <c r="F109" s="364"/>
      <c r="G109" s="364"/>
      <c r="H109" s="364"/>
      <c r="I109" s="364"/>
      <c r="J109" s="364"/>
      <c r="K109" s="364"/>
    </row>
  </sheetData>
  <autoFilter ref="A7:P92" xr:uid="{00000000-0009-0000-0000-00001F000000}"/>
  <mergeCells count="11">
    <mergeCell ref="B105:K105"/>
    <mergeCell ref="B106:K106"/>
    <mergeCell ref="B107:K107"/>
    <mergeCell ref="B108:K108"/>
    <mergeCell ref="B109:K109"/>
    <mergeCell ref="B104:G104"/>
    <mergeCell ref="B99:K99"/>
    <mergeCell ref="B100:K100"/>
    <mergeCell ref="B101:K101"/>
    <mergeCell ref="B102:K102"/>
    <mergeCell ref="B103:K103"/>
  </mergeCells>
  <conditionalFormatting sqref="B8:K97">
    <cfRule type="expression" dxfId="184" priority="1">
      <formula>MOD(ROW(),2)=0</formula>
    </cfRule>
  </conditionalFormatting>
  <pageMargins left="0.45" right="0.45" top="0.25" bottom="0.25" header="0.3" footer="0.3"/>
  <pageSetup paperSize="3"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44"/>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700</v>
      </c>
      <c r="C6" s="155"/>
      <c r="D6" s="156">
        <f>'CPN Portfolio 3.31.20'!K46</f>
        <v>7590</v>
      </c>
      <c r="E6" s="156">
        <f>'CPN Portfolio 3.31.20'!K61</f>
        <v>9115</v>
      </c>
      <c r="F6" s="156">
        <f>'CPN Portfolio 3.31.20'!K91</f>
        <v>9330</v>
      </c>
      <c r="G6" s="156"/>
      <c r="H6" s="156">
        <f>SUM(D6:G6)</f>
        <v>26035</v>
      </c>
      <c r="J6" s="159"/>
    </row>
    <row r="7" spans="1:11">
      <c r="B7" s="83" t="s">
        <v>66</v>
      </c>
      <c r="C7" s="161"/>
      <c r="D7" s="170">
        <v>0</v>
      </c>
      <c r="E7" s="170">
        <v>13</v>
      </c>
      <c r="F7" s="170"/>
      <c r="G7" s="166"/>
      <c r="H7" s="285">
        <f>SUM(D7:F7)</f>
        <v>13</v>
      </c>
    </row>
    <row r="8" spans="1:11">
      <c r="B8" s="83" t="s">
        <v>457</v>
      </c>
      <c r="C8" s="161"/>
      <c r="D8" s="170"/>
      <c r="E8" s="170">
        <v>20</v>
      </c>
      <c r="F8" s="170"/>
      <c r="G8" s="166"/>
      <c r="H8" s="285">
        <f t="shared" ref="H8:H11" si="0">SUM(D8:F8)</f>
        <v>20</v>
      </c>
    </row>
    <row r="9" spans="1:11">
      <c r="B9" s="83" t="s">
        <v>71</v>
      </c>
      <c r="C9" s="161"/>
      <c r="D9" s="170"/>
      <c r="E9" s="170">
        <v>10</v>
      </c>
      <c r="F9" s="170"/>
      <c r="G9" s="166"/>
      <c r="H9" s="285">
        <f t="shared" si="0"/>
        <v>10</v>
      </c>
    </row>
    <row r="10" spans="1:11">
      <c r="B10" s="83" t="s">
        <v>64</v>
      </c>
      <c r="C10" s="161"/>
      <c r="D10" s="170"/>
      <c r="E10" s="170">
        <v>15</v>
      </c>
      <c r="F10" s="170"/>
      <c r="G10" s="166"/>
      <c r="H10" s="285">
        <f t="shared" si="0"/>
        <v>15</v>
      </c>
      <c r="K10" s="147" t="s">
        <v>715</v>
      </c>
    </row>
    <row r="11" spans="1:11">
      <c r="B11" s="83" t="s">
        <v>72</v>
      </c>
      <c r="C11" s="161"/>
      <c r="D11" s="170"/>
      <c r="E11" s="170">
        <v>10</v>
      </c>
      <c r="F11" s="170"/>
      <c r="G11" s="166"/>
      <c r="H11" s="285">
        <f t="shared" si="0"/>
        <v>10</v>
      </c>
    </row>
    <row r="12" spans="1:11" ht="14.5" thickBot="1">
      <c r="A12" s="147"/>
      <c r="B12" s="155" t="s">
        <v>714</v>
      </c>
      <c r="C12" s="161"/>
      <c r="D12" s="288">
        <f>SUM(D6:D11)</f>
        <v>7590</v>
      </c>
      <c r="E12" s="288">
        <f>SUM(E6:E11)</f>
        <v>9183</v>
      </c>
      <c r="F12" s="288">
        <f>SUM(F6:F11)</f>
        <v>9330</v>
      </c>
      <c r="G12" s="288"/>
      <c r="H12" s="288">
        <f>SUM(H6:H11)</f>
        <v>26103</v>
      </c>
      <c r="J12" s="159">
        <f>H12-'CPN Portfolio 6.30.20'!K92</f>
        <v>0</v>
      </c>
    </row>
    <row r="13" spans="1:11">
      <c r="A13" s="147"/>
      <c r="B13" s="155"/>
      <c r="C13" s="161"/>
      <c r="D13" s="167"/>
      <c r="E13" s="167"/>
      <c r="F13" s="167"/>
      <c r="G13" s="168"/>
      <c r="H13" s="169"/>
    </row>
    <row r="14" spans="1:11">
      <c r="A14" s="147"/>
      <c r="B14" s="155"/>
      <c r="C14" s="161"/>
      <c r="D14" s="167"/>
      <c r="E14" s="167"/>
      <c r="F14" s="167"/>
      <c r="G14" s="168"/>
      <c r="H14" s="169"/>
    </row>
    <row r="15" spans="1:11">
      <c r="A15" s="147"/>
      <c r="B15" s="155" t="s">
        <v>491</v>
      </c>
      <c r="C15" s="161"/>
      <c r="D15" s="167"/>
      <c r="E15" s="167"/>
      <c r="F15" s="167"/>
      <c r="G15" s="168"/>
      <c r="H15" s="169"/>
    </row>
    <row r="16" spans="1:11">
      <c r="A16" s="147"/>
      <c r="B16" s="238" t="s">
        <v>326</v>
      </c>
      <c r="C16" s="161"/>
      <c r="D16" s="167"/>
      <c r="E16" s="167"/>
      <c r="F16" s="167"/>
      <c r="G16" s="168"/>
      <c r="H16" s="169"/>
    </row>
    <row r="17" spans="1:10">
      <c r="A17" s="147"/>
      <c r="B17" s="83" t="s">
        <v>627</v>
      </c>
      <c r="C17" s="161"/>
      <c r="D17" s="167"/>
      <c r="E17" s="167">
        <f>'CPN Portfolio 3.31.20'!K95</f>
        <v>361</v>
      </c>
      <c r="F17" s="167"/>
      <c r="G17" s="168"/>
      <c r="H17" s="169">
        <f>SUM(D17:F17)</f>
        <v>361</v>
      </c>
    </row>
    <row r="18" spans="1:10">
      <c r="A18" s="147"/>
      <c r="B18" s="83" t="s">
        <v>720</v>
      </c>
      <c r="C18" s="161"/>
      <c r="D18" s="167">
        <v>20</v>
      </c>
      <c r="E18" s="167"/>
      <c r="F18" s="167"/>
      <c r="G18" s="168"/>
      <c r="H18" s="169">
        <f>SUM(D18:F18)</f>
        <v>20</v>
      </c>
    </row>
    <row r="19" spans="1:10">
      <c r="A19" s="147"/>
      <c r="B19" s="160" t="s">
        <v>425</v>
      </c>
      <c r="C19" s="161"/>
      <c r="D19" s="165">
        <f>SUM(D17:D18)</f>
        <v>20</v>
      </c>
      <c r="E19" s="165">
        <f t="shared" ref="E19:G19" si="1">SUM(E17)</f>
        <v>361</v>
      </c>
      <c r="F19" s="165">
        <f t="shared" si="1"/>
        <v>0</v>
      </c>
      <c r="G19" s="165">
        <f t="shared" si="1"/>
        <v>0</v>
      </c>
      <c r="H19" s="165">
        <f>SUM(H17:H18)</f>
        <v>381</v>
      </c>
    </row>
    <row r="20" spans="1:10" hidden="1">
      <c r="A20" s="147"/>
      <c r="B20" s="239" t="s">
        <v>360</v>
      </c>
      <c r="C20" s="161"/>
      <c r="D20" s="167"/>
      <c r="E20" s="167"/>
      <c r="F20" s="167"/>
      <c r="G20" s="168"/>
      <c r="H20" s="169"/>
    </row>
    <row r="21" spans="1:10" hidden="1">
      <c r="A21" s="147"/>
      <c r="B21" s="160"/>
      <c r="C21" s="161"/>
      <c r="D21" s="167"/>
      <c r="E21" s="167"/>
      <c r="F21" s="167">
        <v>0</v>
      </c>
      <c r="G21" s="168"/>
      <c r="H21" s="169">
        <f>F21</f>
        <v>0</v>
      </c>
    </row>
    <row r="22" spans="1:10" hidden="1">
      <c r="A22" s="147"/>
      <c r="B22" s="83"/>
      <c r="C22" s="161"/>
      <c r="D22" s="167"/>
      <c r="E22" s="167"/>
      <c r="F22" s="167">
        <v>0</v>
      </c>
      <c r="G22" s="168"/>
      <c r="H22" s="169">
        <f>F22</f>
        <v>0</v>
      </c>
    </row>
    <row r="23" spans="1:10" ht="14.5" hidden="1" thickBot="1">
      <c r="A23" s="147"/>
      <c r="B23" s="160" t="s">
        <v>586</v>
      </c>
      <c r="C23" s="161"/>
      <c r="D23" s="171">
        <f>SUM(D19:D20)</f>
        <v>20</v>
      </c>
      <c r="E23" s="171">
        <f>SUM(E19:E22)</f>
        <v>361</v>
      </c>
      <c r="F23" s="171">
        <f>SUM(F19:F22)</f>
        <v>0</v>
      </c>
      <c r="G23" s="171">
        <f t="shared" ref="G23:H23" si="2">SUM(G19:G22)</f>
        <v>0</v>
      </c>
      <c r="H23" s="171">
        <f t="shared" si="2"/>
        <v>381</v>
      </c>
      <c r="J23" s="159"/>
    </row>
    <row r="24" spans="1:10">
      <c r="A24" s="147"/>
      <c r="B24" s="160"/>
      <c r="C24" s="161"/>
      <c r="D24" s="173"/>
      <c r="E24" s="173"/>
      <c r="F24" s="174"/>
      <c r="G24" s="175"/>
      <c r="H24" s="176"/>
    </row>
    <row r="25" spans="1:10" ht="14.5" thickBot="1">
      <c r="A25" s="147"/>
      <c r="B25" s="148" t="s">
        <v>303</v>
      </c>
      <c r="C25" s="161"/>
      <c r="D25" s="179">
        <f>+D12+D19</f>
        <v>7610</v>
      </c>
      <c r="E25" s="179">
        <f>+E12+E19</f>
        <v>9544</v>
      </c>
      <c r="F25" s="179">
        <f>+F12+F19</f>
        <v>9330</v>
      </c>
      <c r="G25" s="175"/>
      <c r="H25" s="179">
        <f>+H12+H19</f>
        <v>26484</v>
      </c>
      <c r="J25" s="159">
        <f>H25-'CPN Portfolio 6.30.20'!K97</f>
        <v>0</v>
      </c>
    </row>
    <row r="26" spans="1:10">
      <c r="A26" s="147"/>
    </row>
    <row r="27" spans="1:10">
      <c r="A27" s="147"/>
      <c r="H27" s="244" t="s">
        <v>409</v>
      </c>
      <c r="J27" s="265"/>
    </row>
    <row r="28" spans="1:10">
      <c r="B28" s="243" t="s">
        <v>387</v>
      </c>
      <c r="C28"/>
      <c r="D28" t="s">
        <v>388</v>
      </c>
      <c r="H28" s="147">
        <v>10</v>
      </c>
    </row>
    <row r="29" spans="1:10">
      <c r="B29" s="243" t="s">
        <v>389</v>
      </c>
      <c r="C29"/>
      <c r="D29" t="s">
        <v>390</v>
      </c>
      <c r="H29" s="147">
        <v>44</v>
      </c>
      <c r="J29" s="159"/>
    </row>
    <row r="30" spans="1:10">
      <c r="B30" s="243" t="s">
        <v>391</v>
      </c>
      <c r="C30"/>
      <c r="D30" t="s">
        <v>392</v>
      </c>
      <c r="H30" s="147">
        <f>14+28</f>
        <v>42</v>
      </c>
    </row>
    <row r="31" spans="1:10">
      <c r="B31" s="243" t="s">
        <v>393</v>
      </c>
      <c r="C31"/>
      <c r="D31" t="s">
        <v>394</v>
      </c>
      <c r="H31" s="147">
        <v>12</v>
      </c>
    </row>
    <row r="32" spans="1:10">
      <c r="B32" s="243" t="s">
        <v>395</v>
      </c>
      <c r="C32"/>
      <c r="D32" t="s">
        <v>396</v>
      </c>
      <c r="H32" s="147">
        <f>6+9</f>
        <v>15</v>
      </c>
    </row>
    <row r="33" spans="2:8">
      <c r="B33" s="243" t="s">
        <v>397</v>
      </c>
      <c r="C33"/>
      <c r="D33" t="s">
        <v>404</v>
      </c>
      <c r="H33" s="147">
        <v>12</v>
      </c>
    </row>
    <row r="34" spans="2:8">
      <c r="B34" s="243" t="s">
        <v>406</v>
      </c>
      <c r="C34"/>
      <c r="D34" t="s">
        <v>407</v>
      </c>
      <c r="H34" s="147">
        <v>15</v>
      </c>
    </row>
    <row r="35" spans="2:8">
      <c r="B35" s="243" t="s">
        <v>398</v>
      </c>
      <c r="C35"/>
      <c r="D35" t="s">
        <v>399</v>
      </c>
      <c r="F35" s="147" t="s">
        <v>582</v>
      </c>
      <c r="H35" s="147">
        <v>19</v>
      </c>
    </row>
    <row r="36" spans="2:8">
      <c r="B36" s="243" t="s">
        <v>400</v>
      </c>
      <c r="C36"/>
      <c r="D36" t="s">
        <v>401</v>
      </c>
      <c r="H36" s="147">
        <v>20</v>
      </c>
    </row>
    <row r="37" spans="2:8">
      <c r="B37" s="243" t="s">
        <v>434</v>
      </c>
      <c r="C37"/>
      <c r="D37" t="s">
        <v>435</v>
      </c>
      <c r="H37" s="147">
        <v>10</v>
      </c>
    </row>
    <row r="38" spans="2:8">
      <c r="B38" s="243" t="s">
        <v>434</v>
      </c>
      <c r="C38"/>
      <c r="D38" s="73" t="s">
        <v>484</v>
      </c>
      <c r="H38" s="147">
        <v>10</v>
      </c>
    </row>
    <row r="39" spans="2:8" ht="14.5" thickBot="1">
      <c r="B39" s="243"/>
      <c r="C39"/>
      <c r="D39"/>
      <c r="H39" s="245">
        <f>SUM(H28:H38)</f>
        <v>209</v>
      </c>
    </row>
    <row r="40" spans="2:8" ht="14.5" thickTop="1">
      <c r="B40" s="243" t="s">
        <v>402</v>
      </c>
      <c r="C40"/>
      <c r="D40" t="s">
        <v>485</v>
      </c>
    </row>
    <row r="41" spans="2:8">
      <c r="B41" s="243" t="s">
        <v>403</v>
      </c>
      <c r="C41"/>
      <c r="D41" t="s">
        <v>405</v>
      </c>
    </row>
    <row r="43" spans="2:8">
      <c r="B43" s="243" t="s">
        <v>429</v>
      </c>
      <c r="D43" s="147" t="s">
        <v>430</v>
      </c>
    </row>
    <row r="44" spans="2:8">
      <c r="B44" s="243" t="s">
        <v>402</v>
      </c>
      <c r="D44" t="s">
        <v>437</v>
      </c>
      <c r="E44"/>
    </row>
  </sheetData>
  <conditionalFormatting sqref="B7:B11">
    <cfRule type="expression" dxfId="183" priority="3">
      <formula>MOD(ROW(),2)=0</formula>
    </cfRule>
  </conditionalFormatting>
  <conditionalFormatting sqref="B16:B18">
    <cfRule type="expression" dxfId="182" priority="1">
      <formula>MOD(ROW(),2)=0</formula>
    </cfRule>
  </conditionalFormatting>
  <conditionalFormatting sqref="B21:B22">
    <cfRule type="expression" dxfId="181" priority="8">
      <formula>MOD(ROW(),2)=0</formula>
    </cfRule>
  </conditionalFormatting>
  <pageMargins left="0.7" right="0.7" top="0.75" bottom="0.75" header="0.3" footer="0.3"/>
  <pageSetup scale="8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44"/>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700</v>
      </c>
      <c r="C6" s="155"/>
      <c r="D6" s="156">
        <f>'CPN Portfolio 3.31.20'!I46</f>
        <v>6635</v>
      </c>
      <c r="E6" s="156">
        <f>'CPN Portfolio 3.31.20'!I61</f>
        <v>8594</v>
      </c>
      <c r="F6" s="156">
        <f>'CPN Portfolio 3.31.20'!I91</f>
        <v>6665.5</v>
      </c>
      <c r="G6" s="158"/>
      <c r="H6" s="156">
        <f>SUM(D6:G6)</f>
        <v>21894.5</v>
      </c>
      <c r="J6" s="159"/>
    </row>
    <row r="7" spans="1:11">
      <c r="B7" s="83" t="s">
        <v>66</v>
      </c>
      <c r="C7" s="161"/>
      <c r="D7" s="170">
        <v>0</v>
      </c>
      <c r="E7" s="170">
        <v>13</v>
      </c>
      <c r="F7" s="170"/>
      <c r="G7" s="166"/>
      <c r="H7" s="285">
        <f>SUM(D7:F7)</f>
        <v>13</v>
      </c>
    </row>
    <row r="8" spans="1:11">
      <c r="B8" s="83" t="s">
        <v>457</v>
      </c>
      <c r="C8" s="161"/>
      <c r="D8" s="170"/>
      <c r="E8" s="170">
        <v>20</v>
      </c>
      <c r="F8" s="170"/>
      <c r="G8" s="166"/>
      <c r="H8" s="285">
        <f t="shared" ref="H8:H11" si="0">SUM(D8:F8)</f>
        <v>20</v>
      </c>
    </row>
    <row r="9" spans="1:11">
      <c r="B9" s="83" t="s">
        <v>71</v>
      </c>
      <c r="C9" s="161"/>
      <c r="D9" s="170"/>
      <c r="E9" s="170">
        <v>10</v>
      </c>
      <c r="F9" s="170"/>
      <c r="G9" s="166"/>
      <c r="H9" s="285">
        <f t="shared" si="0"/>
        <v>10</v>
      </c>
    </row>
    <row r="10" spans="1:11">
      <c r="B10" s="83" t="s">
        <v>64</v>
      </c>
      <c r="C10" s="161"/>
      <c r="D10" s="170"/>
      <c r="E10" s="170">
        <v>15</v>
      </c>
      <c r="F10" s="170"/>
      <c r="G10" s="166"/>
      <c r="H10" s="285">
        <f t="shared" si="0"/>
        <v>15</v>
      </c>
    </row>
    <row r="11" spans="1:11">
      <c r="B11" s="83" t="s">
        <v>72</v>
      </c>
      <c r="C11" s="161"/>
      <c r="D11" s="170"/>
      <c r="E11" s="170">
        <v>10</v>
      </c>
      <c r="F11" s="170"/>
      <c r="G11" s="166"/>
      <c r="H11" s="285">
        <f t="shared" si="0"/>
        <v>10</v>
      </c>
    </row>
    <row r="12" spans="1:11">
      <c r="A12" s="147"/>
      <c r="B12" s="155" t="s">
        <v>714</v>
      </c>
      <c r="C12" s="161"/>
      <c r="D12" s="165">
        <f>SUM(D6:D11)</f>
        <v>6635</v>
      </c>
      <c r="E12" s="165">
        <f t="shared" ref="E12" si="1">SUM(E6:E11)</f>
        <v>8662</v>
      </c>
      <c r="F12" s="165">
        <f>SUM(F6:F11)</f>
        <v>6665.5</v>
      </c>
      <c r="G12" s="165"/>
      <c r="H12" s="165">
        <f>SUM(H6:H11)</f>
        <v>21962.5</v>
      </c>
      <c r="J12" s="159">
        <f>H12-'CPN Portfolio 6.30.20'!I92</f>
        <v>0</v>
      </c>
    </row>
    <row r="13" spans="1:11">
      <c r="A13" s="147"/>
      <c r="B13" s="155"/>
      <c r="C13" s="161"/>
      <c r="D13" s="167"/>
      <c r="E13" s="167"/>
      <c r="F13" s="167"/>
      <c r="G13" s="168"/>
      <c r="H13" s="169"/>
    </row>
    <row r="14" spans="1:11">
      <c r="A14" s="147"/>
      <c r="B14" s="155"/>
      <c r="C14" s="161"/>
      <c r="D14" s="167"/>
      <c r="E14" s="167"/>
      <c r="F14" s="167"/>
      <c r="G14" s="168"/>
      <c r="H14" s="169"/>
    </row>
    <row r="15" spans="1:11">
      <c r="A15" s="147"/>
      <c r="B15" s="155" t="s">
        <v>538</v>
      </c>
      <c r="C15" s="161"/>
      <c r="D15" s="167"/>
      <c r="E15" s="167"/>
      <c r="F15" s="167"/>
      <c r="G15" s="168"/>
      <c r="H15" s="169"/>
    </row>
    <row r="16" spans="1:11">
      <c r="A16" s="147"/>
      <c r="B16" s="238" t="s">
        <v>326</v>
      </c>
      <c r="C16" s="161"/>
      <c r="D16" s="167"/>
      <c r="E16" s="167"/>
      <c r="F16" s="167"/>
      <c r="G16" s="168"/>
      <c r="H16" s="169" t="s">
        <v>582</v>
      </c>
    </row>
    <row r="17" spans="1:10">
      <c r="A17" s="147"/>
      <c r="B17" s="83" t="s">
        <v>627</v>
      </c>
      <c r="C17" s="161"/>
      <c r="D17" s="167">
        <v>0</v>
      </c>
      <c r="E17" s="167">
        <v>0</v>
      </c>
      <c r="F17" s="167">
        <f>'CPN Portfolio 3.17.19'!I100</f>
        <v>0</v>
      </c>
      <c r="G17" s="168"/>
      <c r="H17" s="167">
        <f>SUM(D17:F17)</f>
        <v>0</v>
      </c>
    </row>
    <row r="18" spans="1:10">
      <c r="A18" s="147"/>
      <c r="B18" s="83" t="s">
        <v>720</v>
      </c>
      <c r="C18" s="161"/>
      <c r="D18" s="167">
        <v>20</v>
      </c>
      <c r="E18" s="167"/>
      <c r="F18" s="167"/>
      <c r="G18" s="168"/>
      <c r="H18" s="167">
        <f>SUM(D18:F18)</f>
        <v>20</v>
      </c>
    </row>
    <row r="19" spans="1:10" ht="14.5" thickBot="1">
      <c r="A19" s="147"/>
      <c r="B19" s="160" t="s">
        <v>425</v>
      </c>
      <c r="C19" s="161"/>
      <c r="D19" s="171">
        <f>SUM(D17:D18)</f>
        <v>20</v>
      </c>
      <c r="E19" s="171">
        <f t="shared" ref="E19:H19" si="2">SUM(E17:E18)</f>
        <v>0</v>
      </c>
      <c r="F19" s="171">
        <f>SUM(F17:F18)</f>
        <v>0</v>
      </c>
      <c r="G19" s="171">
        <f t="shared" si="2"/>
        <v>0</v>
      </c>
      <c r="H19" s="171">
        <f t="shared" si="2"/>
        <v>20</v>
      </c>
    </row>
    <row r="20" spans="1:10" ht="14.5" hidden="1" thickTop="1">
      <c r="A20" s="147"/>
      <c r="B20" s="239" t="s">
        <v>360</v>
      </c>
      <c r="C20" s="161"/>
      <c r="D20" s="167"/>
      <c r="E20" s="167"/>
      <c r="F20" s="167"/>
      <c r="G20" s="168"/>
      <c r="H20" s="167"/>
    </row>
    <row r="21" spans="1:10" ht="14.5" hidden="1" thickTop="1">
      <c r="A21" s="147"/>
      <c r="B21" s="83"/>
      <c r="C21" s="161"/>
      <c r="D21" s="167"/>
      <c r="E21" s="167"/>
      <c r="F21" s="167"/>
      <c r="G21" s="168"/>
      <c r="H21" s="169"/>
    </row>
    <row r="22" spans="1:10" ht="14.5" hidden="1" thickTop="1">
      <c r="A22" s="147"/>
      <c r="B22" s="83"/>
      <c r="C22" s="161"/>
      <c r="D22" s="167"/>
      <c r="E22" s="167"/>
      <c r="F22" s="167"/>
      <c r="G22" s="168"/>
      <c r="H22" s="169"/>
    </row>
    <row r="23" spans="1:10" ht="15" hidden="1" thickTop="1" thickBot="1">
      <c r="A23" s="147"/>
      <c r="B23" s="160" t="s">
        <v>587</v>
      </c>
      <c r="C23" s="161"/>
      <c r="D23" s="171">
        <f>SUM(D17:D22)</f>
        <v>40</v>
      </c>
      <c r="E23" s="171">
        <f>SUM(E17:E22)</f>
        <v>0</v>
      </c>
      <c r="F23" s="171">
        <f>SUM(F17:F22)</f>
        <v>0</v>
      </c>
      <c r="G23" s="171"/>
      <c r="H23" s="171">
        <f>SUM(H17:H22)</f>
        <v>40</v>
      </c>
      <c r="J23" s="159"/>
    </row>
    <row r="24" spans="1:10" ht="14.5" thickTop="1">
      <c r="A24" s="147"/>
      <c r="B24" s="160"/>
      <c r="C24" s="161"/>
      <c r="D24" s="173"/>
      <c r="E24" s="173"/>
      <c r="F24" s="174"/>
      <c r="G24" s="175"/>
      <c r="H24" s="176"/>
    </row>
    <row r="25" spans="1:10" ht="14.5" thickBot="1">
      <c r="A25" s="147"/>
      <c r="B25" s="148" t="s">
        <v>537</v>
      </c>
      <c r="C25" s="161"/>
      <c r="D25" s="179">
        <f>+D12+D19</f>
        <v>6655</v>
      </c>
      <c r="E25" s="179">
        <f t="shared" ref="E25:F25" si="3">+E12+E19</f>
        <v>8662</v>
      </c>
      <c r="F25" s="179">
        <f t="shared" si="3"/>
        <v>6665.5</v>
      </c>
      <c r="G25" s="179"/>
      <c r="H25" s="179">
        <f>+H12+H19</f>
        <v>21982.5</v>
      </c>
      <c r="J25" s="159">
        <f>H25-'CPN Portfolio 6.30.20'!I97</f>
        <v>20</v>
      </c>
    </row>
    <row r="26" spans="1:10">
      <c r="A26" s="147"/>
    </row>
    <row r="27" spans="1:10">
      <c r="A27" s="147"/>
      <c r="H27" s="244" t="s">
        <v>409</v>
      </c>
      <c r="J27" s="265"/>
    </row>
    <row r="28" spans="1:10">
      <c r="B28" s="243" t="s">
        <v>387</v>
      </c>
      <c r="C28"/>
      <c r="D28" t="s">
        <v>388</v>
      </c>
      <c r="H28" s="147">
        <v>10</v>
      </c>
    </row>
    <row r="29" spans="1:10">
      <c r="B29" s="243" t="s">
        <v>389</v>
      </c>
      <c r="C29"/>
      <c r="D29" t="s">
        <v>390</v>
      </c>
      <c r="H29" s="147">
        <v>44</v>
      </c>
      <c r="J29" s="159"/>
    </row>
    <row r="30" spans="1:10">
      <c r="B30" s="243" t="s">
        <v>391</v>
      </c>
      <c r="C30"/>
      <c r="D30" t="s">
        <v>392</v>
      </c>
      <c r="H30" s="147">
        <f>14+28</f>
        <v>42</v>
      </c>
    </row>
    <row r="31" spans="1:10">
      <c r="B31" s="243" t="s">
        <v>393</v>
      </c>
      <c r="C31"/>
      <c r="D31" t="s">
        <v>394</v>
      </c>
      <c r="H31" s="147">
        <v>12</v>
      </c>
    </row>
    <row r="32" spans="1:10">
      <c r="B32" s="243" t="s">
        <v>395</v>
      </c>
      <c r="C32"/>
      <c r="D32" t="s">
        <v>396</v>
      </c>
      <c r="H32" s="147">
        <f>6+9</f>
        <v>15</v>
      </c>
    </row>
    <row r="33" spans="2:8">
      <c r="B33" s="243" t="s">
        <v>397</v>
      </c>
      <c r="C33"/>
      <c r="D33" t="s">
        <v>404</v>
      </c>
      <c r="H33" s="147">
        <v>12</v>
      </c>
    </row>
    <row r="34" spans="2:8">
      <c r="B34" s="243" t="s">
        <v>406</v>
      </c>
      <c r="C34"/>
      <c r="D34" t="s">
        <v>407</v>
      </c>
      <c r="H34" s="147">
        <v>15</v>
      </c>
    </row>
    <row r="35" spans="2:8">
      <c r="B35" s="243" t="s">
        <v>398</v>
      </c>
      <c r="C35"/>
      <c r="D35" t="s">
        <v>399</v>
      </c>
      <c r="H35" s="147">
        <v>19</v>
      </c>
    </row>
    <row r="36" spans="2:8">
      <c r="B36" s="243" t="s">
        <v>400</v>
      </c>
      <c r="C36"/>
      <c r="D36" t="s">
        <v>401</v>
      </c>
      <c r="H36" s="147">
        <v>20</v>
      </c>
    </row>
    <row r="37" spans="2:8">
      <c r="B37" s="243" t="s">
        <v>434</v>
      </c>
      <c r="C37"/>
      <c r="D37" t="s">
        <v>435</v>
      </c>
      <c r="H37" s="147">
        <v>10</v>
      </c>
    </row>
    <row r="38" spans="2:8">
      <c r="B38" s="243" t="s">
        <v>434</v>
      </c>
      <c r="C38"/>
      <c r="D38" s="73" t="s">
        <v>484</v>
      </c>
      <c r="H38" s="147">
        <v>10</v>
      </c>
    </row>
    <row r="39" spans="2:8" ht="14.5" thickBot="1">
      <c r="B39" s="243"/>
      <c r="C39"/>
      <c r="D39"/>
      <c r="H39" s="245">
        <f>SUM(H28:H38)</f>
        <v>209</v>
      </c>
    </row>
    <row r="40" spans="2:8" ht="14.5" thickTop="1">
      <c r="B40" s="243" t="s">
        <v>402</v>
      </c>
      <c r="C40"/>
      <c r="D40" t="s">
        <v>485</v>
      </c>
    </row>
    <row r="41" spans="2:8">
      <c r="B41" s="243" t="s">
        <v>403</v>
      </c>
      <c r="C41"/>
      <c r="D41" t="s">
        <v>405</v>
      </c>
    </row>
    <row r="43" spans="2:8">
      <c r="B43" s="243" t="s">
        <v>429</v>
      </c>
      <c r="D43" s="147" t="s">
        <v>430</v>
      </c>
    </row>
    <row r="44" spans="2:8">
      <c r="B44" s="243" t="s">
        <v>402</v>
      </c>
      <c r="D44" t="s">
        <v>437</v>
      </c>
      <c r="E44"/>
    </row>
  </sheetData>
  <conditionalFormatting sqref="B7:B11">
    <cfRule type="expression" dxfId="180" priority="3">
      <formula>MOD(ROW(),2)=0</formula>
    </cfRule>
  </conditionalFormatting>
  <conditionalFormatting sqref="B16:B18">
    <cfRule type="expression" dxfId="179" priority="1">
      <formula>MOD(ROW(),2)=0</formula>
    </cfRule>
  </conditionalFormatting>
  <conditionalFormatting sqref="B21:B22">
    <cfRule type="expression" dxfId="178" priority="9">
      <formula>MOD(ROW(),2)=0</formula>
    </cfRule>
  </conditionalFormatting>
  <pageMargins left="0.7" right="0.7" top="0.75" bottom="0.75" header="0.3" footer="0.3"/>
  <pageSetup scale="8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S108"/>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698</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5.5">
      <c r="B27" s="83" t="s">
        <v>684</v>
      </c>
      <c r="C27" s="84"/>
      <c r="D27" s="103" t="s">
        <v>16</v>
      </c>
      <c r="E27" s="103" t="s">
        <v>17</v>
      </c>
      <c r="F27" s="103" t="s">
        <v>273</v>
      </c>
      <c r="G27" s="104">
        <v>1</v>
      </c>
      <c r="H27" s="105"/>
      <c r="I27" s="193">
        <v>572</v>
      </c>
      <c r="J27" s="59"/>
      <c r="K27" s="193">
        <v>619</v>
      </c>
      <c r="O27" s="194">
        <f t="shared" si="2"/>
        <v>17</v>
      </c>
    </row>
    <row r="28" spans="2:17" ht="13">
      <c r="B28" s="83" t="s">
        <v>287</v>
      </c>
      <c r="C28" s="84"/>
      <c r="D28" s="103" t="s">
        <v>16</v>
      </c>
      <c r="E28" s="103" t="s">
        <v>17</v>
      </c>
      <c r="F28" s="103" t="s">
        <v>273</v>
      </c>
      <c r="G28" s="104">
        <v>1</v>
      </c>
      <c r="H28" s="105"/>
      <c r="I28" s="193">
        <v>513</v>
      </c>
      <c r="J28" s="59"/>
      <c r="K28" s="193">
        <v>608</v>
      </c>
      <c r="M28" s="194" t="e">
        <f>+M46+1</f>
        <v>#REF!</v>
      </c>
      <c r="O28" s="194">
        <f t="shared" si="2"/>
        <v>18</v>
      </c>
    </row>
    <row r="29" spans="2:17" ht="13">
      <c r="B29" s="83" t="s">
        <v>41</v>
      </c>
      <c r="C29" s="84"/>
      <c r="D29" s="103" t="s">
        <v>16</v>
      </c>
      <c r="E29" s="103" t="s">
        <v>17</v>
      </c>
      <c r="F29" s="103" t="s">
        <v>273</v>
      </c>
      <c r="G29" s="104">
        <v>1</v>
      </c>
      <c r="H29" s="105"/>
      <c r="I29" s="193">
        <v>564</v>
      </c>
      <c r="J29" s="59"/>
      <c r="K29" s="193">
        <v>605</v>
      </c>
      <c r="M29" s="194" t="e">
        <f>+M26+1</f>
        <v>#REF!</v>
      </c>
      <c r="O29" s="194">
        <f t="shared" si="2"/>
        <v>19</v>
      </c>
    </row>
    <row r="30" spans="2:17" ht="13">
      <c r="B30" s="83" t="s">
        <v>42</v>
      </c>
      <c r="C30" s="84"/>
      <c r="D30" s="103" t="s">
        <v>16</v>
      </c>
      <c r="E30" s="103" t="s">
        <v>17</v>
      </c>
      <c r="F30" s="103" t="s">
        <v>273</v>
      </c>
      <c r="G30" s="104">
        <v>1</v>
      </c>
      <c r="H30" s="105"/>
      <c r="I30" s="193">
        <v>542</v>
      </c>
      <c r="J30" s="59"/>
      <c r="K30" s="193">
        <v>578</v>
      </c>
      <c r="M30" s="194" t="e">
        <f>+#REF!+1</f>
        <v>#REF!</v>
      </c>
      <c r="O30" s="194">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3">
      <c r="B32" s="83" t="s">
        <v>44</v>
      </c>
      <c r="C32" s="84"/>
      <c r="D32" s="103" t="s">
        <v>16</v>
      </c>
      <c r="E32" s="103" t="s">
        <v>45</v>
      </c>
      <c r="F32" s="103" t="s">
        <v>273</v>
      </c>
      <c r="G32" s="104">
        <v>1</v>
      </c>
      <c r="H32" s="105"/>
      <c r="I32" s="193">
        <v>520</v>
      </c>
      <c r="J32" s="59"/>
      <c r="K32" s="193">
        <v>530</v>
      </c>
      <c r="M32" s="194" t="e">
        <f>+M30+1</f>
        <v>#REF!</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6635</v>
      </c>
      <c r="J46" s="204"/>
      <c r="K46" s="203">
        <f>SUM(K10:K45)</f>
        <v>7590</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+M28+1</f>
        <v>#REF!</v>
      </c>
      <c r="O50" s="194">
        <f>+O49+1</f>
        <v>38</v>
      </c>
    </row>
    <row r="51" spans="2:17" ht="13">
      <c r="B51" s="83" t="s">
        <v>71</v>
      </c>
      <c r="C51" s="84"/>
      <c r="D51" s="103" t="s">
        <v>122</v>
      </c>
      <c r="E51" s="103" t="s">
        <v>65</v>
      </c>
      <c r="F51" s="103" t="s">
        <v>298</v>
      </c>
      <c r="G51" s="104">
        <v>1</v>
      </c>
      <c r="H51" s="105"/>
      <c r="I51" s="200">
        <f>463+260+9</f>
        <v>732</v>
      </c>
      <c r="J51" s="59"/>
      <c r="K51" s="200">
        <f>608+200+9</f>
        <v>817</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f>740+20</f>
        <v>760</v>
      </c>
      <c r="J53" s="59"/>
      <c r="K53" s="200">
        <f>762+20</f>
        <v>782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8594</v>
      </c>
      <c r="J61" s="204"/>
      <c r="K61" s="203">
        <f>SUM(K48:K60)</f>
        <v>9115</v>
      </c>
      <c r="M61" s="194" t="e">
        <f t="shared" si="5"/>
        <v>#REF!</v>
      </c>
    </row>
    <row r="62" spans="2:17" ht="13">
      <c r="B62" s="90" t="s">
        <v>471</v>
      </c>
      <c r="C62" s="90"/>
      <c r="D62" s="76"/>
      <c r="E62" s="76"/>
      <c r="F62" s="77"/>
      <c r="G62" s="76"/>
      <c r="H62" s="76"/>
      <c r="I62" s="199"/>
      <c r="J62" s="76"/>
      <c r="K62" s="199"/>
    </row>
    <row r="63" spans="2:17" ht="15.5">
      <c r="B63" s="83" t="s">
        <v>701</v>
      </c>
      <c r="C63" s="84"/>
      <c r="D63" s="103" t="s">
        <v>114</v>
      </c>
      <c r="E63" s="103" t="s">
        <v>254</v>
      </c>
      <c r="F63" s="103" t="s">
        <v>273</v>
      </c>
      <c r="G63" s="104">
        <v>1</v>
      </c>
      <c r="H63" s="105"/>
      <c r="I63" s="200">
        <f>1037+10+15-102</f>
        <v>960</v>
      </c>
      <c r="J63" s="59"/>
      <c r="K63" s="200">
        <v>1130</v>
      </c>
      <c r="O63" s="194">
        <f>+O60+1</f>
        <v>49</v>
      </c>
    </row>
    <row r="64" spans="2:17" ht="15.5">
      <c r="B64" s="83" t="s">
        <v>702</v>
      </c>
      <c r="C64" s="84"/>
      <c r="D64" s="103" t="s">
        <v>114</v>
      </c>
      <c r="E64" s="103" t="s">
        <v>255</v>
      </c>
      <c r="F64" s="103" t="s">
        <v>273</v>
      </c>
      <c r="G64" s="104">
        <v>1</v>
      </c>
      <c r="H64" s="105"/>
      <c r="I64" s="193">
        <f>1030+6+3-108</f>
        <v>931</v>
      </c>
      <c r="J64" s="59"/>
      <c r="K64" s="193">
        <v>1130</v>
      </c>
      <c r="M64" s="194" t="e">
        <f>+#REF!+1</f>
        <v>#REF!</v>
      </c>
      <c r="O64" s="194">
        <f t="shared" ref="O64:O84" si="6">+O63+1</f>
        <v>50</v>
      </c>
    </row>
    <row r="65" spans="2:15" ht="15.5">
      <c r="B65" s="83" t="s">
        <v>703</v>
      </c>
      <c r="D65" s="103" t="s">
        <v>114</v>
      </c>
      <c r="E65" s="103" t="s">
        <v>254</v>
      </c>
      <c r="F65" s="103" t="s">
        <v>273</v>
      </c>
      <c r="G65" s="104">
        <v>1</v>
      </c>
      <c r="I65" s="193">
        <f>668</f>
        <v>668</v>
      </c>
      <c r="J65" s="204"/>
      <c r="K65" s="193">
        <f>760+68</f>
        <v>828</v>
      </c>
      <c r="O65" s="194">
        <f t="shared" si="6"/>
        <v>51</v>
      </c>
    </row>
    <row r="66" spans="2:15" ht="13">
      <c r="B66" s="83" t="s">
        <v>80</v>
      </c>
      <c r="C66" s="84"/>
      <c r="D66" s="103" t="s">
        <v>78</v>
      </c>
      <c r="E66" s="103" t="s">
        <v>81</v>
      </c>
      <c r="F66" s="103" t="s">
        <v>298</v>
      </c>
      <c r="G66" s="104">
        <v>1</v>
      </c>
      <c r="H66" s="105"/>
      <c r="I66" s="200">
        <v>720</v>
      </c>
      <c r="J66" s="59"/>
      <c r="K66" s="200">
        <v>807</v>
      </c>
      <c r="M66" s="194" t="e">
        <f>+M61+1</f>
        <v>#REF!</v>
      </c>
      <c r="O66" s="194">
        <f t="shared" si="6"/>
        <v>52</v>
      </c>
    </row>
    <row r="67" spans="2:15" ht="15.5">
      <c r="B67" s="83" t="s">
        <v>704</v>
      </c>
      <c r="C67" s="84"/>
      <c r="D67" s="103" t="s">
        <v>120</v>
      </c>
      <c r="E67" s="103" t="s">
        <v>500</v>
      </c>
      <c r="F67" s="103" t="s">
        <v>273</v>
      </c>
      <c r="G67" s="104">
        <v>1</v>
      </c>
      <c r="H67" s="105"/>
      <c r="I67" s="200">
        <v>750</v>
      </c>
      <c r="J67" s="59"/>
      <c r="K67" s="200">
        <v>731</v>
      </c>
      <c r="O67" s="194">
        <f t="shared" si="6"/>
        <v>53</v>
      </c>
    </row>
    <row r="68" spans="2:15" ht="15.5">
      <c r="B68" s="83" t="s">
        <v>705</v>
      </c>
      <c r="C68" s="84"/>
      <c r="D68" s="103" t="s">
        <v>114</v>
      </c>
      <c r="E68" s="103" t="s">
        <v>255</v>
      </c>
      <c r="F68" s="103" t="s">
        <v>413</v>
      </c>
      <c r="G68" s="104">
        <v>1</v>
      </c>
      <c r="H68" s="105"/>
      <c r="I68" s="200">
        <v>0</v>
      </c>
      <c r="J68" s="59"/>
      <c r="K68" s="200">
        <v>725</v>
      </c>
      <c r="M68" s="194" t="e">
        <f>+M64+1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5.5">
      <c r="B70" s="83" t="s">
        <v>706</v>
      </c>
      <c r="C70" s="84"/>
      <c r="D70" s="103" t="s">
        <v>114</v>
      </c>
      <c r="E70" s="103" t="s">
        <v>254</v>
      </c>
      <c r="F70" s="103" t="s">
        <v>273</v>
      </c>
      <c r="G70" s="104">
        <v>1</v>
      </c>
      <c r="H70" s="105"/>
      <c r="I70" s="193">
        <f>518.5-55</f>
        <v>463.5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607</v>
      </c>
      <c r="C72" s="84"/>
      <c r="D72" s="103" t="s">
        <v>120</v>
      </c>
      <c r="E72" s="103" t="s">
        <v>112</v>
      </c>
      <c r="F72" s="103" t="s">
        <v>273</v>
      </c>
      <c r="G72" s="104">
        <v>0.5</v>
      </c>
      <c r="H72" s="105"/>
      <c r="I72" s="200">
        <v>422</v>
      </c>
      <c r="J72" s="59"/>
      <c r="K72" s="200">
        <v>519</v>
      </c>
      <c r="M72" s="194" t="e">
        <f>+M70+1</f>
        <v>#REF!</v>
      </c>
      <c r="O72" s="194">
        <f t="shared" si="6"/>
        <v>58</v>
      </c>
    </row>
    <row r="73" spans="2:15" ht="15.5">
      <c r="B73" s="83" t="s">
        <v>707</v>
      </c>
      <c r="C73" s="84"/>
      <c r="D73" s="103" t="s">
        <v>114</v>
      </c>
      <c r="E73" s="103" t="s">
        <v>115</v>
      </c>
      <c r="F73" s="103" t="s">
        <v>412</v>
      </c>
      <c r="G73" s="104">
        <v>1</v>
      </c>
      <c r="H73" s="105"/>
      <c r="I73" s="200">
        <v>0</v>
      </c>
      <c r="J73" s="59"/>
      <c r="K73" s="200">
        <v>503</v>
      </c>
      <c r="M73" s="194" t="e">
        <f>+#REF!+1</f>
        <v>#REF!</v>
      </c>
      <c r="O73" s="194">
        <f t="shared" si="6"/>
        <v>59</v>
      </c>
    </row>
    <row r="74" spans="2:15" ht="13">
      <c r="B74" s="83" t="s">
        <v>89</v>
      </c>
      <c r="C74" s="84"/>
      <c r="D74" s="103" t="s">
        <v>78</v>
      </c>
      <c r="E74" s="103" t="s">
        <v>90</v>
      </c>
      <c r="F74" s="103" t="s">
        <v>298</v>
      </c>
      <c r="G74" s="104">
        <v>1</v>
      </c>
      <c r="H74" s="105"/>
      <c r="I74" s="200">
        <v>184</v>
      </c>
      <c r="J74" s="59"/>
      <c r="K74" s="200">
        <v>215</v>
      </c>
      <c r="M74" s="194" t="e">
        <f>+#REF!+1</f>
        <v>#REF!</v>
      </c>
      <c r="O74" s="194">
        <f t="shared" si="6"/>
        <v>60</v>
      </c>
    </row>
    <row r="75" spans="2:15" ht="15.5">
      <c r="B75" s="83" t="s">
        <v>708</v>
      </c>
      <c r="C75" s="84"/>
      <c r="D75" s="103" t="s">
        <v>114</v>
      </c>
      <c r="E75" s="103" t="s">
        <v>256</v>
      </c>
      <c r="F75" s="103" t="s">
        <v>412</v>
      </c>
      <c r="G75" s="104">
        <v>1</v>
      </c>
      <c r="H75" s="105"/>
      <c r="I75" s="200">
        <v>0</v>
      </c>
      <c r="J75" s="59"/>
      <c r="K75" s="200">
        <v>191</v>
      </c>
      <c r="M75" s="194" t="e">
        <f>+#REF!+1</f>
        <v>#REF!</v>
      </c>
      <c r="O75" s="194">
        <f t="shared" si="6"/>
        <v>61</v>
      </c>
    </row>
    <row r="76" spans="2:15" ht="15.5">
      <c r="B76" s="83" t="s">
        <v>709</v>
      </c>
      <c r="C76" s="84"/>
      <c r="D76" s="103" t="s">
        <v>120</v>
      </c>
      <c r="E76" s="103" t="s">
        <v>107</v>
      </c>
      <c r="F76" s="103" t="s">
        <v>298</v>
      </c>
      <c r="G76" s="104">
        <v>1</v>
      </c>
      <c r="H76" s="105"/>
      <c r="I76" s="200">
        <v>110</v>
      </c>
      <c r="J76" s="59"/>
      <c r="K76" s="200">
        <v>121</v>
      </c>
      <c r="M76" s="194" t="e">
        <f>+#REF!+1</f>
        <v>#REF!</v>
      </c>
      <c r="O76" s="194">
        <f t="shared" si="6"/>
        <v>62</v>
      </c>
    </row>
    <row r="77" spans="2:15" ht="15.5">
      <c r="B77" s="83" t="s">
        <v>710</v>
      </c>
      <c r="C77" s="84"/>
      <c r="D77" s="103" t="s">
        <v>114</v>
      </c>
      <c r="E77" s="103" t="s">
        <v>256</v>
      </c>
      <c r="F77" s="103" t="s">
        <v>412</v>
      </c>
      <c r="G77" s="104">
        <v>1</v>
      </c>
      <c r="H77" s="105"/>
      <c r="I77" s="193">
        <v>0</v>
      </c>
      <c r="J77" s="59"/>
      <c r="K77" s="193">
        <v>92</v>
      </c>
      <c r="M77" s="194" t="e">
        <f>+M76+1</f>
        <v>#REF!</v>
      </c>
      <c r="O77" s="194">
        <f t="shared" si="6"/>
        <v>63</v>
      </c>
    </row>
    <row r="78" spans="2:15" ht="13">
      <c r="B78" s="83" t="s">
        <v>108</v>
      </c>
      <c r="C78" s="84"/>
      <c r="D78" s="103" t="s">
        <v>120</v>
      </c>
      <c r="E78" s="103" t="s">
        <v>107</v>
      </c>
      <c r="F78" s="103" t="s">
        <v>273</v>
      </c>
      <c r="G78" s="104">
        <v>1</v>
      </c>
      <c r="H78" s="105"/>
      <c r="I78" s="200">
        <v>60</v>
      </c>
      <c r="J78" s="59"/>
      <c r="K78" s="200">
        <v>80</v>
      </c>
      <c r="M78" s="194" t="e">
        <f t="shared" ref="M78:M91" si="7">+M77+1</f>
        <v>#REF!</v>
      </c>
      <c r="O78" s="194">
        <f t="shared" si="6"/>
        <v>64</v>
      </c>
    </row>
    <row r="79" spans="2:15" ht="15.5">
      <c r="B79" s="83" t="s">
        <v>711</v>
      </c>
      <c r="C79" s="84"/>
      <c r="D79" s="103" t="s">
        <v>114</v>
      </c>
      <c r="E79" s="103" t="s">
        <v>256</v>
      </c>
      <c r="F79" s="103" t="s">
        <v>412</v>
      </c>
      <c r="G79" s="104">
        <v>1</v>
      </c>
      <c r="H79" s="105"/>
      <c r="I79" s="200">
        <v>0</v>
      </c>
      <c r="J79" s="59"/>
      <c r="K79" s="200">
        <v>73</v>
      </c>
      <c r="M79" s="194" t="e">
        <f>+#REF!+1</f>
        <v>#REF!</v>
      </c>
      <c r="O79" s="194">
        <f t="shared" si="6"/>
        <v>65</v>
      </c>
    </row>
    <row r="80" spans="2:15" ht="13">
      <c r="B80" s="83" t="s">
        <v>220</v>
      </c>
      <c r="C80" s="84"/>
      <c r="D80" s="103" t="s">
        <v>114</v>
      </c>
      <c r="E80" s="103" t="s">
        <v>256</v>
      </c>
      <c r="F80" s="103" t="s">
        <v>412</v>
      </c>
      <c r="G80" s="104">
        <v>1</v>
      </c>
      <c r="H80" s="105"/>
      <c r="I80" s="200">
        <v>0</v>
      </c>
      <c r="J80" s="59"/>
      <c r="K80" s="200">
        <v>67</v>
      </c>
      <c r="M80" s="194" t="e">
        <f>+#REF!+1</f>
        <v>#REF!</v>
      </c>
      <c r="O80" s="194">
        <f t="shared" si="6"/>
        <v>66</v>
      </c>
    </row>
    <row r="81" spans="2:16" ht="13">
      <c r="B81" s="83" t="s">
        <v>109</v>
      </c>
      <c r="C81" s="84"/>
      <c r="D81" s="103" t="s">
        <v>120</v>
      </c>
      <c r="E81" s="103" t="s">
        <v>107</v>
      </c>
      <c r="F81" s="103" t="s">
        <v>273</v>
      </c>
      <c r="G81" s="104">
        <v>1</v>
      </c>
      <c r="H81" s="105"/>
      <c r="I81" s="200">
        <v>55</v>
      </c>
      <c r="J81" s="59"/>
      <c r="K81" s="200">
        <v>56</v>
      </c>
      <c r="M81" s="194" t="e">
        <f>+#REF!+1</f>
        <v>#REF!</v>
      </c>
      <c r="O81" s="194">
        <f t="shared" si="6"/>
        <v>67</v>
      </c>
    </row>
    <row r="82" spans="2:16" ht="13">
      <c r="B82" s="83" t="s">
        <v>224</v>
      </c>
      <c r="C82" s="84"/>
      <c r="D82" s="103" t="s">
        <v>114</v>
      </c>
      <c r="E82" s="103" t="s">
        <v>255</v>
      </c>
      <c r="F82" s="103" t="s">
        <v>412</v>
      </c>
      <c r="G82" s="104">
        <v>1</v>
      </c>
      <c r="H82" s="105"/>
      <c r="I82" s="193">
        <v>0</v>
      </c>
      <c r="J82" s="59"/>
      <c r="K82" s="193">
        <v>53</v>
      </c>
      <c r="M82" s="194" t="e">
        <f t="shared" si="7"/>
        <v>#REF!</v>
      </c>
      <c r="O82" s="194">
        <f t="shared" si="6"/>
        <v>68</v>
      </c>
    </row>
    <row r="83" spans="2:16" ht="13">
      <c r="B83" s="83" t="s">
        <v>110</v>
      </c>
      <c r="C83" s="84"/>
      <c r="D83" s="103" t="s">
        <v>120</v>
      </c>
      <c r="E83" s="103" t="s">
        <v>107</v>
      </c>
      <c r="F83" s="103" t="s">
        <v>412</v>
      </c>
      <c r="G83" s="104">
        <v>1</v>
      </c>
      <c r="H83" s="105"/>
      <c r="I83" s="200">
        <v>0</v>
      </c>
      <c r="J83" s="59"/>
      <c r="K83" s="200">
        <v>48</v>
      </c>
      <c r="M83" s="194" t="e">
        <f t="shared" si="7"/>
        <v>#REF!</v>
      </c>
      <c r="O83" s="194">
        <f t="shared" si="6"/>
        <v>69</v>
      </c>
    </row>
    <row r="84" spans="2:16" ht="15.5">
      <c r="B84" s="83" t="s">
        <v>712</v>
      </c>
      <c r="C84" s="84"/>
      <c r="D84" s="103" t="s">
        <v>120</v>
      </c>
      <c r="E84" s="103" t="s">
        <v>107</v>
      </c>
      <c r="F84" s="103" t="s">
        <v>298</v>
      </c>
      <c r="G84" s="104">
        <v>1</v>
      </c>
      <c r="H84" s="105"/>
      <c r="I84" s="193">
        <v>45</v>
      </c>
      <c r="J84" s="59"/>
      <c r="K84" s="193">
        <v>47</v>
      </c>
      <c r="M84" s="194" t="e">
        <f t="shared" si="7"/>
        <v>#REF!</v>
      </c>
      <c r="O84" s="194">
        <f t="shared" si="6"/>
        <v>70</v>
      </c>
    </row>
    <row r="85" spans="2:16" ht="13">
      <c r="B85" s="83" t="s">
        <v>226</v>
      </c>
      <c r="C85" s="84"/>
      <c r="D85" s="103" t="s">
        <v>114</v>
      </c>
      <c r="E85" s="103" t="s">
        <v>257</v>
      </c>
      <c r="F85" s="103" t="s">
        <v>412</v>
      </c>
      <c r="G85" s="104">
        <v>1</v>
      </c>
      <c r="H85" s="105"/>
      <c r="I85" s="200">
        <v>0</v>
      </c>
      <c r="J85" s="59"/>
      <c r="K85" s="200">
        <v>33</v>
      </c>
      <c r="M85" s="194" t="e">
        <f>+M84+1</f>
        <v>#REF!</v>
      </c>
      <c r="O85" s="194">
        <f>+O84+1</f>
        <v>71</v>
      </c>
    </row>
    <row r="86" spans="2:16" ht="13">
      <c r="B86" s="83" t="s">
        <v>229</v>
      </c>
      <c r="C86" s="84"/>
      <c r="D86" s="103" t="s">
        <v>114</v>
      </c>
      <c r="E86" s="103" t="s">
        <v>255</v>
      </c>
      <c r="F86" s="103" t="s">
        <v>412</v>
      </c>
      <c r="G86" s="104">
        <v>1</v>
      </c>
      <c r="H86" s="105"/>
      <c r="I86" s="200">
        <v>0</v>
      </c>
      <c r="J86" s="59"/>
      <c r="K86" s="200">
        <v>23</v>
      </c>
      <c r="M86" s="194" t="e">
        <f>+#REF!+1</f>
        <v>#REF!</v>
      </c>
      <c r="O86" s="194">
        <f>O85+1</f>
        <v>72</v>
      </c>
    </row>
    <row r="87" spans="2:16" ht="13">
      <c r="B87" s="83" t="s">
        <v>232</v>
      </c>
      <c r="C87" s="84"/>
      <c r="D87" s="103" t="s">
        <v>114</v>
      </c>
      <c r="E87" s="103" t="s">
        <v>255</v>
      </c>
      <c r="F87" s="103" t="s">
        <v>412</v>
      </c>
      <c r="G87" s="104">
        <v>1</v>
      </c>
      <c r="H87" s="105"/>
      <c r="I87" s="193">
        <v>0</v>
      </c>
      <c r="J87" s="59"/>
      <c r="K87" s="193">
        <v>20</v>
      </c>
      <c r="M87" s="194" t="e">
        <f t="shared" si="7"/>
        <v>#REF!</v>
      </c>
      <c r="O87" s="194">
        <f>+O86+1</f>
        <v>73</v>
      </c>
    </row>
    <row r="88" spans="2:16" ht="13">
      <c r="B88" s="83" t="s">
        <v>234</v>
      </c>
      <c r="C88" s="84"/>
      <c r="D88" s="103" t="s">
        <v>114</v>
      </c>
      <c r="E88" s="103" t="s">
        <v>257</v>
      </c>
      <c r="F88" s="103" t="s">
        <v>412</v>
      </c>
      <c r="G88" s="104">
        <v>1</v>
      </c>
      <c r="H88" s="105"/>
      <c r="I88" s="200">
        <v>0</v>
      </c>
      <c r="J88" s="59"/>
      <c r="K88" s="200">
        <v>12</v>
      </c>
      <c r="M88" s="194" t="e">
        <f t="shared" si="7"/>
        <v>#REF!</v>
      </c>
      <c r="O88" s="194">
        <f>+O87+1</f>
        <v>74</v>
      </c>
    </row>
    <row r="89" spans="2:16" ht="13">
      <c r="B89" s="83" t="s">
        <v>237</v>
      </c>
      <c r="C89" s="84"/>
      <c r="D89" s="103" t="s">
        <v>114</v>
      </c>
      <c r="E89" s="103" t="s">
        <v>258</v>
      </c>
      <c r="F89" s="103" t="s">
        <v>412</v>
      </c>
      <c r="G89" s="104">
        <v>1</v>
      </c>
      <c r="H89" s="105"/>
      <c r="I89" s="193">
        <v>0</v>
      </c>
      <c r="J89" s="59"/>
      <c r="K89" s="193">
        <v>10</v>
      </c>
      <c r="M89" s="194" t="e">
        <f t="shared" si="7"/>
        <v>#REF!</v>
      </c>
      <c r="O89" s="194">
        <f>+O88+1</f>
        <v>75</v>
      </c>
    </row>
    <row r="90" spans="2:16" ht="13">
      <c r="B90" s="83" t="s">
        <v>240</v>
      </c>
      <c r="C90" s="84"/>
      <c r="D90" s="103" t="s">
        <v>114</v>
      </c>
      <c r="E90" s="103" t="s">
        <v>256</v>
      </c>
      <c r="F90" s="103" t="s">
        <v>243</v>
      </c>
      <c r="G90" s="104">
        <v>1</v>
      </c>
      <c r="H90" s="105"/>
      <c r="I90" s="198">
        <v>0</v>
      </c>
      <c r="J90" s="59"/>
      <c r="K90" s="198">
        <v>4</v>
      </c>
      <c r="M90" s="194" t="e">
        <f t="shared" si="7"/>
        <v>#REF!</v>
      </c>
      <c r="O90" s="194">
        <f>+O89+1</f>
        <v>76</v>
      </c>
      <c r="P90" s="194" t="s">
        <v>275</v>
      </c>
    </row>
    <row r="91" spans="2:16" ht="13">
      <c r="B91" s="201" t="s">
        <v>62</v>
      </c>
      <c r="C91" s="84"/>
      <c r="D91" s="103"/>
      <c r="E91" s="103"/>
      <c r="F91" s="103"/>
      <c r="G91" s="104"/>
      <c r="H91" s="105"/>
      <c r="I91" s="200">
        <f>SUM(I63:I90)</f>
        <v>6665.5</v>
      </c>
      <c r="J91" s="59"/>
      <c r="K91" s="200">
        <f>SUM(K63:K90)</f>
        <v>9330</v>
      </c>
      <c r="M91" s="194" t="e">
        <f t="shared" si="7"/>
        <v>#REF!</v>
      </c>
      <c r="N91" s="194" t="s">
        <v>138</v>
      </c>
    </row>
    <row r="92" spans="2:16" ht="13.5" thickBot="1">
      <c r="B92" s="241" t="s">
        <v>377</v>
      </c>
      <c r="C92" s="240">
        <f>O90</f>
        <v>76</v>
      </c>
      <c r="I92" s="230">
        <f>+I46+I61+I91</f>
        <v>21894.5</v>
      </c>
      <c r="J92" s="231"/>
      <c r="K92" s="230">
        <f>+K46+K61+K91</f>
        <v>26035</v>
      </c>
    </row>
    <row r="93" spans="2:16" ht="13.5" thickTop="1">
      <c r="B93" s="229"/>
      <c r="I93" s="237"/>
      <c r="J93" s="231"/>
      <c r="K93" s="237"/>
    </row>
    <row r="94" spans="2:16" ht="13">
      <c r="B94" s="263" t="s">
        <v>694</v>
      </c>
      <c r="I94" s="237"/>
      <c r="J94" s="231"/>
      <c r="K94" s="237"/>
    </row>
    <row r="95" spans="2:16" ht="15.5">
      <c r="B95" s="83" t="s">
        <v>625</v>
      </c>
      <c r="C95" s="84"/>
      <c r="D95" s="103" t="s">
        <v>78</v>
      </c>
      <c r="E95" s="103" t="s">
        <v>85</v>
      </c>
      <c r="F95" s="103" t="s">
        <v>412</v>
      </c>
      <c r="G95" s="104">
        <v>1</v>
      </c>
      <c r="I95" s="193">
        <v>0</v>
      </c>
      <c r="J95" s="204"/>
      <c r="K95" s="193">
        <v>361</v>
      </c>
    </row>
    <row r="96" spans="2:16" ht="13">
      <c r="B96" s="229" t="s">
        <v>695</v>
      </c>
      <c r="I96" s="232">
        <f>SUM(I92:I95)</f>
        <v>21894.5</v>
      </c>
      <c r="J96" s="231"/>
      <c r="K96" s="232">
        <f>SUM(K92:K95)</f>
        <v>26396</v>
      </c>
    </row>
    <row r="97" spans="1:11" ht="13">
      <c r="B97" s="76"/>
      <c r="C97" s="76"/>
      <c r="D97" s="76"/>
      <c r="E97" s="76"/>
      <c r="F97" s="77"/>
      <c r="G97" s="76"/>
      <c r="H97" s="76"/>
      <c r="I97" s="235"/>
      <c r="J97" s="105"/>
      <c r="K97" s="235"/>
    </row>
    <row r="98" spans="1:11" ht="42.75" customHeight="1">
      <c r="A98" s="236">
        <v>-1</v>
      </c>
      <c r="B98" s="364" t="s">
        <v>696</v>
      </c>
      <c r="C98" s="364"/>
      <c r="D98" s="364"/>
      <c r="E98" s="364"/>
      <c r="F98" s="364"/>
      <c r="G98" s="364"/>
      <c r="H98" s="364"/>
      <c r="I98" s="364"/>
      <c r="J98" s="364"/>
      <c r="K98" s="364"/>
    </row>
    <row r="99" spans="1:11" ht="42.65" customHeight="1">
      <c r="A99" s="236">
        <v>-2</v>
      </c>
      <c r="B99" s="364" t="s">
        <v>658</v>
      </c>
      <c r="C99" s="364"/>
      <c r="D99" s="364"/>
      <c r="E99" s="364"/>
      <c r="F99" s="364"/>
      <c r="G99" s="364"/>
      <c r="H99" s="364"/>
      <c r="I99" s="364"/>
      <c r="J99" s="364"/>
      <c r="K99" s="364"/>
    </row>
    <row r="100" spans="1:11" ht="29.25" customHeight="1">
      <c r="A100" s="236">
        <v>-3</v>
      </c>
      <c r="B100" s="364" t="s">
        <v>118</v>
      </c>
      <c r="C100" s="364"/>
      <c r="D100" s="364"/>
      <c r="E100" s="364"/>
      <c r="F100" s="364"/>
      <c r="G100" s="364"/>
      <c r="H100" s="364"/>
      <c r="I100" s="364"/>
      <c r="J100" s="364"/>
      <c r="K100" s="364"/>
    </row>
    <row r="101" spans="1:11" ht="19.5" customHeight="1">
      <c r="A101" s="236">
        <v>-4</v>
      </c>
      <c r="B101" s="364" t="s">
        <v>697</v>
      </c>
      <c r="C101" s="364"/>
      <c r="D101" s="364"/>
      <c r="E101" s="364"/>
      <c r="F101" s="364"/>
      <c r="G101" s="364"/>
      <c r="H101" s="364"/>
      <c r="I101" s="364"/>
      <c r="J101" s="364"/>
      <c r="K101" s="364"/>
    </row>
    <row r="102" spans="1:11" ht="19.5" customHeight="1">
      <c r="A102" s="236">
        <v>-5</v>
      </c>
      <c r="B102" s="364" t="s">
        <v>455</v>
      </c>
      <c r="C102" s="364"/>
      <c r="D102" s="364"/>
      <c r="E102" s="364"/>
      <c r="F102" s="364"/>
      <c r="G102" s="364"/>
      <c r="H102" s="364"/>
      <c r="I102" s="364"/>
      <c r="J102" s="364"/>
      <c r="K102" s="364"/>
    </row>
    <row r="103" spans="1:11" ht="19.5" customHeight="1">
      <c r="A103" s="236">
        <v>-6</v>
      </c>
      <c r="B103" s="364" t="s">
        <v>644</v>
      </c>
      <c r="C103" s="364"/>
      <c r="D103" s="364"/>
      <c r="E103" s="364"/>
      <c r="F103" s="364"/>
      <c r="G103" s="364"/>
      <c r="H103" s="273"/>
      <c r="I103" s="273"/>
      <c r="J103" s="273"/>
      <c r="K103" s="273"/>
    </row>
    <row r="104" spans="1:11" ht="19.399999999999999" customHeight="1">
      <c r="A104" s="236">
        <v>-7</v>
      </c>
      <c r="B104" s="364" t="s">
        <v>133</v>
      </c>
      <c r="C104" s="364"/>
      <c r="D104" s="364"/>
      <c r="E104" s="364"/>
      <c r="F104" s="364"/>
      <c r="G104" s="364"/>
      <c r="H104" s="364"/>
      <c r="I104" s="364"/>
      <c r="J104" s="364"/>
      <c r="K104" s="364"/>
    </row>
    <row r="105" spans="1:11" ht="19.399999999999999" customHeight="1">
      <c r="A105" s="236">
        <v>-8</v>
      </c>
      <c r="B105" s="364" t="s">
        <v>713</v>
      </c>
      <c r="C105" s="364"/>
      <c r="D105" s="364"/>
      <c r="E105" s="364"/>
      <c r="F105" s="364"/>
      <c r="G105" s="364"/>
      <c r="H105" s="364"/>
      <c r="I105" s="364"/>
      <c r="J105" s="364"/>
      <c r="K105" s="364"/>
    </row>
    <row r="106" spans="1:11" ht="19.5" customHeight="1">
      <c r="A106" s="236">
        <v>-9</v>
      </c>
      <c r="B106" s="364" t="s">
        <v>410</v>
      </c>
      <c r="C106" s="364"/>
      <c r="D106" s="364"/>
      <c r="E106" s="364"/>
      <c r="F106" s="364"/>
      <c r="G106" s="364"/>
      <c r="H106" s="364"/>
      <c r="I106" s="364"/>
      <c r="J106" s="364"/>
      <c r="K106" s="364"/>
    </row>
    <row r="107" spans="1:11" ht="20.5" customHeight="1">
      <c r="A107" s="236">
        <v>-10</v>
      </c>
      <c r="B107" s="364" t="s">
        <v>626</v>
      </c>
      <c r="C107" s="364"/>
      <c r="D107" s="364"/>
      <c r="E107" s="364"/>
      <c r="F107" s="364"/>
      <c r="G107" s="364"/>
      <c r="H107" s="364"/>
      <c r="I107" s="364"/>
      <c r="J107" s="364"/>
      <c r="K107" s="364"/>
    </row>
    <row r="108" spans="1:11" ht="29.5" customHeight="1">
      <c r="A108" s="236"/>
      <c r="B108" s="364"/>
      <c r="C108" s="364"/>
      <c r="D108" s="364"/>
      <c r="E108" s="364"/>
      <c r="F108" s="364"/>
      <c r="G108" s="364"/>
      <c r="H108" s="364"/>
      <c r="I108" s="364"/>
      <c r="J108" s="364"/>
      <c r="K108" s="364"/>
    </row>
  </sheetData>
  <autoFilter ref="A7:P92" xr:uid="{00000000-0009-0000-0000-000022000000}"/>
  <mergeCells count="11">
    <mergeCell ref="B104:K104"/>
    <mergeCell ref="B106:K106"/>
    <mergeCell ref="B107:K107"/>
    <mergeCell ref="B108:K108"/>
    <mergeCell ref="B98:K98"/>
    <mergeCell ref="B99:K99"/>
    <mergeCell ref="B100:K100"/>
    <mergeCell ref="B101:K101"/>
    <mergeCell ref="B102:K102"/>
    <mergeCell ref="B103:G103"/>
    <mergeCell ref="B105:K105"/>
  </mergeCells>
  <conditionalFormatting sqref="B8:K96">
    <cfRule type="expression" dxfId="177" priority="1">
      <formula>MOD(ROW(),2)=0</formula>
    </cfRule>
  </conditionalFormatting>
  <pageMargins left="0.45" right="0.45" top="0.25" bottom="0.25" header="0.3" footer="0.3"/>
  <pageSetup paperSize="3"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699</v>
      </c>
      <c r="C6" s="155"/>
      <c r="D6" s="156">
        <f>'CPN Portfolio 1.28.20'!K46</f>
        <v>7590</v>
      </c>
      <c r="E6" s="156">
        <f>'CPN Portfolio 1.28.20'!K61</f>
        <v>9115</v>
      </c>
      <c r="F6" s="156">
        <f>'CPN Portfolio 1.28.20'!K91</f>
        <v>9330</v>
      </c>
      <c r="G6" s="156"/>
      <c r="H6" s="156">
        <f>SUM(D6:G6)</f>
        <v>26035</v>
      </c>
      <c r="J6" s="159"/>
    </row>
    <row r="7" spans="1:11">
      <c r="B7" s="83"/>
      <c r="C7" s="161"/>
      <c r="D7" s="170">
        <v>0</v>
      </c>
      <c r="E7" s="170"/>
      <c r="F7" s="170"/>
      <c r="G7" s="166"/>
      <c r="H7" s="285">
        <f>SUM(D7:F7)</f>
        <v>0</v>
      </c>
    </row>
    <row r="8" spans="1:11" ht="14.5" thickBot="1">
      <c r="A8" s="147"/>
      <c r="B8" s="155" t="s">
        <v>700</v>
      </c>
      <c r="C8" s="161"/>
      <c r="D8" s="288">
        <f>SUM(D6:D7)</f>
        <v>7590</v>
      </c>
      <c r="E8" s="288">
        <f>SUM(E6:E7)</f>
        <v>9115</v>
      </c>
      <c r="F8" s="288">
        <f>SUM(F6:F7)</f>
        <v>9330</v>
      </c>
      <c r="G8" s="288"/>
      <c r="H8" s="288">
        <f>SUM(H6:H7)</f>
        <v>26035</v>
      </c>
      <c r="J8" s="159">
        <f>H8-'CPN Portfolio 3.31.20'!K92</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160" t="s">
        <v>627</v>
      </c>
      <c r="C13" s="161"/>
      <c r="D13" s="167"/>
      <c r="E13" s="167">
        <f>'CPN Portfolio 1.28.20'!K95</f>
        <v>361</v>
      </c>
      <c r="F13" s="167"/>
      <c r="G13" s="168"/>
      <c r="H13" s="169">
        <v>361</v>
      </c>
    </row>
    <row r="14" spans="1:11">
      <c r="A14" s="147"/>
      <c r="B14" s="160" t="s">
        <v>425</v>
      </c>
      <c r="C14" s="161"/>
      <c r="D14" s="165">
        <f>SUM(D13)</f>
        <v>0</v>
      </c>
      <c r="E14" s="165">
        <f t="shared" ref="E14:H14" si="0">SUM(E13)</f>
        <v>361</v>
      </c>
      <c r="F14" s="165">
        <f t="shared" si="0"/>
        <v>0</v>
      </c>
      <c r="G14" s="165">
        <f t="shared" si="0"/>
        <v>0</v>
      </c>
      <c r="H14" s="165">
        <f t="shared" si="0"/>
        <v>361</v>
      </c>
    </row>
    <row r="15" spans="1:11" hidden="1">
      <c r="A15" s="147"/>
      <c r="B15" s="239" t="s">
        <v>360</v>
      </c>
      <c r="C15" s="161"/>
      <c r="D15" s="167"/>
      <c r="E15" s="167"/>
      <c r="F15" s="167"/>
      <c r="G15" s="168"/>
      <c r="H15" s="169"/>
    </row>
    <row r="16" spans="1:11" hidden="1">
      <c r="A16" s="147"/>
      <c r="B16" s="160"/>
      <c r="C16" s="161"/>
      <c r="D16" s="167"/>
      <c r="E16" s="167"/>
      <c r="F16" s="167">
        <v>0</v>
      </c>
      <c r="G16" s="168"/>
      <c r="H16" s="169">
        <f>F16</f>
        <v>0</v>
      </c>
    </row>
    <row r="17" spans="1:10" hidden="1">
      <c r="A17" s="147"/>
      <c r="B17" s="83"/>
      <c r="C17" s="161"/>
      <c r="D17" s="167"/>
      <c r="E17" s="167"/>
      <c r="F17" s="167">
        <v>0</v>
      </c>
      <c r="G17" s="168"/>
      <c r="H17" s="169">
        <f>F17</f>
        <v>0</v>
      </c>
    </row>
    <row r="18" spans="1:10" ht="14.5" hidden="1" thickBot="1">
      <c r="A18" s="147"/>
      <c r="B18" s="160" t="s">
        <v>586</v>
      </c>
      <c r="C18" s="161"/>
      <c r="D18" s="171">
        <f>SUM(D14:D15)</f>
        <v>0</v>
      </c>
      <c r="E18" s="171">
        <f>SUM(E14:E17)</f>
        <v>361</v>
      </c>
      <c r="F18" s="171">
        <f>SUM(F14:F17)</f>
        <v>0</v>
      </c>
      <c r="G18" s="171">
        <f t="shared" ref="G18:H18" si="1">SUM(G14:G17)</f>
        <v>0</v>
      </c>
      <c r="H18" s="171">
        <f t="shared" si="1"/>
        <v>361</v>
      </c>
      <c r="J18" s="159"/>
    </row>
    <row r="19" spans="1:10">
      <c r="A19" s="147"/>
      <c r="B19" s="160"/>
      <c r="C19" s="161"/>
      <c r="D19" s="173"/>
      <c r="E19" s="173"/>
      <c r="F19" s="174"/>
      <c r="G19" s="175"/>
      <c r="H19" s="176"/>
    </row>
    <row r="20" spans="1:10" ht="14.5" thickBot="1">
      <c r="A20" s="147"/>
      <c r="B20" s="148" t="s">
        <v>303</v>
      </c>
      <c r="C20" s="161"/>
      <c r="D20" s="179">
        <f>+D8+D18</f>
        <v>7590</v>
      </c>
      <c r="E20" s="179">
        <f>+E8+E18</f>
        <v>9476</v>
      </c>
      <c r="F20" s="179">
        <f>+F8+F18</f>
        <v>9330</v>
      </c>
      <c r="G20" s="175"/>
      <c r="H20" s="179">
        <f>+H8+H14</f>
        <v>26396</v>
      </c>
      <c r="J20" s="159">
        <f>H20-'CPN Portfolio 3.31.20'!K96</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F30" s="147" t="s">
        <v>582</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7">
    <cfRule type="expression" dxfId="176" priority="1">
      <formula>MOD(ROW(),2)=0</formula>
    </cfRule>
  </conditionalFormatting>
  <conditionalFormatting sqref="B12:B13">
    <cfRule type="expression" dxfId="175" priority="4">
      <formula>MOD(ROW(),2)=0</formula>
    </cfRule>
  </conditionalFormatting>
  <conditionalFormatting sqref="B16:B17">
    <cfRule type="expression" dxfId="174" priority="2">
      <formula>MOD(ROW(),2)=0</formula>
    </cfRule>
  </conditionalFormatting>
  <pageMargins left="0.7" right="0.7" top="0.75" bottom="0.75" header="0.3" footer="0.3"/>
  <pageSetup scale="8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699</v>
      </c>
      <c r="C6" s="155"/>
      <c r="D6" s="156">
        <f>'CPN Portfolio 1.28.20'!I46</f>
        <v>6635</v>
      </c>
      <c r="E6" s="156">
        <f>'CPN Portfolio 1.28.20'!I61</f>
        <v>8594</v>
      </c>
      <c r="F6" s="156">
        <f>'CPN Portfolio 1.28.20'!I91</f>
        <v>6665.5</v>
      </c>
      <c r="G6" s="158"/>
      <c r="H6" s="156">
        <f>SUM(D6:G6)</f>
        <v>21894.5</v>
      </c>
      <c r="J6" s="159"/>
    </row>
    <row r="7" spans="1:11">
      <c r="B7" s="83"/>
      <c r="C7" s="161"/>
      <c r="D7" s="170">
        <v>0</v>
      </c>
      <c r="E7" s="170"/>
      <c r="F7" s="170"/>
      <c r="G7" s="166"/>
      <c r="H7" s="285">
        <f>SUM(D7:F7)</f>
        <v>0</v>
      </c>
    </row>
    <row r="8" spans="1:11">
      <c r="A8" s="147"/>
      <c r="B8" s="155" t="s">
        <v>700</v>
      </c>
      <c r="C8" s="161"/>
      <c r="D8" s="165">
        <f>SUM(D6:D7)</f>
        <v>6635</v>
      </c>
      <c r="E8" s="165">
        <f>SUM(E6:E7)</f>
        <v>8594</v>
      </c>
      <c r="F8" s="165">
        <f>SUM(F6:F7)</f>
        <v>6665.5</v>
      </c>
      <c r="G8" s="165">
        <f>SUM(G6:G7)</f>
        <v>0</v>
      </c>
      <c r="H8" s="165">
        <f>SUM(H6:H7)</f>
        <v>21894.5</v>
      </c>
      <c r="J8" s="159">
        <f>H8-'CPN Portfolio 3.31.20'!I92</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160" t="s">
        <v>627</v>
      </c>
      <c r="C13" s="161"/>
      <c r="D13" s="167">
        <v>0</v>
      </c>
      <c r="E13" s="167">
        <v>0</v>
      </c>
      <c r="F13" s="167">
        <f>'CPN Portfolio 3.17.19'!I100</f>
        <v>0</v>
      </c>
      <c r="G13" s="168"/>
      <c r="H13" s="167">
        <f>SUM(D13:F13)</f>
        <v>0</v>
      </c>
    </row>
    <row r="14" spans="1:11" ht="14.5" thickBot="1">
      <c r="A14" s="147"/>
      <c r="B14" s="160" t="s">
        <v>425</v>
      </c>
      <c r="C14" s="161"/>
      <c r="D14" s="171">
        <f>SUM(D13)</f>
        <v>0</v>
      </c>
      <c r="E14" s="171">
        <f t="shared" ref="E14:H14" si="0">SUM(E13)</f>
        <v>0</v>
      </c>
      <c r="F14" s="171">
        <f t="shared" si="0"/>
        <v>0</v>
      </c>
      <c r="G14" s="171">
        <f t="shared" si="0"/>
        <v>0</v>
      </c>
      <c r="H14" s="171">
        <f t="shared" si="0"/>
        <v>0</v>
      </c>
    </row>
    <row r="15" spans="1:11" hidden="1">
      <c r="A15" s="147"/>
      <c r="B15" s="239" t="s">
        <v>360</v>
      </c>
      <c r="C15" s="161"/>
      <c r="D15" s="167"/>
      <c r="E15" s="167"/>
      <c r="F15" s="167"/>
      <c r="G15" s="168"/>
      <c r="H15" s="167"/>
    </row>
    <row r="16" spans="1:11" hidden="1">
      <c r="A16" s="147"/>
      <c r="B16" s="83"/>
      <c r="C16" s="161"/>
      <c r="D16" s="167"/>
      <c r="E16" s="167"/>
      <c r="F16" s="167"/>
      <c r="G16" s="168"/>
      <c r="H16" s="169"/>
    </row>
    <row r="17" spans="1:10" hidden="1">
      <c r="A17" s="147"/>
      <c r="B17" s="83"/>
      <c r="C17" s="161"/>
      <c r="D17" s="167"/>
      <c r="E17" s="167"/>
      <c r="F17" s="167"/>
      <c r="G17" s="168"/>
      <c r="H17" s="169"/>
    </row>
    <row r="18" spans="1:10" ht="14.5" hidden="1" thickBot="1">
      <c r="A18" s="147"/>
      <c r="B18" s="160" t="s">
        <v>587</v>
      </c>
      <c r="C18" s="161"/>
      <c r="D18" s="171">
        <f>SUM(D13:D17)</f>
        <v>0</v>
      </c>
      <c r="E18" s="171">
        <f>SUM(E13:E17)</f>
        <v>0</v>
      </c>
      <c r="F18" s="171">
        <f>SUM(F13:F17)</f>
        <v>0</v>
      </c>
      <c r="G18" s="171"/>
      <c r="H18" s="171">
        <f>SUM(H13:H17)</f>
        <v>0</v>
      </c>
      <c r="J18" s="159"/>
    </row>
    <row r="19" spans="1:10" ht="14.5" thickTop="1">
      <c r="A19" s="147"/>
      <c r="B19" s="160"/>
      <c r="C19" s="161"/>
      <c r="D19" s="173"/>
      <c r="E19" s="173"/>
      <c r="F19" s="174"/>
      <c r="G19" s="175"/>
      <c r="H19" s="176"/>
    </row>
    <row r="20" spans="1:10" ht="14.5" thickBot="1">
      <c r="A20" s="147"/>
      <c r="B20" s="148" t="s">
        <v>537</v>
      </c>
      <c r="C20" s="161"/>
      <c r="D20" s="179">
        <f>+D8+D14</f>
        <v>6635</v>
      </c>
      <c r="E20" s="179">
        <f t="shared" ref="E20:F20" si="1">+E8+E14</f>
        <v>8594</v>
      </c>
      <c r="F20" s="179">
        <f t="shared" si="1"/>
        <v>6665.5</v>
      </c>
      <c r="G20" s="179"/>
      <c r="H20" s="179">
        <f>+H8+H14</f>
        <v>21894.5</v>
      </c>
      <c r="J20" s="159">
        <f>H20-'CPN Portfolio 3.31.20'!I96</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7">
    <cfRule type="expression" dxfId="173" priority="1">
      <formula>MOD(ROW(),2)=0</formula>
    </cfRule>
  </conditionalFormatting>
  <conditionalFormatting sqref="B12:B13">
    <cfRule type="expression" dxfId="172" priority="2">
      <formula>MOD(ROW(),2)=0</formula>
    </cfRule>
  </conditionalFormatting>
  <conditionalFormatting sqref="B16:B17">
    <cfRule type="expression" dxfId="171" priority="3">
      <formula>MOD(ROW(),2)=0</formula>
    </cfRule>
  </conditionalFormatting>
  <pageMargins left="0.7" right="0.7" top="0.75" bottom="0.75" header="0.3" footer="0.3"/>
  <pageSetup scale="8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S107"/>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693</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5.5">
      <c r="B27" s="83" t="s">
        <v>684</v>
      </c>
      <c r="C27" s="84"/>
      <c r="D27" s="103" t="s">
        <v>16</v>
      </c>
      <c r="E27" s="103" t="s">
        <v>17</v>
      </c>
      <c r="F27" s="103" t="s">
        <v>273</v>
      </c>
      <c r="G27" s="104">
        <v>1</v>
      </c>
      <c r="H27" s="105"/>
      <c r="I27" s="193">
        <v>572</v>
      </c>
      <c r="J27" s="59"/>
      <c r="K27" s="193">
        <v>619</v>
      </c>
      <c r="O27" s="194">
        <f t="shared" si="2"/>
        <v>17</v>
      </c>
    </row>
    <row r="28" spans="2:17" ht="13">
      <c r="B28" s="83" t="s">
        <v>287</v>
      </c>
      <c r="C28" s="84"/>
      <c r="D28" s="103" t="s">
        <v>16</v>
      </c>
      <c r="E28" s="103" t="s">
        <v>17</v>
      </c>
      <c r="F28" s="103" t="s">
        <v>273</v>
      </c>
      <c r="G28" s="104">
        <v>1</v>
      </c>
      <c r="H28" s="105"/>
      <c r="I28" s="193">
        <v>513</v>
      </c>
      <c r="J28" s="59"/>
      <c r="K28" s="193">
        <v>608</v>
      </c>
      <c r="M28" s="194" t="e">
        <f>+M46+1</f>
        <v>#REF!</v>
      </c>
      <c r="O28" s="194">
        <f t="shared" si="2"/>
        <v>18</v>
      </c>
    </row>
    <row r="29" spans="2:17" ht="13">
      <c r="B29" s="83" t="s">
        <v>41</v>
      </c>
      <c r="C29" s="84"/>
      <c r="D29" s="103" t="s">
        <v>16</v>
      </c>
      <c r="E29" s="103" t="s">
        <v>17</v>
      </c>
      <c r="F29" s="103" t="s">
        <v>273</v>
      </c>
      <c r="G29" s="104">
        <v>1</v>
      </c>
      <c r="H29" s="105"/>
      <c r="I29" s="193">
        <v>564</v>
      </c>
      <c r="J29" s="59"/>
      <c r="K29" s="193">
        <v>605</v>
      </c>
      <c r="M29" s="194" t="e">
        <f>+M26+1</f>
        <v>#REF!</v>
      </c>
      <c r="O29" s="194">
        <f t="shared" si="2"/>
        <v>19</v>
      </c>
    </row>
    <row r="30" spans="2:17" ht="13">
      <c r="B30" s="83" t="s">
        <v>42</v>
      </c>
      <c r="C30" s="84"/>
      <c r="D30" s="103" t="s">
        <v>16</v>
      </c>
      <c r="E30" s="103" t="s">
        <v>17</v>
      </c>
      <c r="F30" s="103" t="s">
        <v>273</v>
      </c>
      <c r="G30" s="104">
        <v>1</v>
      </c>
      <c r="H30" s="105"/>
      <c r="I30" s="193">
        <v>542</v>
      </c>
      <c r="J30" s="59"/>
      <c r="K30" s="193">
        <v>578</v>
      </c>
      <c r="M30" s="194" t="e">
        <f>+#REF!+1</f>
        <v>#REF!</v>
      </c>
      <c r="O30" s="194">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3">
      <c r="B32" s="83" t="s">
        <v>44</v>
      </c>
      <c r="C32" s="84"/>
      <c r="D32" s="103" t="s">
        <v>16</v>
      </c>
      <c r="E32" s="103" t="s">
        <v>45</v>
      </c>
      <c r="F32" s="103" t="s">
        <v>273</v>
      </c>
      <c r="G32" s="104">
        <v>1</v>
      </c>
      <c r="H32" s="105"/>
      <c r="I32" s="193">
        <v>520</v>
      </c>
      <c r="J32" s="59"/>
      <c r="K32" s="193">
        <v>530</v>
      </c>
      <c r="M32" s="194" t="e">
        <f>+M30+1</f>
        <v>#REF!</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6635</v>
      </c>
      <c r="J46" s="204"/>
      <c r="K46" s="203">
        <f>SUM(K10:K45)</f>
        <v>7590</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+M28+1</f>
        <v>#REF!</v>
      </c>
      <c r="O50" s="194">
        <f>+O49+1</f>
        <v>38</v>
      </c>
    </row>
    <row r="51" spans="2:17" ht="13">
      <c r="B51" s="83" t="s">
        <v>71</v>
      </c>
      <c r="C51" s="84"/>
      <c r="D51" s="103" t="s">
        <v>122</v>
      </c>
      <c r="E51" s="103" t="s">
        <v>65</v>
      </c>
      <c r="F51" s="103" t="s">
        <v>298</v>
      </c>
      <c r="G51" s="104">
        <v>1</v>
      </c>
      <c r="H51" s="105"/>
      <c r="I51" s="200">
        <f>463+260+9</f>
        <v>732</v>
      </c>
      <c r="J51" s="59"/>
      <c r="K51" s="200">
        <f>608+200+9</f>
        <v>817</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f>740+20</f>
        <v>760</v>
      </c>
      <c r="J53" s="59"/>
      <c r="K53" s="200">
        <f>762+20</f>
        <v>782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8594</v>
      </c>
      <c r="J61" s="204"/>
      <c r="K61" s="203">
        <f>SUM(K48:K60)</f>
        <v>9115</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1037+10+15-102</f>
        <v>960</v>
      </c>
      <c r="J63" s="59"/>
      <c r="K63" s="200">
        <v>1130</v>
      </c>
      <c r="O63" s="194">
        <f>+O60+1</f>
        <v>49</v>
      </c>
    </row>
    <row r="64" spans="2:17" ht="13">
      <c r="B64" s="83" t="s">
        <v>183</v>
      </c>
      <c r="C64" s="84"/>
      <c r="D64" s="103" t="s">
        <v>114</v>
      </c>
      <c r="E64" s="103" t="s">
        <v>255</v>
      </c>
      <c r="F64" s="103" t="s">
        <v>273</v>
      </c>
      <c r="G64" s="104">
        <v>1</v>
      </c>
      <c r="H64" s="105"/>
      <c r="I64" s="193">
        <f>1030+6+3-108</f>
        <v>931</v>
      </c>
      <c r="J64" s="59"/>
      <c r="K64" s="193">
        <v>1130</v>
      </c>
      <c r="M64" s="194" t="e">
        <f>+#REF!+1</f>
        <v>#REF!</v>
      </c>
      <c r="O64" s="194">
        <f t="shared" ref="O64:O84" si="6">+O63+1</f>
        <v>50</v>
      </c>
    </row>
    <row r="65" spans="2:15" ht="13">
      <c r="B65" s="83" t="s">
        <v>493</v>
      </c>
      <c r="D65" s="103" t="s">
        <v>114</v>
      </c>
      <c r="E65" s="103" t="s">
        <v>254</v>
      </c>
      <c r="F65" s="103" t="s">
        <v>273</v>
      </c>
      <c r="G65" s="104">
        <v>1</v>
      </c>
      <c r="I65" s="193">
        <f>668</f>
        <v>668</v>
      </c>
      <c r="J65" s="204"/>
      <c r="K65" s="193">
        <f>760+68</f>
        <v>828</v>
      </c>
      <c r="O65" s="194">
        <f t="shared" si="6"/>
        <v>51</v>
      </c>
    </row>
    <row r="66" spans="2:15" ht="13">
      <c r="B66" s="83" t="s">
        <v>80</v>
      </c>
      <c r="C66" s="84"/>
      <c r="D66" s="103" t="s">
        <v>78</v>
      </c>
      <c r="E66" s="103" t="s">
        <v>81</v>
      </c>
      <c r="F66" s="103" t="s">
        <v>298</v>
      </c>
      <c r="G66" s="104">
        <v>1</v>
      </c>
      <c r="H66" s="105"/>
      <c r="I66" s="200">
        <v>720</v>
      </c>
      <c r="J66" s="59"/>
      <c r="K66" s="200">
        <v>807</v>
      </c>
      <c r="M66" s="194" t="e">
        <f>+M61+1</f>
        <v>#REF!</v>
      </c>
      <c r="O66" s="194">
        <f t="shared" si="6"/>
        <v>52</v>
      </c>
    </row>
    <row r="67" spans="2:15" ht="13">
      <c r="B67" s="83" t="s">
        <v>499</v>
      </c>
      <c r="C67" s="84"/>
      <c r="D67" s="103" t="s">
        <v>120</v>
      </c>
      <c r="E67" s="103" t="s">
        <v>500</v>
      </c>
      <c r="F67" s="103" t="s">
        <v>273</v>
      </c>
      <c r="G67" s="104">
        <v>1</v>
      </c>
      <c r="H67" s="105"/>
      <c r="I67" s="200">
        <v>750</v>
      </c>
      <c r="J67" s="59"/>
      <c r="K67" s="200">
        <v>731</v>
      </c>
      <c r="O67" s="194">
        <f t="shared" si="6"/>
        <v>53</v>
      </c>
    </row>
    <row r="68" spans="2:15" ht="13">
      <c r="B68" s="83" t="s">
        <v>187</v>
      </c>
      <c r="C68" s="84"/>
      <c r="D68" s="103" t="s">
        <v>114</v>
      </c>
      <c r="E68" s="103" t="s">
        <v>255</v>
      </c>
      <c r="F68" s="103" t="s">
        <v>413</v>
      </c>
      <c r="G68" s="104">
        <v>1</v>
      </c>
      <c r="H68" s="105"/>
      <c r="I68" s="200">
        <v>0</v>
      </c>
      <c r="J68" s="59"/>
      <c r="K68" s="200">
        <v>725</v>
      </c>
      <c r="M68" s="194" t="e">
        <f>+M64+1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3">
      <c r="B70" s="83" t="s">
        <v>277</v>
      </c>
      <c r="C70" s="84"/>
      <c r="D70" s="103" t="s">
        <v>114</v>
      </c>
      <c r="E70" s="103" t="s">
        <v>254</v>
      </c>
      <c r="F70" s="103" t="s">
        <v>273</v>
      </c>
      <c r="G70" s="104">
        <v>1</v>
      </c>
      <c r="H70" s="105"/>
      <c r="I70" s="193">
        <f>518.5-55</f>
        <v>463.5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511</v>
      </c>
      <c r="C72" s="84"/>
      <c r="D72" s="103" t="s">
        <v>120</v>
      </c>
      <c r="E72" s="103" t="s">
        <v>112</v>
      </c>
      <c r="F72" s="103" t="s">
        <v>273</v>
      </c>
      <c r="G72" s="104">
        <v>0.5</v>
      </c>
      <c r="H72" s="105"/>
      <c r="I72" s="200">
        <v>422</v>
      </c>
      <c r="J72" s="59"/>
      <c r="K72" s="200">
        <v>519</v>
      </c>
      <c r="M72" s="194" t="e">
        <f>+M70+1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89</v>
      </c>
      <c r="C74" s="84"/>
      <c r="D74" s="103" t="s">
        <v>78</v>
      </c>
      <c r="E74" s="103" t="s">
        <v>90</v>
      </c>
      <c r="F74" s="103" t="s">
        <v>298</v>
      </c>
      <c r="G74" s="104">
        <v>1</v>
      </c>
      <c r="H74" s="105"/>
      <c r="I74" s="200">
        <v>184</v>
      </c>
      <c r="J74" s="59"/>
      <c r="K74" s="200">
        <v>215</v>
      </c>
      <c r="M74" s="194" t="e">
        <f>+#REF!+1</f>
        <v>#REF!</v>
      </c>
      <c r="O74" s="194">
        <f t="shared" si="6"/>
        <v>60</v>
      </c>
    </row>
    <row r="75" spans="2:15" ht="13">
      <c r="B75" s="83" t="s">
        <v>192</v>
      </c>
      <c r="C75" s="84"/>
      <c r="D75" s="103" t="s">
        <v>114</v>
      </c>
      <c r="E75" s="103" t="s">
        <v>256</v>
      </c>
      <c r="F75" s="103" t="s">
        <v>412</v>
      </c>
      <c r="G75" s="104">
        <v>1</v>
      </c>
      <c r="H75" s="105"/>
      <c r="I75" s="200">
        <v>0</v>
      </c>
      <c r="J75" s="59"/>
      <c r="K75" s="200">
        <v>191</v>
      </c>
      <c r="M75" s="194" t="e">
        <f>+#REF!+1</f>
        <v>#REF!</v>
      </c>
      <c r="O75" s="194">
        <f t="shared" si="6"/>
        <v>61</v>
      </c>
    </row>
    <row r="76" spans="2:15" ht="13">
      <c r="B76" s="83" t="s">
        <v>106</v>
      </c>
      <c r="C76" s="84"/>
      <c r="D76" s="103" t="s">
        <v>120</v>
      </c>
      <c r="E76" s="103" t="s">
        <v>107</v>
      </c>
      <c r="F76" s="103" t="s">
        <v>298</v>
      </c>
      <c r="G76" s="104">
        <v>1</v>
      </c>
      <c r="H76" s="105"/>
      <c r="I76" s="200">
        <v>110</v>
      </c>
      <c r="J76" s="59"/>
      <c r="K76" s="200">
        <v>121</v>
      </c>
      <c r="M76" s="194" t="e">
        <f>+#REF!+1</f>
        <v>#REF!</v>
      </c>
      <c r="O76" s="194">
        <f t="shared" si="6"/>
        <v>62</v>
      </c>
    </row>
    <row r="77" spans="2:15" ht="13">
      <c r="B77" s="83" t="s">
        <v>203</v>
      </c>
      <c r="C77" s="84"/>
      <c r="D77" s="103" t="s">
        <v>114</v>
      </c>
      <c r="E77" s="103" t="s">
        <v>256</v>
      </c>
      <c r="F77" s="103" t="s">
        <v>412</v>
      </c>
      <c r="G77" s="104">
        <v>1</v>
      </c>
      <c r="H77" s="105"/>
      <c r="I77" s="193">
        <v>0</v>
      </c>
      <c r="J77" s="59"/>
      <c r="K77" s="193">
        <v>92</v>
      </c>
      <c r="M77" s="194" t="e">
        <f>+M76+1</f>
        <v>#REF!</v>
      </c>
      <c r="O77" s="194">
        <f t="shared" si="6"/>
        <v>63</v>
      </c>
    </row>
    <row r="78" spans="2:15" ht="13">
      <c r="B78" s="83" t="s">
        <v>108</v>
      </c>
      <c r="C78" s="84"/>
      <c r="D78" s="103" t="s">
        <v>120</v>
      </c>
      <c r="E78" s="103" t="s">
        <v>107</v>
      </c>
      <c r="F78" s="103" t="s">
        <v>273</v>
      </c>
      <c r="G78" s="104">
        <v>1</v>
      </c>
      <c r="H78" s="105"/>
      <c r="I78" s="200">
        <v>60</v>
      </c>
      <c r="J78" s="59"/>
      <c r="K78" s="200">
        <v>80</v>
      </c>
      <c r="M78" s="194" t="e">
        <f t="shared" ref="M78:M91" si="7">+M77+1</f>
        <v>#REF!</v>
      </c>
      <c r="O78" s="194">
        <f t="shared" si="6"/>
        <v>64</v>
      </c>
    </row>
    <row r="79" spans="2:15" ht="13">
      <c r="B79" s="83" t="s">
        <v>211</v>
      </c>
      <c r="C79" s="84"/>
      <c r="D79" s="103" t="s">
        <v>114</v>
      </c>
      <c r="E79" s="103" t="s">
        <v>256</v>
      </c>
      <c r="F79" s="103" t="s">
        <v>412</v>
      </c>
      <c r="G79" s="104">
        <v>1</v>
      </c>
      <c r="H79" s="105"/>
      <c r="I79" s="200">
        <v>0</v>
      </c>
      <c r="J79" s="59"/>
      <c r="K79" s="200">
        <v>73</v>
      </c>
      <c r="M79" s="194" t="e">
        <f>+#REF!+1</f>
        <v>#REF!</v>
      </c>
      <c r="O79" s="194">
        <f t="shared" si="6"/>
        <v>65</v>
      </c>
    </row>
    <row r="80" spans="2:15" ht="13">
      <c r="B80" s="83" t="s">
        <v>220</v>
      </c>
      <c r="C80" s="84"/>
      <c r="D80" s="103" t="s">
        <v>114</v>
      </c>
      <c r="E80" s="103" t="s">
        <v>256</v>
      </c>
      <c r="F80" s="103" t="s">
        <v>412</v>
      </c>
      <c r="G80" s="104">
        <v>1</v>
      </c>
      <c r="H80" s="105"/>
      <c r="I80" s="200">
        <v>0</v>
      </c>
      <c r="J80" s="59"/>
      <c r="K80" s="200">
        <v>67</v>
      </c>
      <c r="M80" s="194" t="e">
        <f>+#REF!+1</f>
        <v>#REF!</v>
      </c>
      <c r="O80" s="194">
        <f t="shared" si="6"/>
        <v>66</v>
      </c>
    </row>
    <row r="81" spans="2:16" ht="13">
      <c r="B81" s="83" t="s">
        <v>109</v>
      </c>
      <c r="C81" s="84"/>
      <c r="D81" s="103" t="s">
        <v>120</v>
      </c>
      <c r="E81" s="103" t="s">
        <v>107</v>
      </c>
      <c r="F81" s="103" t="s">
        <v>273</v>
      </c>
      <c r="G81" s="104">
        <v>1</v>
      </c>
      <c r="H81" s="105"/>
      <c r="I81" s="200">
        <v>55</v>
      </c>
      <c r="J81" s="59"/>
      <c r="K81" s="200">
        <v>56</v>
      </c>
      <c r="M81" s="194" t="e">
        <f>+#REF!+1</f>
        <v>#REF!</v>
      </c>
      <c r="O81" s="194">
        <f t="shared" si="6"/>
        <v>67</v>
      </c>
    </row>
    <row r="82" spans="2:16" ht="13">
      <c r="B82" s="83" t="s">
        <v>224</v>
      </c>
      <c r="C82" s="84"/>
      <c r="D82" s="103" t="s">
        <v>114</v>
      </c>
      <c r="E82" s="103" t="s">
        <v>255</v>
      </c>
      <c r="F82" s="103" t="s">
        <v>412</v>
      </c>
      <c r="G82" s="104">
        <v>1</v>
      </c>
      <c r="H82" s="105"/>
      <c r="I82" s="193">
        <v>0</v>
      </c>
      <c r="J82" s="59"/>
      <c r="K82" s="193">
        <v>53</v>
      </c>
      <c r="M82" s="194" t="e">
        <f t="shared" si="7"/>
        <v>#REF!</v>
      </c>
      <c r="O82" s="194">
        <f t="shared" si="6"/>
        <v>68</v>
      </c>
    </row>
    <row r="83" spans="2:16" ht="13">
      <c r="B83" s="83" t="s">
        <v>110</v>
      </c>
      <c r="C83" s="84"/>
      <c r="D83" s="103" t="s">
        <v>120</v>
      </c>
      <c r="E83" s="103" t="s">
        <v>107</v>
      </c>
      <c r="F83" s="103" t="s">
        <v>412</v>
      </c>
      <c r="G83" s="104">
        <v>1</v>
      </c>
      <c r="H83" s="105"/>
      <c r="I83" s="200">
        <v>0</v>
      </c>
      <c r="J83" s="59"/>
      <c r="K83" s="200">
        <v>48</v>
      </c>
      <c r="M83" s="194" t="e">
        <f t="shared" si="7"/>
        <v>#REF!</v>
      </c>
      <c r="O83" s="194">
        <f t="shared" si="6"/>
        <v>69</v>
      </c>
    </row>
    <row r="84" spans="2:16" ht="13">
      <c r="B84" s="83" t="s">
        <v>111</v>
      </c>
      <c r="C84" s="84"/>
      <c r="D84" s="103" t="s">
        <v>120</v>
      </c>
      <c r="E84" s="103" t="s">
        <v>107</v>
      </c>
      <c r="F84" s="103" t="s">
        <v>298</v>
      </c>
      <c r="G84" s="104">
        <v>1</v>
      </c>
      <c r="H84" s="105"/>
      <c r="I84" s="193">
        <v>45</v>
      </c>
      <c r="J84" s="59"/>
      <c r="K84" s="193">
        <v>47</v>
      </c>
      <c r="M84" s="194" t="e">
        <f t="shared" si="7"/>
        <v>#REF!</v>
      </c>
      <c r="O84" s="194">
        <f t="shared" si="6"/>
        <v>70</v>
      </c>
    </row>
    <row r="85" spans="2:16" ht="13">
      <c r="B85" s="83" t="s">
        <v>226</v>
      </c>
      <c r="C85" s="84"/>
      <c r="D85" s="103" t="s">
        <v>114</v>
      </c>
      <c r="E85" s="103" t="s">
        <v>257</v>
      </c>
      <c r="F85" s="103" t="s">
        <v>412</v>
      </c>
      <c r="G85" s="104">
        <v>1</v>
      </c>
      <c r="H85" s="105"/>
      <c r="I85" s="200">
        <v>0</v>
      </c>
      <c r="J85" s="59"/>
      <c r="K85" s="200">
        <v>33</v>
      </c>
      <c r="M85" s="194" t="e">
        <f>+M84+1</f>
        <v>#REF!</v>
      </c>
      <c r="O85" s="194">
        <f>+O84+1</f>
        <v>71</v>
      </c>
    </row>
    <row r="86" spans="2:16" ht="13">
      <c r="B86" s="83" t="s">
        <v>229</v>
      </c>
      <c r="C86" s="84"/>
      <c r="D86" s="103" t="s">
        <v>114</v>
      </c>
      <c r="E86" s="103" t="s">
        <v>255</v>
      </c>
      <c r="F86" s="103" t="s">
        <v>412</v>
      </c>
      <c r="G86" s="104">
        <v>1</v>
      </c>
      <c r="H86" s="105"/>
      <c r="I86" s="200">
        <v>0</v>
      </c>
      <c r="J86" s="59"/>
      <c r="K86" s="200">
        <v>23</v>
      </c>
      <c r="M86" s="194" t="e">
        <f>+#REF!+1</f>
        <v>#REF!</v>
      </c>
      <c r="O86" s="194">
        <f>O85+1</f>
        <v>72</v>
      </c>
    </row>
    <row r="87" spans="2:16" ht="13">
      <c r="B87" s="83" t="s">
        <v>232</v>
      </c>
      <c r="C87" s="84"/>
      <c r="D87" s="103" t="s">
        <v>114</v>
      </c>
      <c r="E87" s="103" t="s">
        <v>255</v>
      </c>
      <c r="F87" s="103" t="s">
        <v>412</v>
      </c>
      <c r="G87" s="104">
        <v>1</v>
      </c>
      <c r="H87" s="105"/>
      <c r="I87" s="193">
        <v>0</v>
      </c>
      <c r="J87" s="59"/>
      <c r="K87" s="193">
        <v>20</v>
      </c>
      <c r="M87" s="194" t="e">
        <f t="shared" si="7"/>
        <v>#REF!</v>
      </c>
      <c r="O87" s="194">
        <f>+O86+1</f>
        <v>73</v>
      </c>
    </row>
    <row r="88" spans="2:16" ht="13">
      <c r="B88" s="83" t="s">
        <v>234</v>
      </c>
      <c r="C88" s="84"/>
      <c r="D88" s="103" t="s">
        <v>114</v>
      </c>
      <c r="E88" s="103" t="s">
        <v>257</v>
      </c>
      <c r="F88" s="103" t="s">
        <v>412</v>
      </c>
      <c r="G88" s="104">
        <v>1</v>
      </c>
      <c r="H88" s="105"/>
      <c r="I88" s="200">
        <v>0</v>
      </c>
      <c r="J88" s="59"/>
      <c r="K88" s="200">
        <v>12</v>
      </c>
      <c r="M88" s="194" t="e">
        <f t="shared" si="7"/>
        <v>#REF!</v>
      </c>
      <c r="O88" s="194">
        <f>+O87+1</f>
        <v>74</v>
      </c>
    </row>
    <row r="89" spans="2:16" ht="13">
      <c r="B89" s="83" t="s">
        <v>237</v>
      </c>
      <c r="C89" s="84"/>
      <c r="D89" s="103" t="s">
        <v>114</v>
      </c>
      <c r="E89" s="103" t="s">
        <v>258</v>
      </c>
      <c r="F89" s="103" t="s">
        <v>412</v>
      </c>
      <c r="G89" s="104">
        <v>1</v>
      </c>
      <c r="H89" s="105"/>
      <c r="I89" s="193">
        <v>0</v>
      </c>
      <c r="J89" s="59"/>
      <c r="K89" s="193">
        <v>10</v>
      </c>
      <c r="M89" s="194" t="e">
        <f t="shared" si="7"/>
        <v>#REF!</v>
      </c>
      <c r="O89" s="194">
        <f>+O88+1</f>
        <v>75</v>
      </c>
    </row>
    <row r="90" spans="2:16" ht="13">
      <c r="B90" s="83" t="s">
        <v>240</v>
      </c>
      <c r="C90" s="84"/>
      <c r="D90" s="103" t="s">
        <v>114</v>
      </c>
      <c r="E90" s="103" t="s">
        <v>256</v>
      </c>
      <c r="F90" s="103" t="s">
        <v>243</v>
      </c>
      <c r="G90" s="104">
        <v>1</v>
      </c>
      <c r="H90" s="105"/>
      <c r="I90" s="198">
        <v>0</v>
      </c>
      <c r="J90" s="59"/>
      <c r="K90" s="198">
        <v>4</v>
      </c>
      <c r="M90" s="194" t="e">
        <f t="shared" si="7"/>
        <v>#REF!</v>
      </c>
      <c r="O90" s="194">
        <f>+O89+1</f>
        <v>76</v>
      </c>
      <c r="P90" s="194" t="s">
        <v>275</v>
      </c>
    </row>
    <row r="91" spans="2:16" ht="13">
      <c r="B91" s="201" t="s">
        <v>62</v>
      </c>
      <c r="C91" s="84"/>
      <c r="D91" s="103"/>
      <c r="E91" s="103"/>
      <c r="F91" s="103"/>
      <c r="G91" s="104"/>
      <c r="H91" s="105"/>
      <c r="I91" s="200">
        <f>SUM(I63:I90)</f>
        <v>6665.5</v>
      </c>
      <c r="J91" s="59"/>
      <c r="K91" s="200">
        <f>SUM(K63:K90)</f>
        <v>9330</v>
      </c>
      <c r="M91" s="194" t="e">
        <f t="shared" si="7"/>
        <v>#REF!</v>
      </c>
      <c r="N91" s="194" t="s">
        <v>138</v>
      </c>
    </row>
    <row r="92" spans="2:16" ht="13.5" thickBot="1">
      <c r="B92" s="241" t="s">
        <v>377</v>
      </c>
      <c r="C92" s="240">
        <f>O90</f>
        <v>76</v>
      </c>
      <c r="I92" s="230">
        <f>+I46+I61+I91</f>
        <v>21894.5</v>
      </c>
      <c r="J92" s="231"/>
      <c r="K92" s="230">
        <f>+K46+K61+K91</f>
        <v>26035</v>
      </c>
    </row>
    <row r="93" spans="2:16" ht="13.5" thickTop="1">
      <c r="B93" s="229"/>
      <c r="I93" s="237"/>
      <c r="J93" s="231"/>
      <c r="K93" s="237"/>
    </row>
    <row r="94" spans="2:16" ht="13">
      <c r="B94" s="263" t="s">
        <v>694</v>
      </c>
      <c r="I94" s="237"/>
      <c r="J94" s="231"/>
      <c r="K94" s="237"/>
    </row>
    <row r="95" spans="2:16" ht="15.5">
      <c r="B95" s="83" t="s">
        <v>666</v>
      </c>
      <c r="C95" s="84"/>
      <c r="D95" s="103" t="s">
        <v>78</v>
      </c>
      <c r="E95" s="103" t="s">
        <v>85</v>
      </c>
      <c r="F95" s="103" t="s">
        <v>412</v>
      </c>
      <c r="G95" s="104">
        <v>1</v>
      </c>
      <c r="I95" s="193">
        <v>0</v>
      </c>
      <c r="J95" s="204"/>
      <c r="K95" s="193">
        <v>361</v>
      </c>
    </row>
    <row r="96" spans="2:16" ht="13">
      <c r="B96" s="229" t="s">
        <v>695</v>
      </c>
      <c r="I96" s="232">
        <f>SUM(I92:I95)</f>
        <v>21894.5</v>
      </c>
      <c r="J96" s="231"/>
      <c r="K96" s="232">
        <f>SUM(K92:K95)</f>
        <v>26396</v>
      </c>
    </row>
    <row r="97" spans="1:11" ht="13">
      <c r="B97" s="76"/>
      <c r="C97" s="76"/>
      <c r="D97" s="76"/>
      <c r="E97" s="76"/>
      <c r="F97" s="77"/>
      <c r="G97" s="76"/>
      <c r="H97" s="76"/>
      <c r="I97" s="235"/>
      <c r="J97" s="105"/>
      <c r="K97" s="235"/>
    </row>
    <row r="98" spans="1:11" ht="42.75" customHeight="1">
      <c r="A98" s="236">
        <v>-1</v>
      </c>
      <c r="B98" s="364" t="s">
        <v>696</v>
      </c>
      <c r="C98" s="364"/>
      <c r="D98" s="364"/>
      <c r="E98" s="364"/>
      <c r="F98" s="364"/>
      <c r="G98" s="364"/>
      <c r="H98" s="364"/>
      <c r="I98" s="364"/>
      <c r="J98" s="364"/>
      <c r="K98" s="364"/>
    </row>
    <row r="99" spans="1:11" ht="42.65" customHeight="1">
      <c r="A99" s="236">
        <v>-2</v>
      </c>
      <c r="B99" s="364" t="s">
        <v>658</v>
      </c>
      <c r="C99" s="364"/>
      <c r="D99" s="364"/>
      <c r="E99" s="364"/>
      <c r="F99" s="364"/>
      <c r="G99" s="364"/>
      <c r="H99" s="364"/>
      <c r="I99" s="364"/>
      <c r="J99" s="364"/>
      <c r="K99" s="364"/>
    </row>
    <row r="100" spans="1:11" ht="29.25" customHeight="1">
      <c r="A100" s="236">
        <v>-3</v>
      </c>
      <c r="B100" s="364" t="s">
        <v>118</v>
      </c>
      <c r="C100" s="364"/>
      <c r="D100" s="364"/>
      <c r="E100" s="364"/>
      <c r="F100" s="364"/>
      <c r="G100" s="364"/>
      <c r="H100" s="364"/>
      <c r="I100" s="364"/>
      <c r="J100" s="364"/>
      <c r="K100" s="364"/>
    </row>
    <row r="101" spans="1:11" ht="19.5" customHeight="1">
      <c r="A101" s="236">
        <v>-4</v>
      </c>
      <c r="B101" s="364" t="s">
        <v>697</v>
      </c>
      <c r="C101" s="364"/>
      <c r="D101" s="364"/>
      <c r="E101" s="364"/>
      <c r="F101" s="364"/>
      <c r="G101" s="364"/>
      <c r="H101" s="364"/>
      <c r="I101" s="364"/>
      <c r="J101" s="364"/>
      <c r="K101" s="364"/>
    </row>
    <row r="102" spans="1:11" ht="19.5" customHeight="1">
      <c r="A102" s="236">
        <v>-5</v>
      </c>
      <c r="B102" s="364" t="s">
        <v>455</v>
      </c>
      <c r="C102" s="364"/>
      <c r="D102" s="364"/>
      <c r="E102" s="364"/>
      <c r="F102" s="364"/>
      <c r="G102" s="364"/>
      <c r="H102" s="364"/>
      <c r="I102" s="364"/>
      <c r="J102" s="364"/>
      <c r="K102" s="364"/>
    </row>
    <row r="103" spans="1:11" ht="19.5" customHeight="1">
      <c r="A103" s="236">
        <v>-6</v>
      </c>
      <c r="B103" s="364" t="s">
        <v>644</v>
      </c>
      <c r="C103" s="364"/>
      <c r="D103" s="364"/>
      <c r="E103" s="364"/>
      <c r="F103" s="364"/>
      <c r="G103" s="364"/>
      <c r="H103" s="273"/>
      <c r="I103" s="273"/>
      <c r="J103" s="273"/>
      <c r="K103" s="273"/>
    </row>
    <row r="104" spans="1:11" ht="19.399999999999999" customHeight="1">
      <c r="A104" s="236">
        <v>-7</v>
      </c>
      <c r="B104" s="364" t="s">
        <v>133</v>
      </c>
      <c r="C104" s="364"/>
      <c r="D104" s="364"/>
      <c r="E104" s="364"/>
      <c r="F104" s="364"/>
      <c r="G104" s="364"/>
      <c r="H104" s="364"/>
      <c r="I104" s="364"/>
      <c r="J104" s="364"/>
      <c r="K104" s="364"/>
    </row>
    <row r="105" spans="1:11" ht="19.5" customHeight="1">
      <c r="A105" s="236">
        <v>-8</v>
      </c>
      <c r="B105" s="364" t="s">
        <v>410</v>
      </c>
      <c r="C105" s="364"/>
      <c r="D105" s="364"/>
      <c r="E105" s="364"/>
      <c r="F105" s="364"/>
      <c r="G105" s="364"/>
      <c r="H105" s="364"/>
      <c r="I105" s="364"/>
      <c r="J105" s="364"/>
      <c r="K105" s="364"/>
    </row>
    <row r="106" spans="1:11" ht="20.5" customHeight="1">
      <c r="A106" s="236">
        <v>-9</v>
      </c>
      <c r="B106" s="364" t="s">
        <v>626</v>
      </c>
      <c r="C106" s="364"/>
      <c r="D106" s="364"/>
      <c r="E106" s="364"/>
      <c r="F106" s="364"/>
      <c r="G106" s="364"/>
      <c r="H106" s="364"/>
      <c r="I106" s="364"/>
      <c r="J106" s="364"/>
      <c r="K106" s="364"/>
    </row>
    <row r="107" spans="1:11" ht="29.5" customHeight="1">
      <c r="A107" s="236"/>
      <c r="B107" s="364"/>
      <c r="C107" s="364"/>
      <c r="D107" s="364"/>
      <c r="E107" s="364"/>
      <c r="F107" s="364"/>
      <c r="G107" s="364"/>
      <c r="H107" s="364"/>
      <c r="I107" s="364"/>
      <c r="J107" s="364"/>
      <c r="K107" s="364"/>
    </row>
  </sheetData>
  <autoFilter ref="A7:P92" xr:uid="{00000000-0009-0000-0000-000025000000}"/>
  <mergeCells count="10">
    <mergeCell ref="B105:K105"/>
    <mergeCell ref="B106:K106"/>
    <mergeCell ref="B107:K107"/>
    <mergeCell ref="B98:K98"/>
    <mergeCell ref="B99:K99"/>
    <mergeCell ref="B100:K100"/>
    <mergeCell ref="B102:K102"/>
    <mergeCell ref="B103:G103"/>
    <mergeCell ref="B104:K104"/>
    <mergeCell ref="B101:K101"/>
  </mergeCells>
  <conditionalFormatting sqref="B8:K96">
    <cfRule type="expression" dxfId="170" priority="1">
      <formula>MOD(ROW(),2)=0</formula>
    </cfRule>
  </conditionalFormatting>
  <pageMargins left="0.45" right="0.45" top="0.25" bottom="0.25" header="0.3" footer="0.3"/>
  <pageSetup paperSize="3" scale="77" orientation="portrait" r:id="rId1"/>
  <ignoredErrors>
    <ignoredError sqref="O8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K53"/>
  <sheetViews>
    <sheetView workbookViewId="0">
      <selection activeCell="O24" sqref="O24"/>
    </sheetView>
  </sheetViews>
  <sheetFormatPr defaultColWidth="8.81640625" defaultRowHeight="14"/>
  <cols>
    <col min="1" max="1" width="5.179687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747</v>
      </c>
      <c r="C6" s="155"/>
      <c r="D6" s="156">
        <f>'CPN Portfolio 12.31.20 '!K46</f>
        <v>7590</v>
      </c>
      <c r="E6" s="156">
        <f>'CPN Portfolio 12.31.20 '!K60</f>
        <v>8947</v>
      </c>
      <c r="F6" s="156">
        <f>'CPN Portfolio 12.31.20 '!K90</f>
        <v>9330</v>
      </c>
      <c r="G6" s="156"/>
      <c r="H6" s="307">
        <f>SUM(D6:G6)</f>
        <v>25867</v>
      </c>
      <c r="J6" s="159"/>
    </row>
    <row r="7" spans="1:11">
      <c r="B7" s="83"/>
      <c r="C7" s="161"/>
      <c r="D7" s="170">
        <v>0</v>
      </c>
      <c r="E7" s="170">
        <v>0</v>
      </c>
      <c r="F7" s="170"/>
      <c r="G7" s="166"/>
      <c r="H7" s="308">
        <f>SUM(D7:F7)</f>
        <v>0</v>
      </c>
    </row>
    <row r="8" spans="1:11" ht="14.5" thickBot="1">
      <c r="A8" s="147"/>
      <c r="B8" s="155" t="s">
        <v>775</v>
      </c>
      <c r="C8" s="161"/>
      <c r="D8" s="288">
        <f>SUM(D6:D7)</f>
        <v>7590</v>
      </c>
      <c r="E8" s="288">
        <f>SUM(E6:E7)</f>
        <v>8947</v>
      </c>
      <c r="F8" s="288">
        <f>SUM(F6:F7)</f>
        <v>9330</v>
      </c>
      <c r="G8" s="288"/>
      <c r="H8" s="309">
        <f>SUM(H6:H7)</f>
        <v>25867</v>
      </c>
      <c r="J8" s="159">
        <f>H8-'CPN Portfolio 3.31.21'!K91</f>
        <v>0</v>
      </c>
    </row>
    <row r="9" spans="1:11">
      <c r="A9" s="147"/>
      <c r="B9" s="155"/>
      <c r="C9" s="161"/>
      <c r="D9" s="167"/>
      <c r="E9" s="167"/>
      <c r="F9" s="167"/>
      <c r="G9" s="168"/>
      <c r="H9" s="310"/>
    </row>
    <row r="10" spans="1:11">
      <c r="A10" s="147" t="s">
        <v>753</v>
      </c>
      <c r="B10" s="155" t="s">
        <v>765</v>
      </c>
      <c r="C10" s="161"/>
      <c r="D10" s="274">
        <f>'CPN Portfolio 12.31.21'!K47</f>
        <v>20</v>
      </c>
      <c r="E10" s="274">
        <v>0</v>
      </c>
      <c r="F10" s="274">
        <v>0</v>
      </c>
      <c r="G10" s="297"/>
      <c r="H10" s="307">
        <f>SUM(D10:G10)</f>
        <v>20</v>
      </c>
      <c r="K10" s="147" t="s">
        <v>766</v>
      </c>
    </row>
    <row r="11" spans="1:11">
      <c r="A11" s="147"/>
      <c r="B11" s="155"/>
      <c r="C11" s="161"/>
      <c r="D11" s="167"/>
      <c r="E11" s="167"/>
      <c r="F11" s="167"/>
      <c r="G11" s="168"/>
      <c r="H11" s="310"/>
    </row>
    <row r="12" spans="1:11">
      <c r="A12" s="147" t="s">
        <v>753</v>
      </c>
      <c r="B12" s="155" t="s">
        <v>754</v>
      </c>
      <c r="C12" s="161"/>
      <c r="D12" s="167"/>
      <c r="E12" s="167"/>
      <c r="F12" s="167"/>
      <c r="G12" s="168"/>
      <c r="H12" s="310"/>
    </row>
    <row r="13" spans="1:11">
      <c r="A13" s="147"/>
      <c r="B13" s="295" t="s">
        <v>757</v>
      </c>
      <c r="C13" s="161"/>
      <c r="D13" s="167">
        <v>0</v>
      </c>
      <c r="E13" s="167">
        <v>10</v>
      </c>
      <c r="F13" s="167">
        <v>0</v>
      </c>
      <c r="G13" s="168"/>
      <c r="H13" s="311">
        <f>SUM(D13:G13)</f>
        <v>10</v>
      </c>
    </row>
    <row r="14" spans="1:11">
      <c r="A14" s="147"/>
      <c r="B14" s="295" t="s">
        <v>755</v>
      </c>
      <c r="C14" s="161"/>
      <c r="D14" s="167">
        <v>0</v>
      </c>
      <c r="E14" s="167">
        <v>10</v>
      </c>
      <c r="F14" s="167">
        <v>0</v>
      </c>
      <c r="G14" s="168"/>
      <c r="H14" s="311">
        <f t="shared" ref="H14:H21" si="0">SUM(D14:G14)</f>
        <v>10</v>
      </c>
    </row>
    <row r="15" spans="1:11">
      <c r="A15" s="147"/>
      <c r="B15" s="295" t="s">
        <v>756</v>
      </c>
      <c r="C15" s="161"/>
      <c r="D15" s="167">
        <v>0</v>
      </c>
      <c r="E15" s="167">
        <v>10</v>
      </c>
      <c r="F15" s="167">
        <v>0</v>
      </c>
      <c r="G15" s="168"/>
      <c r="H15" s="311">
        <f t="shared" si="0"/>
        <v>10</v>
      </c>
    </row>
    <row r="16" spans="1:11">
      <c r="A16" s="147"/>
      <c r="B16" s="295" t="s">
        <v>758</v>
      </c>
      <c r="C16" s="161"/>
      <c r="D16" s="167">
        <v>0</v>
      </c>
      <c r="E16" s="321">
        <f>10*75%</f>
        <v>7.5</v>
      </c>
      <c r="F16" s="321">
        <v>0</v>
      </c>
      <c r="G16" s="322"/>
      <c r="H16" s="323">
        <f t="shared" si="0"/>
        <v>7.5</v>
      </c>
      <c r="K16" s="147" t="s">
        <v>767</v>
      </c>
    </row>
    <row r="17" spans="1:11">
      <c r="A17" s="147"/>
      <c r="B17" s="295" t="s">
        <v>759</v>
      </c>
      <c r="C17" s="161"/>
      <c r="D17" s="167">
        <v>0</v>
      </c>
      <c r="E17" s="321">
        <f>10*75%</f>
        <v>7.5</v>
      </c>
      <c r="F17" s="321">
        <v>0</v>
      </c>
      <c r="G17" s="322"/>
      <c r="H17" s="323">
        <f t="shared" si="0"/>
        <v>7.5</v>
      </c>
      <c r="K17" s="147" t="s">
        <v>767</v>
      </c>
    </row>
    <row r="18" spans="1:11">
      <c r="A18" s="147"/>
      <c r="B18" s="295" t="s">
        <v>760</v>
      </c>
      <c r="C18" s="161"/>
      <c r="D18" s="167">
        <v>0</v>
      </c>
      <c r="E18" s="167">
        <v>10</v>
      </c>
      <c r="F18" s="167">
        <v>0</v>
      </c>
      <c r="G18" s="168"/>
      <c r="H18" s="311">
        <f t="shared" si="0"/>
        <v>10</v>
      </c>
    </row>
    <row r="19" spans="1:11">
      <c r="A19" s="147"/>
      <c r="B19" s="296" t="s">
        <v>761</v>
      </c>
      <c r="C19" s="161"/>
      <c r="D19" s="167">
        <v>10</v>
      </c>
      <c r="E19" s="167">
        <v>0</v>
      </c>
      <c r="F19" s="167">
        <v>0</v>
      </c>
      <c r="G19" s="168"/>
      <c r="H19" s="311">
        <f t="shared" si="0"/>
        <v>10</v>
      </c>
    </row>
    <row r="20" spans="1:11">
      <c r="A20" s="147"/>
      <c r="B20" s="296" t="s">
        <v>762</v>
      </c>
      <c r="C20" s="161"/>
      <c r="D20" s="167">
        <v>10</v>
      </c>
      <c r="E20" s="167">
        <v>0</v>
      </c>
      <c r="F20" s="167">
        <v>0</v>
      </c>
      <c r="G20" s="168"/>
      <c r="H20" s="311">
        <f t="shared" si="0"/>
        <v>10</v>
      </c>
    </row>
    <row r="21" spans="1:11">
      <c r="A21" s="147"/>
      <c r="B21" s="331" t="s">
        <v>776</v>
      </c>
      <c r="C21" s="290"/>
      <c r="D21" s="332">
        <v>0</v>
      </c>
      <c r="E21" s="329" t="s">
        <v>319</v>
      </c>
      <c r="F21" s="329">
        <v>4</v>
      </c>
      <c r="G21" s="330"/>
      <c r="H21" s="329">
        <f t="shared" si="0"/>
        <v>4</v>
      </c>
    </row>
    <row r="22" spans="1:11">
      <c r="A22" s="147"/>
      <c r="B22" s="155" t="s">
        <v>777</v>
      </c>
      <c r="C22" s="161"/>
      <c r="D22" s="167">
        <f>SUM(D8:D21)</f>
        <v>7630</v>
      </c>
      <c r="E22" s="167">
        <f>SUM(E8:E21)</f>
        <v>9002</v>
      </c>
      <c r="F22" s="167">
        <f>SUM(F8:F21)</f>
        <v>9334</v>
      </c>
      <c r="G22" s="168"/>
      <c r="H22" s="312">
        <f>SUM(H8:H21)</f>
        <v>25966</v>
      </c>
      <c r="J22" s="159">
        <f>H22-'CPN Portfolio 12.31.21'!K93</f>
        <v>0</v>
      </c>
    </row>
    <row r="23" spans="1:11">
      <c r="A23" s="147"/>
      <c r="B23" s="155"/>
      <c r="C23" s="161"/>
      <c r="D23" s="167"/>
      <c r="E23" s="167"/>
      <c r="F23" s="167"/>
      <c r="G23" s="168"/>
      <c r="H23" s="310"/>
    </row>
    <row r="24" spans="1:11">
      <c r="A24" s="147"/>
      <c r="B24" s="155"/>
      <c r="C24" s="161"/>
      <c r="D24" s="167"/>
      <c r="E24" s="167"/>
      <c r="F24" s="167"/>
      <c r="G24" s="168"/>
      <c r="H24" s="310"/>
    </row>
    <row r="25" spans="1:11">
      <c r="A25" s="147"/>
      <c r="B25" s="155" t="s">
        <v>491</v>
      </c>
      <c r="C25" s="299"/>
      <c r="D25" s="300"/>
      <c r="E25" s="300"/>
      <c r="F25" s="300"/>
      <c r="G25" s="301"/>
      <c r="H25" s="313"/>
    </row>
    <row r="26" spans="1:11">
      <c r="A26" s="147"/>
      <c r="B26" s="238" t="s">
        <v>326</v>
      </c>
      <c r="C26" s="299"/>
      <c r="D26" s="300"/>
      <c r="E26" s="300"/>
      <c r="F26" s="300"/>
      <c r="G26" s="301"/>
      <c r="H26" s="313"/>
    </row>
    <row r="27" spans="1:11">
      <c r="A27" s="147"/>
      <c r="B27" s="289" t="s">
        <v>780</v>
      </c>
      <c r="C27" s="333"/>
      <c r="D27" s="266">
        <f>'CPN Portfolio 3.31.21'!K94</f>
        <v>20</v>
      </c>
      <c r="E27" s="266"/>
      <c r="F27" s="266"/>
      <c r="G27" s="280"/>
      <c r="H27" s="334">
        <f>SUM(D27:F27)</f>
        <v>20</v>
      </c>
    </row>
    <row r="28" spans="1:11">
      <c r="A28" s="147"/>
      <c r="B28" s="160" t="s">
        <v>425</v>
      </c>
      <c r="C28" s="299"/>
      <c r="D28" s="165">
        <f>SUM(D27:D27)</f>
        <v>20</v>
      </c>
      <c r="E28" s="165">
        <f>SUM(E27:E27)</f>
        <v>0</v>
      </c>
      <c r="F28" s="165">
        <f>SUM(F27:F27)</f>
        <v>0</v>
      </c>
      <c r="G28" s="165"/>
      <c r="H28" s="328">
        <f>SUM(H27:H27)</f>
        <v>20</v>
      </c>
      <c r="K28" s="327"/>
    </row>
    <row r="29" spans="1:11" hidden="1">
      <c r="A29" s="147"/>
      <c r="B29" s="239" t="s">
        <v>360</v>
      </c>
      <c r="C29" s="161"/>
      <c r="D29" s="167"/>
      <c r="E29" s="167"/>
      <c r="F29" s="167"/>
      <c r="G29" s="168"/>
      <c r="H29" s="310"/>
    </row>
    <row r="30" spans="1:11" hidden="1">
      <c r="A30" s="147"/>
      <c r="B30" s="160"/>
      <c r="C30" s="161"/>
      <c r="D30" s="167"/>
      <c r="E30" s="167"/>
      <c r="F30" s="167">
        <v>0</v>
      </c>
      <c r="G30" s="168"/>
      <c r="H30" s="310">
        <f>F30</f>
        <v>0</v>
      </c>
    </row>
    <row r="31" spans="1:11" hidden="1">
      <c r="A31" s="147"/>
      <c r="B31" s="83"/>
      <c r="C31" s="161"/>
      <c r="D31" s="167"/>
      <c r="E31" s="167"/>
      <c r="F31" s="167">
        <v>0</v>
      </c>
      <c r="G31" s="168"/>
      <c r="H31" s="310">
        <f>F31</f>
        <v>0</v>
      </c>
    </row>
    <row r="32" spans="1:11" ht="14.5" hidden="1" thickBot="1">
      <c r="A32" s="147"/>
      <c r="B32" s="160" t="s">
        <v>586</v>
      </c>
      <c r="C32" s="161"/>
      <c r="D32" s="171">
        <f>SUM(D28:D29)</f>
        <v>20</v>
      </c>
      <c r="E32" s="171">
        <f>SUM(E28:E31)</f>
        <v>0</v>
      </c>
      <c r="F32" s="171">
        <f>SUM(F28:F31)</f>
        <v>0</v>
      </c>
      <c r="G32" s="171">
        <f t="shared" ref="G32:H32" si="1">SUM(G28:G31)</f>
        <v>0</v>
      </c>
      <c r="H32" s="315">
        <f t="shared" si="1"/>
        <v>20</v>
      </c>
      <c r="J32" s="159"/>
    </row>
    <row r="33" spans="1:10">
      <c r="A33" s="147"/>
      <c r="B33" s="160"/>
      <c r="C33" s="161"/>
      <c r="D33" s="173"/>
      <c r="E33" s="173"/>
      <c r="F33" s="174"/>
      <c r="G33" s="175"/>
      <c r="H33" s="316"/>
    </row>
    <row r="34" spans="1:10" ht="14.5" thickBot="1">
      <c r="A34" s="147"/>
      <c r="B34" s="148" t="s">
        <v>303</v>
      </c>
      <c r="C34" s="161"/>
      <c r="D34" s="179">
        <f>D22</f>
        <v>7630</v>
      </c>
      <c r="E34" s="179">
        <f>E22</f>
        <v>9002</v>
      </c>
      <c r="F34" s="179">
        <f>F22</f>
        <v>9334</v>
      </c>
      <c r="G34" s="175"/>
      <c r="H34" s="179">
        <f>H22</f>
        <v>25966</v>
      </c>
      <c r="J34" s="159">
        <f>H34-'CPN Portfolio 12.31.21'!K93</f>
        <v>0</v>
      </c>
    </row>
    <row r="35" spans="1:10">
      <c r="A35" s="147"/>
      <c r="H35" s="148"/>
    </row>
    <row r="36" spans="1:10" hidden="1">
      <c r="A36" s="147"/>
      <c r="H36" s="244" t="s">
        <v>409</v>
      </c>
      <c r="J36" s="265"/>
    </row>
    <row r="37" spans="1:10" hidden="1">
      <c r="B37" s="243" t="s">
        <v>387</v>
      </c>
      <c r="C37"/>
      <c r="D37" t="s">
        <v>388</v>
      </c>
      <c r="H37" s="147">
        <v>10</v>
      </c>
    </row>
    <row r="38" spans="1:10" hidden="1">
      <c r="B38" s="243" t="s">
        <v>389</v>
      </c>
      <c r="C38"/>
      <c r="D38" t="s">
        <v>390</v>
      </c>
      <c r="H38" s="147">
        <v>44</v>
      </c>
      <c r="J38" s="159"/>
    </row>
    <row r="39" spans="1:10" hidden="1">
      <c r="B39" s="243" t="s">
        <v>391</v>
      </c>
      <c r="C39"/>
      <c r="D39" t="s">
        <v>392</v>
      </c>
      <c r="H39" s="147">
        <f>14+28</f>
        <v>42</v>
      </c>
    </row>
    <row r="40" spans="1:10" hidden="1">
      <c r="B40" s="243" t="s">
        <v>393</v>
      </c>
      <c r="C40"/>
      <c r="D40" t="s">
        <v>394</v>
      </c>
      <c r="H40" s="147">
        <v>12</v>
      </c>
    </row>
    <row r="41" spans="1:10" hidden="1">
      <c r="B41" s="243" t="s">
        <v>395</v>
      </c>
      <c r="C41"/>
      <c r="D41" t="s">
        <v>396</v>
      </c>
      <c r="H41" s="147">
        <f>6+9</f>
        <v>15</v>
      </c>
    </row>
    <row r="42" spans="1:10" hidden="1">
      <c r="B42" s="243" t="s">
        <v>397</v>
      </c>
      <c r="C42"/>
      <c r="D42" t="s">
        <v>404</v>
      </c>
      <c r="H42" s="147">
        <v>12</v>
      </c>
    </row>
    <row r="43" spans="1:10" hidden="1">
      <c r="B43" s="243" t="s">
        <v>406</v>
      </c>
      <c r="C43"/>
      <c r="D43" t="s">
        <v>407</v>
      </c>
      <c r="H43" s="147">
        <v>15</v>
      </c>
    </row>
    <row r="44" spans="1:10" hidden="1">
      <c r="B44" s="243" t="s">
        <v>398</v>
      </c>
      <c r="C44"/>
      <c r="D44" t="s">
        <v>399</v>
      </c>
      <c r="F44" s="147" t="s">
        <v>582</v>
      </c>
      <c r="H44" s="147">
        <v>19</v>
      </c>
    </row>
    <row r="45" spans="1:10" hidden="1">
      <c r="B45" s="243" t="s">
        <v>400</v>
      </c>
      <c r="C45"/>
      <c r="D45" t="s">
        <v>401</v>
      </c>
      <c r="H45" s="147">
        <v>20</v>
      </c>
    </row>
    <row r="46" spans="1:10" hidden="1">
      <c r="B46" s="243" t="s">
        <v>434</v>
      </c>
      <c r="C46"/>
      <c r="D46" t="s">
        <v>435</v>
      </c>
      <c r="H46" s="147">
        <v>10</v>
      </c>
    </row>
    <row r="47" spans="1:10" hidden="1">
      <c r="B47" s="243" t="s">
        <v>434</v>
      </c>
      <c r="C47"/>
      <c r="D47" s="73" t="s">
        <v>484</v>
      </c>
      <c r="H47" s="147">
        <v>10</v>
      </c>
    </row>
    <row r="48" spans="1:10" ht="14.5" hidden="1" thickBot="1">
      <c r="B48" s="243"/>
      <c r="C48"/>
      <c r="D48"/>
      <c r="H48" s="245">
        <f>SUM(H37:H47)</f>
        <v>209</v>
      </c>
    </row>
    <row r="49" spans="2:5" hidden="1">
      <c r="B49" s="243" t="s">
        <v>402</v>
      </c>
      <c r="C49"/>
      <c r="D49" t="s">
        <v>485</v>
      </c>
    </row>
    <row r="50" spans="2:5" hidden="1">
      <c r="B50" s="243" t="s">
        <v>403</v>
      </c>
      <c r="C50"/>
      <c r="D50" t="s">
        <v>405</v>
      </c>
    </row>
    <row r="51" spans="2:5" hidden="1"/>
    <row r="52" spans="2:5" hidden="1">
      <c r="B52" s="243" t="s">
        <v>429</v>
      </c>
      <c r="D52" s="147" t="s">
        <v>430</v>
      </c>
    </row>
    <row r="53" spans="2:5" hidden="1">
      <c r="B53" s="243" t="s">
        <v>402</v>
      </c>
      <c r="D53" t="s">
        <v>437</v>
      </c>
      <c r="E53"/>
    </row>
  </sheetData>
  <conditionalFormatting sqref="B7">
    <cfRule type="expression" dxfId="232" priority="1">
      <formula>MOD(ROW(),2)=0</formula>
    </cfRule>
  </conditionalFormatting>
  <conditionalFormatting sqref="B26:B27">
    <cfRule type="expression" dxfId="231" priority="2">
      <formula>MOD(ROW(),2)=0</formula>
    </cfRule>
  </conditionalFormatting>
  <conditionalFormatting sqref="B30:B31">
    <cfRule type="expression" dxfId="230" priority="3">
      <formula>MOD(ROW(),2)=0</formula>
    </cfRule>
  </conditionalFormatting>
  <pageMargins left="0.7" right="0.7" top="0.75" bottom="0.75" header="0.3" footer="0.3"/>
  <pageSetup scale="8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690</v>
      </c>
      <c r="C6" s="155"/>
      <c r="D6" s="156">
        <f>'CPN Portfolio 12.31.19'!K46</f>
        <v>7435.25</v>
      </c>
      <c r="E6" s="156">
        <f>'CPN Portfolio 12.31.19'!K61</f>
        <v>9115</v>
      </c>
      <c r="F6" s="156">
        <f>'CPN Portfolio 12.31.19'!K91</f>
        <v>9330</v>
      </c>
      <c r="G6" s="156"/>
      <c r="H6" s="156">
        <f>SUM(D6:G6)</f>
        <v>25880.25</v>
      </c>
      <c r="J6" s="159"/>
    </row>
    <row r="7" spans="1:11">
      <c r="B7" s="83" t="s">
        <v>116</v>
      </c>
      <c r="C7" s="161"/>
      <c r="D7" s="170">
        <f>'CPN Portfolio 1.28.20'!K27-'CPN Portfolio 9.30.19 '!K32</f>
        <v>154.75</v>
      </c>
      <c r="E7" s="170"/>
      <c r="F7" s="170"/>
      <c r="G7" s="166"/>
      <c r="H7" s="285">
        <f>SUM(D7:F7)</f>
        <v>154.75</v>
      </c>
      <c r="K7" s="147" t="s">
        <v>683</v>
      </c>
    </row>
    <row r="8" spans="1:11" ht="14.5" thickBot="1">
      <c r="A8" s="147"/>
      <c r="B8" s="155" t="s">
        <v>699</v>
      </c>
      <c r="C8" s="161"/>
      <c r="D8" s="288">
        <f>SUM(D6:D7)</f>
        <v>7590</v>
      </c>
      <c r="E8" s="288">
        <f>SUM(E6:E7)</f>
        <v>9115</v>
      </c>
      <c r="F8" s="288">
        <f>SUM(F6:F7)</f>
        <v>9330</v>
      </c>
      <c r="G8" s="288"/>
      <c r="H8" s="288">
        <f>SUM(H6:H7)</f>
        <v>26035</v>
      </c>
      <c r="J8" s="159">
        <f>H8-'CPN Portfolio 1.28.20'!K92</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160" t="s">
        <v>627</v>
      </c>
      <c r="C13" s="161"/>
      <c r="D13" s="167"/>
      <c r="E13" s="167">
        <f>'CPN Portfolio 9.30.19 '!K97</f>
        <v>361</v>
      </c>
      <c r="F13" s="167"/>
      <c r="G13" s="168"/>
      <c r="H13" s="169">
        <v>361</v>
      </c>
    </row>
    <row r="14" spans="1:11">
      <c r="A14" s="147"/>
      <c r="B14" s="160" t="s">
        <v>425</v>
      </c>
      <c r="C14" s="161"/>
      <c r="D14" s="165">
        <f>SUM(D13)</f>
        <v>0</v>
      </c>
      <c r="E14" s="165">
        <f t="shared" ref="E14:H14" si="0">SUM(E13)</f>
        <v>361</v>
      </c>
      <c r="F14" s="165">
        <f t="shared" si="0"/>
        <v>0</v>
      </c>
      <c r="G14" s="165">
        <f t="shared" si="0"/>
        <v>0</v>
      </c>
      <c r="H14" s="165">
        <f t="shared" si="0"/>
        <v>361</v>
      </c>
    </row>
    <row r="15" spans="1:11">
      <c r="A15" s="147"/>
      <c r="B15" s="239" t="s">
        <v>360</v>
      </c>
      <c r="C15" s="161"/>
      <c r="D15" s="167"/>
      <c r="E15" s="167"/>
      <c r="F15" s="167"/>
      <c r="G15" s="168"/>
      <c r="H15" s="169"/>
    </row>
    <row r="16" spans="1:11">
      <c r="A16" s="147"/>
      <c r="B16" s="160" t="s">
        <v>649</v>
      </c>
      <c r="C16" s="161"/>
      <c r="D16" s="167"/>
      <c r="E16" s="167"/>
      <c r="F16" s="167">
        <v>0</v>
      </c>
      <c r="G16" s="168"/>
      <c r="H16" s="169">
        <f>F16</f>
        <v>0</v>
      </c>
      <c r="K16" s="147" t="s">
        <v>692</v>
      </c>
    </row>
    <row r="17" spans="1:11">
      <c r="A17" s="147"/>
      <c r="B17" s="83" t="s">
        <v>659</v>
      </c>
      <c r="C17" s="161"/>
      <c r="D17" s="167"/>
      <c r="E17" s="167"/>
      <c r="F17" s="167">
        <v>0</v>
      </c>
      <c r="G17" s="168"/>
      <c r="H17" s="169">
        <f>F17</f>
        <v>0</v>
      </c>
      <c r="K17" s="147" t="s">
        <v>692</v>
      </c>
    </row>
    <row r="18" spans="1:11" ht="14.5" thickBot="1">
      <c r="A18" s="147"/>
      <c r="B18" s="160" t="s">
        <v>586</v>
      </c>
      <c r="C18" s="161"/>
      <c r="D18" s="171">
        <f>SUM(D14:D15)</f>
        <v>0</v>
      </c>
      <c r="E18" s="171">
        <f>SUM(E14:E17)</f>
        <v>361</v>
      </c>
      <c r="F18" s="171">
        <f>SUM(F14:F17)</f>
        <v>0</v>
      </c>
      <c r="G18" s="171">
        <f t="shared" ref="G18:H18" si="1">SUM(G14:G17)</f>
        <v>0</v>
      </c>
      <c r="H18" s="171">
        <f t="shared" si="1"/>
        <v>361</v>
      </c>
      <c r="J18" s="159"/>
    </row>
    <row r="19" spans="1:11" ht="14.5" thickTop="1">
      <c r="A19" s="147"/>
      <c r="B19" s="160"/>
      <c r="C19" s="161"/>
      <c r="D19" s="173"/>
      <c r="E19" s="173"/>
      <c r="F19" s="174"/>
      <c r="G19" s="175"/>
      <c r="H19" s="176"/>
    </row>
    <row r="20" spans="1:11" ht="14.5" thickBot="1">
      <c r="A20" s="147"/>
      <c r="B20" s="148" t="s">
        <v>303</v>
      </c>
      <c r="C20" s="161"/>
      <c r="D20" s="179">
        <f>+D8+D18</f>
        <v>7590</v>
      </c>
      <c r="E20" s="179">
        <f>+E8+E18</f>
        <v>9476</v>
      </c>
      <c r="F20" s="179">
        <f>+F8+F18</f>
        <v>9330</v>
      </c>
      <c r="G20" s="175"/>
      <c r="H20" s="179">
        <f>+H8+H18</f>
        <v>26396</v>
      </c>
      <c r="J20" s="159">
        <f>H20-'CPN Portfolio 1.28.20'!K96</f>
        <v>0</v>
      </c>
    </row>
    <row r="21" spans="1:11">
      <c r="A21" s="147"/>
    </row>
    <row r="22" spans="1:11">
      <c r="A22" s="147"/>
      <c r="H22" s="244" t="s">
        <v>409</v>
      </c>
      <c r="J22" s="265"/>
    </row>
    <row r="23" spans="1:11">
      <c r="B23" s="243" t="s">
        <v>387</v>
      </c>
      <c r="C23"/>
      <c r="D23" t="s">
        <v>388</v>
      </c>
      <c r="H23" s="147">
        <v>10</v>
      </c>
    </row>
    <row r="24" spans="1:11">
      <c r="B24" s="243" t="s">
        <v>389</v>
      </c>
      <c r="C24"/>
      <c r="D24" t="s">
        <v>390</v>
      </c>
      <c r="H24" s="147">
        <v>44</v>
      </c>
      <c r="J24" s="159"/>
    </row>
    <row r="25" spans="1:11">
      <c r="B25" s="243" t="s">
        <v>391</v>
      </c>
      <c r="C25"/>
      <c r="D25" t="s">
        <v>392</v>
      </c>
      <c r="H25" s="147">
        <f>14+28</f>
        <v>42</v>
      </c>
    </row>
    <row r="26" spans="1:11">
      <c r="B26" s="243" t="s">
        <v>393</v>
      </c>
      <c r="C26"/>
      <c r="D26" t="s">
        <v>394</v>
      </c>
      <c r="H26" s="147">
        <v>12</v>
      </c>
    </row>
    <row r="27" spans="1:11">
      <c r="B27" s="243" t="s">
        <v>395</v>
      </c>
      <c r="C27"/>
      <c r="D27" t="s">
        <v>396</v>
      </c>
      <c r="H27" s="147">
        <f>6+9</f>
        <v>15</v>
      </c>
    </row>
    <row r="28" spans="1:11">
      <c r="B28" s="243" t="s">
        <v>397</v>
      </c>
      <c r="C28"/>
      <c r="D28" t="s">
        <v>404</v>
      </c>
      <c r="H28" s="147">
        <v>12</v>
      </c>
    </row>
    <row r="29" spans="1:11">
      <c r="B29" s="243" t="s">
        <v>406</v>
      </c>
      <c r="C29"/>
      <c r="D29" t="s">
        <v>407</v>
      </c>
      <c r="H29" s="147">
        <v>15</v>
      </c>
    </row>
    <row r="30" spans="1:11">
      <c r="B30" s="243" t="s">
        <v>398</v>
      </c>
      <c r="C30"/>
      <c r="D30" t="s">
        <v>399</v>
      </c>
      <c r="F30" s="147" t="s">
        <v>582</v>
      </c>
      <c r="H30" s="147">
        <v>19</v>
      </c>
    </row>
    <row r="31" spans="1:11">
      <c r="B31" s="243" t="s">
        <v>400</v>
      </c>
      <c r="C31"/>
      <c r="D31" t="s">
        <v>401</v>
      </c>
      <c r="H31" s="147">
        <v>20</v>
      </c>
    </row>
    <row r="32" spans="1:11">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7">
    <cfRule type="expression" dxfId="169" priority="1">
      <formula>MOD(ROW(),2)=0</formula>
    </cfRule>
  </conditionalFormatting>
  <conditionalFormatting sqref="B12:B13">
    <cfRule type="expression" dxfId="168" priority="6">
      <formula>MOD(ROW(),2)=0</formula>
    </cfRule>
  </conditionalFormatting>
  <conditionalFormatting sqref="B16:B17">
    <cfRule type="expression" dxfId="167" priority="4">
      <formula>MOD(ROW(),2)=0</formula>
    </cfRule>
  </conditionalFormatting>
  <pageMargins left="0.7" right="0.7" top="0.75" bottom="0.75" header="0.3" footer="0.3"/>
  <pageSetup scale="8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690</v>
      </c>
      <c r="C6" s="155"/>
      <c r="D6" s="156">
        <f>'CPN Portfolio 12.31.19'!I46</f>
        <v>6492</v>
      </c>
      <c r="E6" s="156">
        <f>'CPN Portfolio 12.31.19'!I61</f>
        <v>8594</v>
      </c>
      <c r="F6" s="156">
        <f>'CPN Portfolio 12.31.19'!I91</f>
        <v>6665.5</v>
      </c>
      <c r="G6" s="158"/>
      <c r="H6" s="156">
        <f>SUM(D6:G6)</f>
        <v>21751.5</v>
      </c>
      <c r="J6" s="159"/>
    </row>
    <row r="7" spans="1:11">
      <c r="B7" s="83" t="s">
        <v>116</v>
      </c>
      <c r="C7" s="161"/>
      <c r="D7" s="170">
        <f>'CPN Portfolio 1.28.20'!I27-'CPN Portfolio 9.30.19 '!I32</f>
        <v>143</v>
      </c>
      <c r="E7" s="170"/>
      <c r="F7" s="170"/>
      <c r="G7" s="166"/>
      <c r="H7" s="285">
        <f>SUM(D7:F7)</f>
        <v>143</v>
      </c>
      <c r="K7" s="147" t="s">
        <v>683</v>
      </c>
    </row>
    <row r="8" spans="1:11">
      <c r="A8" s="147"/>
      <c r="B8" s="155" t="s">
        <v>699</v>
      </c>
      <c r="C8" s="161"/>
      <c r="D8" s="165">
        <f>SUM(D6:D7)</f>
        <v>6635</v>
      </c>
      <c r="E8" s="165">
        <f>SUM(E6:E7)</f>
        <v>8594</v>
      </c>
      <c r="F8" s="165">
        <f>SUM(F6:F7)</f>
        <v>6665.5</v>
      </c>
      <c r="G8" s="165">
        <f>SUM(G6:G7)</f>
        <v>0</v>
      </c>
      <c r="H8" s="165">
        <f>SUM(H6:H7)</f>
        <v>21894.5</v>
      </c>
      <c r="J8" s="159">
        <f>H8-'CPN Portfolio 1.28.20'!I92</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160" t="s">
        <v>627</v>
      </c>
      <c r="C13" s="161"/>
      <c r="D13" s="167">
        <v>0</v>
      </c>
      <c r="E13" s="167">
        <v>0</v>
      </c>
      <c r="F13" s="167">
        <f>'CPN Portfolio 3.17.19'!I100</f>
        <v>0</v>
      </c>
      <c r="G13" s="168"/>
      <c r="H13" s="167">
        <f>SUM(D13:F13)</f>
        <v>0</v>
      </c>
    </row>
    <row r="14" spans="1:11">
      <c r="A14" s="147"/>
      <c r="B14" s="160" t="s">
        <v>425</v>
      </c>
      <c r="C14" s="161"/>
      <c r="D14" s="167">
        <f>SUM(D13)</f>
        <v>0</v>
      </c>
      <c r="E14" s="167">
        <f t="shared" ref="E14:H14" si="0">SUM(E13)</f>
        <v>0</v>
      </c>
      <c r="F14" s="167">
        <f t="shared" si="0"/>
        <v>0</v>
      </c>
      <c r="G14" s="167">
        <f t="shared" si="0"/>
        <v>0</v>
      </c>
      <c r="H14" s="167">
        <f t="shared" si="0"/>
        <v>0</v>
      </c>
    </row>
    <row r="15" spans="1:11">
      <c r="A15" s="147"/>
      <c r="B15" s="239" t="s">
        <v>360</v>
      </c>
      <c r="C15" s="161"/>
      <c r="D15" s="167"/>
      <c r="E15" s="167"/>
      <c r="F15" s="167"/>
      <c r="G15" s="168"/>
      <c r="H15" s="167"/>
    </row>
    <row r="16" spans="1:11">
      <c r="A16" s="147"/>
      <c r="B16" s="83" t="s">
        <v>649</v>
      </c>
      <c r="C16" s="161"/>
      <c r="D16" s="167"/>
      <c r="E16" s="167">
        <f>'CPN Portfolio 09.30.17 '!I101</f>
        <v>0</v>
      </c>
      <c r="F16" s="167">
        <v>0</v>
      </c>
      <c r="G16" s="168"/>
      <c r="H16" s="169">
        <f>SUM(D16:F16)</f>
        <v>0</v>
      </c>
      <c r="K16" s="147" t="s">
        <v>692</v>
      </c>
    </row>
    <row r="17" spans="1:11">
      <c r="A17" s="147"/>
      <c r="B17" s="83" t="s">
        <v>659</v>
      </c>
      <c r="C17" s="161"/>
      <c r="D17" s="167"/>
      <c r="E17" s="167"/>
      <c r="F17" s="167">
        <v>0</v>
      </c>
      <c r="G17" s="168"/>
      <c r="H17" s="169">
        <f>SUM(D17:F17)</f>
        <v>0</v>
      </c>
      <c r="K17" s="147" t="s">
        <v>692</v>
      </c>
    </row>
    <row r="18" spans="1:11" ht="14.5" thickBot="1">
      <c r="A18" s="147"/>
      <c r="B18" s="160" t="s">
        <v>587</v>
      </c>
      <c r="C18" s="161"/>
      <c r="D18" s="171">
        <f>SUM(D13:D17)</f>
        <v>0</v>
      </c>
      <c r="E18" s="171">
        <f>SUM(E13:E17)</f>
        <v>0</v>
      </c>
      <c r="F18" s="171">
        <f>SUM(F13:F17)</f>
        <v>0</v>
      </c>
      <c r="G18" s="171"/>
      <c r="H18" s="171">
        <f>SUM(H13:H17)</f>
        <v>0</v>
      </c>
      <c r="J18" s="159"/>
    </row>
    <row r="19" spans="1:11" ht="14.5" thickTop="1">
      <c r="A19" s="147"/>
      <c r="B19" s="160"/>
      <c r="C19" s="161"/>
      <c r="D19" s="173"/>
      <c r="E19" s="173"/>
      <c r="F19" s="174"/>
      <c r="G19" s="175"/>
      <c r="H19" s="176"/>
    </row>
    <row r="20" spans="1:11" ht="14.5" thickBot="1">
      <c r="A20" s="147"/>
      <c r="B20" s="148" t="s">
        <v>537</v>
      </c>
      <c r="C20" s="161"/>
      <c r="D20" s="179">
        <f>+D8+D14+D18</f>
        <v>6635</v>
      </c>
      <c r="E20" s="179">
        <f>+E8+E14+E18</f>
        <v>8594</v>
      </c>
      <c r="F20" s="179">
        <f>+F8+F14+F18</f>
        <v>6665.5</v>
      </c>
      <c r="G20" s="179">
        <f>+G8+G14+G18</f>
        <v>0</v>
      </c>
      <c r="H20" s="179">
        <f>+H8+H14+H18</f>
        <v>21894.5</v>
      </c>
      <c r="J20" s="159">
        <f>H20-'CPN Portfolio 1.28.20'!I96</f>
        <v>0</v>
      </c>
    </row>
    <row r="21" spans="1:11">
      <c r="A21" s="147"/>
    </row>
    <row r="22" spans="1:11">
      <c r="A22" s="147"/>
      <c r="H22" s="244" t="s">
        <v>409</v>
      </c>
      <c r="J22" s="265"/>
    </row>
    <row r="23" spans="1:11">
      <c r="B23" s="243" t="s">
        <v>387</v>
      </c>
      <c r="C23"/>
      <c r="D23" t="s">
        <v>388</v>
      </c>
      <c r="H23" s="147">
        <v>10</v>
      </c>
    </row>
    <row r="24" spans="1:11">
      <c r="B24" s="243" t="s">
        <v>389</v>
      </c>
      <c r="C24"/>
      <c r="D24" t="s">
        <v>390</v>
      </c>
      <c r="H24" s="147">
        <v>44</v>
      </c>
      <c r="J24" s="159"/>
    </row>
    <row r="25" spans="1:11">
      <c r="B25" s="243" t="s">
        <v>391</v>
      </c>
      <c r="C25"/>
      <c r="D25" t="s">
        <v>392</v>
      </c>
      <c r="H25" s="147">
        <f>14+28</f>
        <v>42</v>
      </c>
    </row>
    <row r="26" spans="1:11">
      <c r="B26" s="243" t="s">
        <v>393</v>
      </c>
      <c r="C26"/>
      <c r="D26" t="s">
        <v>394</v>
      </c>
      <c r="H26" s="147">
        <v>12</v>
      </c>
    </row>
    <row r="27" spans="1:11">
      <c r="B27" s="243" t="s">
        <v>395</v>
      </c>
      <c r="C27"/>
      <c r="D27" t="s">
        <v>396</v>
      </c>
      <c r="H27" s="147">
        <f>6+9</f>
        <v>15</v>
      </c>
    </row>
    <row r="28" spans="1:11">
      <c r="B28" s="243" t="s">
        <v>397</v>
      </c>
      <c r="C28"/>
      <c r="D28" t="s">
        <v>404</v>
      </c>
      <c r="H28" s="147">
        <v>12</v>
      </c>
    </row>
    <row r="29" spans="1:11">
      <c r="B29" s="243" t="s">
        <v>406</v>
      </c>
      <c r="C29"/>
      <c r="D29" t="s">
        <v>407</v>
      </c>
      <c r="H29" s="147">
        <v>15</v>
      </c>
    </row>
    <row r="30" spans="1:11">
      <c r="B30" s="243" t="s">
        <v>398</v>
      </c>
      <c r="C30"/>
      <c r="D30" t="s">
        <v>399</v>
      </c>
      <c r="H30" s="147">
        <v>19</v>
      </c>
    </row>
    <row r="31" spans="1:11">
      <c r="B31" s="243" t="s">
        <v>400</v>
      </c>
      <c r="C31"/>
      <c r="D31" t="s">
        <v>401</v>
      </c>
      <c r="H31" s="147">
        <v>20</v>
      </c>
    </row>
    <row r="32" spans="1:11">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7">
    <cfRule type="expression" dxfId="166" priority="1">
      <formula>MOD(ROW(),2)=0</formula>
    </cfRule>
  </conditionalFormatting>
  <conditionalFormatting sqref="B12:B13">
    <cfRule type="expression" dxfId="165" priority="3">
      <formula>MOD(ROW(),2)=0</formula>
    </cfRule>
  </conditionalFormatting>
  <conditionalFormatting sqref="B16:B17">
    <cfRule type="expression" dxfId="164" priority="4">
      <formula>MOD(ROW(),2)=0</formula>
    </cfRule>
  </conditionalFormatting>
  <pageMargins left="0.7" right="0.7" top="0.75" bottom="0.75" header="0.3" footer="0.3"/>
  <pageSetup scale="8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S110"/>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689</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3">
      <c r="B31" s="83" t="s">
        <v>44</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6492</v>
      </c>
      <c r="J46" s="204"/>
      <c r="K46" s="203">
        <f>SUM(K10:K45)</f>
        <v>7435.25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463+260+9</f>
        <v>732</v>
      </c>
      <c r="J51" s="59"/>
      <c r="K51" s="200">
        <f>608+200+9</f>
        <v>817</v>
      </c>
      <c r="M51" s="194" t="e">
        <f>+M55+1</f>
        <v>#REF!</v>
      </c>
      <c r="O51" s="194">
        <f>+O50+1</f>
        <v>39</v>
      </c>
    </row>
    <row r="52" spans="2:17" ht="15.5">
      <c r="B52" s="83" t="s">
        <v>414</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f>740+20</f>
        <v>760</v>
      </c>
      <c r="J53" s="59"/>
      <c r="K53" s="200">
        <f>762+20</f>
        <v>782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665</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449</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8594</v>
      </c>
      <c r="J61" s="204"/>
      <c r="K61" s="203">
        <f>SUM(K48:K60)</f>
        <v>9115</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1037+10+15-102</f>
        <v>960</v>
      </c>
      <c r="J63" s="59"/>
      <c r="K63" s="200">
        <v>1130</v>
      </c>
      <c r="O63" s="194">
        <f>+O60+1</f>
        <v>49</v>
      </c>
    </row>
    <row r="64" spans="2:17" ht="13">
      <c r="B64" s="83" t="s">
        <v>183</v>
      </c>
      <c r="C64" s="84"/>
      <c r="D64" s="103" t="s">
        <v>114</v>
      </c>
      <c r="E64" s="103" t="s">
        <v>255</v>
      </c>
      <c r="F64" s="103" t="s">
        <v>273</v>
      </c>
      <c r="G64" s="104">
        <v>1</v>
      </c>
      <c r="H64" s="105"/>
      <c r="I64" s="193">
        <f>1030+6+3-108</f>
        <v>931</v>
      </c>
      <c r="J64" s="59"/>
      <c r="K64" s="193">
        <v>1130</v>
      </c>
      <c r="M64" s="194" t="e">
        <f>+#REF!+1</f>
        <v>#REF!</v>
      </c>
      <c r="O64" s="194">
        <f t="shared" ref="O64:O84" si="6">+O63+1</f>
        <v>50</v>
      </c>
    </row>
    <row r="65" spans="2:15" ht="13">
      <c r="B65" s="83" t="s">
        <v>493</v>
      </c>
      <c r="D65" s="103" t="s">
        <v>114</v>
      </c>
      <c r="E65" s="103" t="s">
        <v>254</v>
      </c>
      <c r="F65" s="103" t="s">
        <v>273</v>
      </c>
      <c r="G65" s="104">
        <v>1</v>
      </c>
      <c r="I65" s="193">
        <f>668</f>
        <v>668</v>
      </c>
      <c r="J65" s="204"/>
      <c r="K65" s="193">
        <f>760+68</f>
        <v>828</v>
      </c>
      <c r="O65" s="194">
        <f t="shared" si="6"/>
        <v>51</v>
      </c>
    </row>
    <row r="66" spans="2:15" ht="13">
      <c r="B66" s="83" t="s">
        <v>80</v>
      </c>
      <c r="C66" s="84"/>
      <c r="D66" s="103" t="s">
        <v>78</v>
      </c>
      <c r="E66" s="103" t="s">
        <v>81</v>
      </c>
      <c r="F66" s="103" t="s">
        <v>298</v>
      </c>
      <c r="G66" s="104">
        <v>1</v>
      </c>
      <c r="H66" s="105"/>
      <c r="I66" s="200">
        <v>720</v>
      </c>
      <c r="J66" s="59"/>
      <c r="K66" s="200">
        <v>807</v>
      </c>
      <c r="M66" s="194" t="e">
        <f>+M61+1</f>
        <v>#REF!</v>
      </c>
      <c r="O66" s="194">
        <f t="shared" si="6"/>
        <v>52</v>
      </c>
    </row>
    <row r="67" spans="2:15" ht="13">
      <c r="B67" s="83" t="s">
        <v>499</v>
      </c>
      <c r="C67" s="84"/>
      <c r="D67" s="103" t="s">
        <v>120</v>
      </c>
      <c r="E67" s="103" t="s">
        <v>500</v>
      </c>
      <c r="F67" s="103" t="s">
        <v>273</v>
      </c>
      <c r="G67" s="104">
        <v>1</v>
      </c>
      <c r="H67" s="105"/>
      <c r="I67" s="200">
        <v>750</v>
      </c>
      <c r="J67" s="59"/>
      <c r="K67" s="200">
        <v>731</v>
      </c>
      <c r="O67" s="194">
        <f t="shared" si="6"/>
        <v>53</v>
      </c>
    </row>
    <row r="68" spans="2:15" ht="13">
      <c r="B68" s="83" t="s">
        <v>187</v>
      </c>
      <c r="C68" s="84"/>
      <c r="D68" s="103" t="s">
        <v>114</v>
      </c>
      <c r="E68" s="103" t="s">
        <v>255</v>
      </c>
      <c r="F68" s="103" t="s">
        <v>413</v>
      </c>
      <c r="G68" s="104">
        <v>1</v>
      </c>
      <c r="H68" s="105"/>
      <c r="I68" s="200">
        <v>0</v>
      </c>
      <c r="J68" s="59"/>
      <c r="K68" s="200">
        <v>725</v>
      </c>
      <c r="M68" s="194" t="e">
        <f>+M64+1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3">
      <c r="B70" s="83" t="s">
        <v>277</v>
      </c>
      <c r="C70" s="84"/>
      <c r="D70" s="103" t="s">
        <v>114</v>
      </c>
      <c r="E70" s="103" t="s">
        <v>254</v>
      </c>
      <c r="F70" s="103" t="s">
        <v>273</v>
      </c>
      <c r="G70" s="104">
        <v>1</v>
      </c>
      <c r="H70" s="105"/>
      <c r="I70" s="193">
        <f>518.5-55</f>
        <v>463.5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131</v>
      </c>
      <c r="C72" s="84"/>
      <c r="D72" s="103" t="s">
        <v>120</v>
      </c>
      <c r="E72" s="103" t="s">
        <v>112</v>
      </c>
      <c r="F72" s="103" t="s">
        <v>273</v>
      </c>
      <c r="G72" s="104">
        <v>0.5</v>
      </c>
      <c r="H72" s="105"/>
      <c r="I72" s="200">
        <v>422</v>
      </c>
      <c r="J72" s="59"/>
      <c r="K72" s="200">
        <v>519</v>
      </c>
      <c r="M72" s="194" t="e">
        <f>+M70+1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89</v>
      </c>
      <c r="C74" s="84"/>
      <c r="D74" s="103" t="s">
        <v>78</v>
      </c>
      <c r="E74" s="103" t="s">
        <v>90</v>
      </c>
      <c r="F74" s="103" t="s">
        <v>298</v>
      </c>
      <c r="G74" s="104">
        <v>1</v>
      </c>
      <c r="H74" s="105"/>
      <c r="I74" s="200">
        <v>184</v>
      </c>
      <c r="J74" s="59"/>
      <c r="K74" s="200">
        <v>215</v>
      </c>
      <c r="M74" s="194" t="e">
        <f>+#REF!+1</f>
        <v>#REF!</v>
      </c>
      <c r="O74" s="194">
        <f t="shared" si="6"/>
        <v>60</v>
      </c>
    </row>
    <row r="75" spans="2:15" ht="13">
      <c r="B75" s="83" t="s">
        <v>192</v>
      </c>
      <c r="C75" s="84"/>
      <c r="D75" s="103" t="s">
        <v>114</v>
      </c>
      <c r="E75" s="103" t="s">
        <v>256</v>
      </c>
      <c r="F75" s="103" t="s">
        <v>412</v>
      </c>
      <c r="G75" s="104">
        <v>1</v>
      </c>
      <c r="H75" s="105"/>
      <c r="I75" s="200">
        <v>0</v>
      </c>
      <c r="J75" s="59"/>
      <c r="K75" s="200">
        <v>191</v>
      </c>
      <c r="M75" s="194" t="e">
        <f>+#REF!+1</f>
        <v>#REF!</v>
      </c>
      <c r="O75" s="194">
        <f t="shared" si="6"/>
        <v>61</v>
      </c>
    </row>
    <row r="76" spans="2:15" ht="13">
      <c r="B76" s="83" t="s">
        <v>106</v>
      </c>
      <c r="C76" s="84"/>
      <c r="D76" s="103" t="s">
        <v>120</v>
      </c>
      <c r="E76" s="103" t="s">
        <v>107</v>
      </c>
      <c r="F76" s="103" t="s">
        <v>298</v>
      </c>
      <c r="G76" s="104">
        <v>1</v>
      </c>
      <c r="H76" s="105"/>
      <c r="I76" s="200">
        <v>110</v>
      </c>
      <c r="J76" s="59"/>
      <c r="K76" s="200">
        <v>121</v>
      </c>
      <c r="M76" s="194" t="e">
        <f>+#REF!+1</f>
        <v>#REF!</v>
      </c>
      <c r="O76" s="194">
        <f t="shared" si="6"/>
        <v>62</v>
      </c>
    </row>
    <row r="77" spans="2:15" ht="13">
      <c r="B77" s="83" t="s">
        <v>203</v>
      </c>
      <c r="C77" s="84"/>
      <c r="D77" s="103" t="s">
        <v>114</v>
      </c>
      <c r="E77" s="103" t="s">
        <v>256</v>
      </c>
      <c r="F77" s="103" t="s">
        <v>412</v>
      </c>
      <c r="G77" s="104">
        <v>1</v>
      </c>
      <c r="H77" s="105"/>
      <c r="I77" s="193">
        <v>0</v>
      </c>
      <c r="J77" s="59"/>
      <c r="K77" s="193">
        <v>92</v>
      </c>
      <c r="M77" s="194" t="e">
        <f>+M76+1</f>
        <v>#REF!</v>
      </c>
      <c r="O77" s="194">
        <f t="shared" si="6"/>
        <v>63</v>
      </c>
    </row>
    <row r="78" spans="2:15" ht="13">
      <c r="B78" s="83" t="s">
        <v>108</v>
      </c>
      <c r="C78" s="84"/>
      <c r="D78" s="103" t="s">
        <v>120</v>
      </c>
      <c r="E78" s="103" t="s">
        <v>107</v>
      </c>
      <c r="F78" s="103" t="s">
        <v>273</v>
      </c>
      <c r="G78" s="104">
        <v>1</v>
      </c>
      <c r="H78" s="105"/>
      <c r="I78" s="200">
        <v>60</v>
      </c>
      <c r="J78" s="59"/>
      <c r="K78" s="200">
        <v>80</v>
      </c>
      <c r="M78" s="194" t="e">
        <f t="shared" ref="M78:M91" si="7">+M77+1</f>
        <v>#REF!</v>
      </c>
      <c r="O78" s="194">
        <f t="shared" si="6"/>
        <v>64</v>
      </c>
    </row>
    <row r="79" spans="2:15" ht="13">
      <c r="B79" s="83" t="s">
        <v>211</v>
      </c>
      <c r="C79" s="84"/>
      <c r="D79" s="103" t="s">
        <v>114</v>
      </c>
      <c r="E79" s="103" t="s">
        <v>256</v>
      </c>
      <c r="F79" s="103" t="s">
        <v>412</v>
      </c>
      <c r="G79" s="104">
        <v>1</v>
      </c>
      <c r="H79" s="105"/>
      <c r="I79" s="200">
        <v>0</v>
      </c>
      <c r="J79" s="59"/>
      <c r="K79" s="200">
        <v>73</v>
      </c>
      <c r="M79" s="194" t="e">
        <f>+#REF!+1</f>
        <v>#REF!</v>
      </c>
      <c r="O79" s="194">
        <f t="shared" si="6"/>
        <v>65</v>
      </c>
    </row>
    <row r="80" spans="2:15" ht="13">
      <c r="B80" s="83" t="s">
        <v>220</v>
      </c>
      <c r="C80" s="84"/>
      <c r="D80" s="103" t="s">
        <v>114</v>
      </c>
      <c r="E80" s="103" t="s">
        <v>256</v>
      </c>
      <c r="F80" s="103" t="s">
        <v>412</v>
      </c>
      <c r="G80" s="104">
        <v>1</v>
      </c>
      <c r="H80" s="105"/>
      <c r="I80" s="200">
        <v>0</v>
      </c>
      <c r="J80" s="59"/>
      <c r="K80" s="200">
        <v>67</v>
      </c>
      <c r="M80" s="194" t="e">
        <f>+#REF!+1</f>
        <v>#REF!</v>
      </c>
      <c r="O80" s="194">
        <f t="shared" si="6"/>
        <v>66</v>
      </c>
    </row>
    <row r="81" spans="2:16" ht="13">
      <c r="B81" s="83" t="s">
        <v>109</v>
      </c>
      <c r="C81" s="84"/>
      <c r="D81" s="103" t="s">
        <v>120</v>
      </c>
      <c r="E81" s="103" t="s">
        <v>107</v>
      </c>
      <c r="F81" s="103" t="s">
        <v>273</v>
      </c>
      <c r="G81" s="104">
        <v>1</v>
      </c>
      <c r="H81" s="105"/>
      <c r="I81" s="200">
        <v>55</v>
      </c>
      <c r="J81" s="59"/>
      <c r="K81" s="200">
        <v>56</v>
      </c>
      <c r="M81" s="194" t="e">
        <f>+#REF!+1</f>
        <v>#REF!</v>
      </c>
      <c r="O81" s="194">
        <f t="shared" si="6"/>
        <v>67</v>
      </c>
    </row>
    <row r="82" spans="2:16" ht="13">
      <c r="B82" s="83" t="s">
        <v>224</v>
      </c>
      <c r="C82" s="84"/>
      <c r="D82" s="103" t="s">
        <v>114</v>
      </c>
      <c r="E82" s="103" t="s">
        <v>255</v>
      </c>
      <c r="F82" s="103" t="s">
        <v>412</v>
      </c>
      <c r="G82" s="104">
        <v>1</v>
      </c>
      <c r="H82" s="105"/>
      <c r="I82" s="193">
        <v>0</v>
      </c>
      <c r="J82" s="59"/>
      <c r="K82" s="193">
        <v>53</v>
      </c>
      <c r="M82" s="194" t="e">
        <f t="shared" si="7"/>
        <v>#REF!</v>
      </c>
      <c r="O82" s="194">
        <f t="shared" si="6"/>
        <v>68</v>
      </c>
    </row>
    <row r="83" spans="2:16" ht="13">
      <c r="B83" s="83" t="s">
        <v>110</v>
      </c>
      <c r="C83" s="84"/>
      <c r="D83" s="103" t="s">
        <v>120</v>
      </c>
      <c r="E83" s="103" t="s">
        <v>107</v>
      </c>
      <c r="F83" s="103" t="s">
        <v>412</v>
      </c>
      <c r="G83" s="104">
        <v>1</v>
      </c>
      <c r="H83" s="105"/>
      <c r="I83" s="200">
        <v>0</v>
      </c>
      <c r="J83" s="59"/>
      <c r="K83" s="200">
        <v>48</v>
      </c>
      <c r="M83" s="194" t="e">
        <f t="shared" si="7"/>
        <v>#REF!</v>
      </c>
      <c r="O83" s="194">
        <f t="shared" si="6"/>
        <v>69</v>
      </c>
    </row>
    <row r="84" spans="2:16" ht="13">
      <c r="B84" s="83" t="s">
        <v>111</v>
      </c>
      <c r="C84" s="84"/>
      <c r="D84" s="103" t="s">
        <v>120</v>
      </c>
      <c r="E84" s="103" t="s">
        <v>107</v>
      </c>
      <c r="F84" s="103" t="s">
        <v>298</v>
      </c>
      <c r="G84" s="104">
        <v>1</v>
      </c>
      <c r="H84" s="105"/>
      <c r="I84" s="193">
        <v>45</v>
      </c>
      <c r="J84" s="59"/>
      <c r="K84" s="193">
        <v>47</v>
      </c>
      <c r="M84" s="194" t="e">
        <f t="shared" si="7"/>
        <v>#REF!</v>
      </c>
      <c r="O84" s="194">
        <f t="shared" si="6"/>
        <v>70</v>
      </c>
    </row>
    <row r="85" spans="2:16" ht="13">
      <c r="B85" s="83" t="s">
        <v>226</v>
      </c>
      <c r="C85" s="84"/>
      <c r="D85" s="103" t="s">
        <v>114</v>
      </c>
      <c r="E85" s="103" t="s">
        <v>257</v>
      </c>
      <c r="F85" s="103" t="s">
        <v>412</v>
      </c>
      <c r="G85" s="104">
        <v>1</v>
      </c>
      <c r="H85" s="105"/>
      <c r="I85" s="200">
        <v>0</v>
      </c>
      <c r="J85" s="59"/>
      <c r="K85" s="200">
        <v>33</v>
      </c>
      <c r="M85" s="194" t="e">
        <f>+M84+1</f>
        <v>#REF!</v>
      </c>
      <c r="O85" s="194">
        <f>+O84+1</f>
        <v>71</v>
      </c>
    </row>
    <row r="86" spans="2:16" ht="13">
      <c r="B86" s="83" t="s">
        <v>229</v>
      </c>
      <c r="C86" s="84"/>
      <c r="D86" s="103" t="s">
        <v>114</v>
      </c>
      <c r="E86" s="103" t="s">
        <v>255</v>
      </c>
      <c r="F86" s="103" t="s">
        <v>412</v>
      </c>
      <c r="G86" s="104">
        <v>1</v>
      </c>
      <c r="H86" s="105"/>
      <c r="I86" s="200">
        <v>0</v>
      </c>
      <c r="J86" s="59"/>
      <c r="K86" s="200">
        <v>23</v>
      </c>
      <c r="M86" s="194" t="e">
        <f>+#REF!+1</f>
        <v>#REF!</v>
      </c>
      <c r="O86" s="194">
        <f>O85+1</f>
        <v>72</v>
      </c>
    </row>
    <row r="87" spans="2:16" ht="13">
      <c r="B87" s="83" t="s">
        <v>232</v>
      </c>
      <c r="C87" s="84"/>
      <c r="D87" s="103" t="s">
        <v>114</v>
      </c>
      <c r="E87" s="103" t="s">
        <v>255</v>
      </c>
      <c r="F87" s="103" t="s">
        <v>412</v>
      </c>
      <c r="G87" s="104">
        <v>1</v>
      </c>
      <c r="H87" s="105"/>
      <c r="I87" s="193">
        <v>0</v>
      </c>
      <c r="J87" s="59"/>
      <c r="K87" s="193">
        <v>20</v>
      </c>
      <c r="M87" s="194" t="e">
        <f t="shared" si="7"/>
        <v>#REF!</v>
      </c>
      <c r="O87" s="194">
        <f>+O86+1</f>
        <v>73</v>
      </c>
    </row>
    <row r="88" spans="2:16" ht="13">
      <c r="B88" s="83" t="s">
        <v>234</v>
      </c>
      <c r="C88" s="84"/>
      <c r="D88" s="103" t="s">
        <v>114</v>
      </c>
      <c r="E88" s="103" t="s">
        <v>257</v>
      </c>
      <c r="F88" s="103" t="s">
        <v>412</v>
      </c>
      <c r="G88" s="104">
        <v>1</v>
      </c>
      <c r="H88" s="105"/>
      <c r="I88" s="200">
        <v>0</v>
      </c>
      <c r="J88" s="59"/>
      <c r="K88" s="200">
        <v>12</v>
      </c>
      <c r="M88" s="194" t="e">
        <f t="shared" si="7"/>
        <v>#REF!</v>
      </c>
      <c r="O88" s="194">
        <f>+O87+1</f>
        <v>74</v>
      </c>
    </row>
    <row r="89" spans="2:16" ht="13">
      <c r="B89" s="83" t="s">
        <v>237</v>
      </c>
      <c r="C89" s="84"/>
      <c r="D89" s="103" t="s">
        <v>114</v>
      </c>
      <c r="E89" s="103" t="s">
        <v>258</v>
      </c>
      <c r="F89" s="103" t="s">
        <v>412</v>
      </c>
      <c r="G89" s="104">
        <v>1</v>
      </c>
      <c r="H89" s="105"/>
      <c r="I89" s="193">
        <v>0</v>
      </c>
      <c r="J89" s="59"/>
      <c r="K89" s="193">
        <v>10</v>
      </c>
      <c r="M89" s="194" t="e">
        <f t="shared" si="7"/>
        <v>#REF!</v>
      </c>
      <c r="O89" s="194">
        <f>+O88+1</f>
        <v>75</v>
      </c>
    </row>
    <row r="90" spans="2:16" ht="13">
      <c r="B90" s="83" t="s">
        <v>240</v>
      </c>
      <c r="C90" s="84"/>
      <c r="D90" s="103" t="s">
        <v>114</v>
      </c>
      <c r="E90" s="103" t="s">
        <v>256</v>
      </c>
      <c r="F90" s="103" t="s">
        <v>243</v>
      </c>
      <c r="G90" s="104">
        <v>1</v>
      </c>
      <c r="H90" s="105"/>
      <c r="I90" s="198">
        <v>0</v>
      </c>
      <c r="J90" s="59"/>
      <c r="K90" s="198">
        <v>4</v>
      </c>
      <c r="M90" s="194" t="e">
        <f t="shared" si="7"/>
        <v>#REF!</v>
      </c>
      <c r="O90" s="194">
        <f>+O89+1</f>
        <v>76</v>
      </c>
      <c r="P90" s="194" t="s">
        <v>275</v>
      </c>
    </row>
    <row r="91" spans="2:16" ht="13">
      <c r="B91" s="201" t="s">
        <v>62</v>
      </c>
      <c r="C91" s="84"/>
      <c r="D91" s="103"/>
      <c r="E91" s="103"/>
      <c r="F91" s="103"/>
      <c r="G91" s="104"/>
      <c r="H91" s="105"/>
      <c r="I91" s="200">
        <f>SUM(I63:I90)</f>
        <v>6665.5</v>
      </c>
      <c r="J91" s="59"/>
      <c r="K91" s="200">
        <f>SUM(K63:K90)</f>
        <v>9330</v>
      </c>
      <c r="M91" s="194" t="e">
        <f t="shared" si="7"/>
        <v>#REF!</v>
      </c>
      <c r="N91" s="194" t="s">
        <v>138</v>
      </c>
    </row>
    <row r="92" spans="2:16" ht="13.5" thickBot="1">
      <c r="B92" s="241" t="s">
        <v>377</v>
      </c>
      <c r="C92" s="240">
        <f>O90</f>
        <v>76</v>
      </c>
      <c r="I92" s="230">
        <f>+I46+I61+I91</f>
        <v>21751.5</v>
      </c>
      <c r="J92" s="231"/>
      <c r="K92" s="230">
        <f>+K46+K61+K91</f>
        <v>25880.25</v>
      </c>
    </row>
    <row r="93" spans="2:16" ht="13.5" thickTop="1">
      <c r="B93" s="229"/>
      <c r="I93" s="237"/>
      <c r="J93" s="231"/>
      <c r="K93" s="237"/>
    </row>
    <row r="94" spans="2:16" ht="13">
      <c r="B94" s="263" t="s">
        <v>513</v>
      </c>
      <c r="I94" s="237"/>
      <c r="J94" s="231"/>
      <c r="K94" s="237"/>
    </row>
    <row r="95" spans="2:16" ht="13.5">
      <c r="B95" s="238" t="s">
        <v>326</v>
      </c>
      <c r="I95" s="237"/>
      <c r="J95" s="231"/>
      <c r="K95" s="237"/>
    </row>
    <row r="96" spans="2:16" ht="15.5">
      <c r="B96" s="83" t="s">
        <v>685</v>
      </c>
      <c r="C96" s="84"/>
      <c r="D96" s="103" t="s">
        <v>78</v>
      </c>
      <c r="E96" s="103" t="s">
        <v>85</v>
      </c>
      <c r="F96" s="103" t="s">
        <v>412</v>
      </c>
      <c r="G96" s="104">
        <v>1</v>
      </c>
      <c r="I96" s="193">
        <v>0</v>
      </c>
      <c r="J96" s="204"/>
      <c r="K96" s="193">
        <v>361</v>
      </c>
    </row>
    <row r="97" spans="1:11" ht="13.5">
      <c r="B97" s="264" t="s">
        <v>490</v>
      </c>
      <c r="C97" s="264"/>
      <c r="D97" s="264"/>
      <c r="E97" s="264"/>
      <c r="F97" s="264"/>
      <c r="G97" s="264"/>
      <c r="H97" s="264"/>
      <c r="I97" s="264"/>
      <c r="J97" s="264"/>
      <c r="K97" s="264"/>
    </row>
    <row r="98" spans="1:11" ht="15.5">
      <c r="B98" s="83" t="s">
        <v>686</v>
      </c>
      <c r="C98" s="84"/>
      <c r="D98" s="103" t="s">
        <v>120</v>
      </c>
      <c r="E98" s="103" t="s">
        <v>107</v>
      </c>
      <c r="F98" s="103" t="s">
        <v>243</v>
      </c>
      <c r="G98" s="104">
        <v>1</v>
      </c>
      <c r="I98" s="193">
        <v>124</v>
      </c>
      <c r="J98" s="204"/>
      <c r="K98" s="193">
        <v>124</v>
      </c>
    </row>
    <row r="99" spans="1:11" ht="15.5">
      <c r="B99" s="83" t="s">
        <v>687</v>
      </c>
      <c r="C99" s="84"/>
      <c r="D99" s="103" t="s">
        <v>120</v>
      </c>
      <c r="E99" s="103" t="s">
        <v>107</v>
      </c>
      <c r="F99" s="103" t="s">
        <v>243</v>
      </c>
      <c r="G99" s="104">
        <v>1</v>
      </c>
      <c r="I99" s="193">
        <v>100</v>
      </c>
      <c r="J99" s="204"/>
      <c r="K99" s="193">
        <v>100</v>
      </c>
    </row>
    <row r="100" spans="1:11" ht="13">
      <c r="B100" s="229" t="s">
        <v>671</v>
      </c>
      <c r="I100" s="232">
        <f>SUM(I92:I99)</f>
        <v>21975.5</v>
      </c>
      <c r="J100" s="231"/>
      <c r="K100" s="232">
        <f>SUM(K92:K99)</f>
        <v>26465.25</v>
      </c>
    </row>
    <row r="101" spans="1:11" ht="13">
      <c r="B101" s="76"/>
      <c r="C101" s="76"/>
      <c r="D101" s="76"/>
      <c r="E101" s="76"/>
      <c r="F101" s="77"/>
      <c r="G101" s="76"/>
      <c r="H101" s="76"/>
      <c r="I101" s="235"/>
      <c r="J101" s="105"/>
      <c r="K101" s="235"/>
    </row>
    <row r="102" spans="1:11" ht="42.75" customHeight="1">
      <c r="A102" s="236">
        <v>-1</v>
      </c>
      <c r="B102" s="364" t="s">
        <v>642</v>
      </c>
      <c r="C102" s="364"/>
      <c r="D102" s="364"/>
      <c r="E102" s="364"/>
      <c r="F102" s="364"/>
      <c r="G102" s="364"/>
      <c r="H102" s="364"/>
      <c r="I102" s="364"/>
      <c r="J102" s="364"/>
      <c r="K102" s="364"/>
    </row>
    <row r="103" spans="1:11" ht="42.65" customHeight="1">
      <c r="A103" s="236">
        <v>-2</v>
      </c>
      <c r="B103" s="364" t="s">
        <v>658</v>
      </c>
      <c r="C103" s="364"/>
      <c r="D103" s="364"/>
      <c r="E103" s="364"/>
      <c r="F103" s="364"/>
      <c r="G103" s="364"/>
      <c r="H103" s="364"/>
      <c r="I103" s="364"/>
      <c r="J103" s="364"/>
      <c r="K103" s="364"/>
    </row>
    <row r="104" spans="1:11" ht="29.25" customHeight="1">
      <c r="A104" s="236">
        <v>-3</v>
      </c>
      <c r="B104" s="364" t="s">
        <v>118</v>
      </c>
      <c r="C104" s="364"/>
      <c r="D104" s="364"/>
      <c r="E104" s="364"/>
      <c r="F104" s="364"/>
      <c r="G104" s="364"/>
      <c r="H104" s="364"/>
      <c r="I104" s="364"/>
      <c r="J104" s="364"/>
      <c r="K104" s="364"/>
    </row>
    <row r="105" spans="1:11" ht="19.5" customHeight="1">
      <c r="A105" s="236">
        <v>-4</v>
      </c>
      <c r="B105" s="364" t="s">
        <v>455</v>
      </c>
      <c r="C105" s="364"/>
      <c r="D105" s="364"/>
      <c r="E105" s="364"/>
      <c r="F105" s="364"/>
      <c r="G105" s="364"/>
      <c r="H105" s="364"/>
      <c r="I105" s="364"/>
      <c r="J105" s="364"/>
      <c r="K105" s="364"/>
    </row>
    <row r="106" spans="1:11" ht="19.5" customHeight="1">
      <c r="A106" s="236">
        <v>-5</v>
      </c>
      <c r="B106" s="364" t="s">
        <v>644</v>
      </c>
      <c r="C106" s="364"/>
      <c r="D106" s="364"/>
      <c r="E106" s="364"/>
      <c r="F106" s="364"/>
      <c r="G106" s="364"/>
      <c r="H106" s="273"/>
      <c r="I106" s="273"/>
      <c r="J106" s="273"/>
      <c r="K106" s="273"/>
    </row>
    <row r="107" spans="1:11" ht="19.399999999999999" customHeight="1">
      <c r="A107" s="236">
        <v>-6</v>
      </c>
      <c r="B107" s="364" t="s">
        <v>133</v>
      </c>
      <c r="C107" s="364"/>
      <c r="D107" s="364"/>
      <c r="E107" s="364"/>
      <c r="F107" s="364"/>
      <c r="G107" s="364"/>
      <c r="H107" s="364"/>
      <c r="I107" s="364"/>
      <c r="J107" s="364"/>
      <c r="K107" s="364"/>
    </row>
    <row r="108" spans="1:11" ht="20.149999999999999" customHeight="1">
      <c r="A108" s="236">
        <v>-7</v>
      </c>
      <c r="B108" s="364" t="s">
        <v>410</v>
      </c>
      <c r="C108" s="364"/>
      <c r="D108" s="364"/>
      <c r="E108" s="364"/>
      <c r="F108" s="364"/>
      <c r="G108" s="364"/>
      <c r="H108" s="364"/>
      <c r="I108" s="364"/>
      <c r="J108" s="364"/>
      <c r="K108" s="364"/>
    </row>
    <row r="109" spans="1:11" ht="20.5" customHeight="1">
      <c r="A109" s="236">
        <v>-8</v>
      </c>
      <c r="B109" s="364" t="s">
        <v>626</v>
      </c>
      <c r="C109" s="364"/>
      <c r="D109" s="364"/>
      <c r="E109" s="364"/>
      <c r="F109" s="364"/>
      <c r="G109" s="364"/>
      <c r="H109" s="364"/>
      <c r="I109" s="364"/>
      <c r="J109" s="364"/>
      <c r="K109" s="364"/>
    </row>
    <row r="110" spans="1:11" ht="29.5" customHeight="1">
      <c r="A110" s="236">
        <v>-9</v>
      </c>
      <c r="B110" s="364" t="s">
        <v>672</v>
      </c>
      <c r="C110" s="364"/>
      <c r="D110" s="364"/>
      <c r="E110" s="364"/>
      <c r="F110" s="364"/>
      <c r="G110" s="364"/>
      <c r="H110" s="364"/>
      <c r="I110" s="364"/>
      <c r="J110" s="364"/>
      <c r="K110" s="364"/>
    </row>
  </sheetData>
  <autoFilter ref="A7:P92" xr:uid="{00000000-0009-0000-0000-000028000000}"/>
  <mergeCells count="9">
    <mergeCell ref="B108:K108"/>
    <mergeCell ref="B109:K109"/>
    <mergeCell ref="B110:K110"/>
    <mergeCell ref="B102:K102"/>
    <mergeCell ref="B103:K103"/>
    <mergeCell ref="B104:K104"/>
    <mergeCell ref="B105:K105"/>
    <mergeCell ref="B106:G106"/>
    <mergeCell ref="B107:K107"/>
  </mergeCells>
  <conditionalFormatting sqref="B8:K100">
    <cfRule type="expression" dxfId="163" priority="1">
      <formula>MOD(ROW(),2)=0</formula>
    </cfRule>
  </conditionalFormatting>
  <pageMargins left="0.45" right="0.45" top="0.25" bottom="0.25" header="0.3" footer="0.3"/>
  <pageSetup paperSize="17"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S110"/>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688</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3">
      <c r="B31" s="83" t="s">
        <v>44</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6492</v>
      </c>
      <c r="J46" s="204"/>
      <c r="K46" s="203">
        <f>SUM(K10:K45)</f>
        <v>7435.25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463+260+9</f>
        <v>732</v>
      </c>
      <c r="J51" s="59"/>
      <c r="K51" s="200">
        <f>608+200+9</f>
        <v>817</v>
      </c>
      <c r="M51" s="194" t="e">
        <f>+M55+1</f>
        <v>#REF!</v>
      </c>
      <c r="O51" s="194">
        <f>+O50+1</f>
        <v>39</v>
      </c>
    </row>
    <row r="52" spans="2:17" ht="15.5">
      <c r="B52" s="83" t="s">
        <v>414</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665</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449</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8574</v>
      </c>
      <c r="J61" s="204"/>
      <c r="K61" s="203">
        <f>SUM(K48:K60)</f>
        <v>9095</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1037+10+15-102</f>
        <v>960</v>
      </c>
      <c r="J63" s="59"/>
      <c r="K63" s="200">
        <v>1130</v>
      </c>
      <c r="O63" s="194">
        <f>+O60+1</f>
        <v>49</v>
      </c>
    </row>
    <row r="64" spans="2:17" ht="13">
      <c r="B64" s="83" t="s">
        <v>183</v>
      </c>
      <c r="C64" s="84"/>
      <c r="D64" s="103" t="s">
        <v>114</v>
      </c>
      <c r="E64" s="103" t="s">
        <v>255</v>
      </c>
      <c r="F64" s="103" t="s">
        <v>273</v>
      </c>
      <c r="G64" s="104">
        <v>1</v>
      </c>
      <c r="H64" s="105"/>
      <c r="I64" s="193">
        <f>1030+6+3-108</f>
        <v>931</v>
      </c>
      <c r="J64" s="59"/>
      <c r="K64" s="193">
        <v>1130</v>
      </c>
      <c r="M64" s="194" t="e">
        <f>+#REF!+1</f>
        <v>#REF!</v>
      </c>
      <c r="O64" s="194">
        <f t="shared" ref="O64:O84" si="6">+O63+1</f>
        <v>50</v>
      </c>
    </row>
    <row r="65" spans="2:15" ht="13">
      <c r="B65" s="83" t="s">
        <v>493</v>
      </c>
      <c r="D65" s="103" t="s">
        <v>114</v>
      </c>
      <c r="E65" s="103" t="s">
        <v>254</v>
      </c>
      <c r="F65" s="103" t="s">
        <v>273</v>
      </c>
      <c r="G65" s="104">
        <v>1</v>
      </c>
      <c r="I65" s="193">
        <f>668</f>
        <v>668</v>
      </c>
      <c r="J65" s="204"/>
      <c r="K65" s="193">
        <f>760+68</f>
        <v>828</v>
      </c>
      <c r="O65" s="194">
        <f t="shared" si="6"/>
        <v>51</v>
      </c>
    </row>
    <row r="66" spans="2:15" ht="13">
      <c r="B66" s="83" t="s">
        <v>80</v>
      </c>
      <c r="C66" s="84"/>
      <c r="D66" s="103" t="s">
        <v>78</v>
      </c>
      <c r="E66" s="103" t="s">
        <v>81</v>
      </c>
      <c r="F66" s="103" t="s">
        <v>298</v>
      </c>
      <c r="G66" s="104">
        <v>1</v>
      </c>
      <c r="H66" s="105"/>
      <c r="I66" s="200">
        <v>720</v>
      </c>
      <c r="J66" s="59"/>
      <c r="K66" s="200">
        <v>807</v>
      </c>
      <c r="M66" s="194" t="e">
        <f>+M61+1</f>
        <v>#REF!</v>
      </c>
      <c r="O66" s="194">
        <f t="shared" si="6"/>
        <v>52</v>
      </c>
    </row>
    <row r="67" spans="2:15" ht="13">
      <c r="B67" s="83" t="s">
        <v>499</v>
      </c>
      <c r="C67" s="84"/>
      <c r="D67" s="103" t="s">
        <v>120</v>
      </c>
      <c r="E67" s="103" t="s">
        <v>500</v>
      </c>
      <c r="F67" s="103" t="s">
        <v>273</v>
      </c>
      <c r="G67" s="104">
        <v>1</v>
      </c>
      <c r="H67" s="105"/>
      <c r="I67" s="200">
        <v>750</v>
      </c>
      <c r="J67" s="59"/>
      <c r="K67" s="200">
        <v>731</v>
      </c>
      <c r="O67" s="194">
        <f t="shared" si="6"/>
        <v>53</v>
      </c>
    </row>
    <row r="68" spans="2:15" ht="13">
      <c r="B68" s="83" t="s">
        <v>187</v>
      </c>
      <c r="C68" s="84"/>
      <c r="D68" s="103" t="s">
        <v>114</v>
      </c>
      <c r="E68" s="103" t="s">
        <v>255</v>
      </c>
      <c r="F68" s="103" t="s">
        <v>413</v>
      </c>
      <c r="G68" s="104">
        <v>1</v>
      </c>
      <c r="H68" s="105"/>
      <c r="I68" s="200">
        <v>0</v>
      </c>
      <c r="J68" s="59"/>
      <c r="K68" s="200">
        <v>725</v>
      </c>
      <c r="M68" s="194" t="e">
        <f>+M64+1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3">
      <c r="B70" s="83" t="s">
        <v>277</v>
      </c>
      <c r="C70" s="84"/>
      <c r="D70" s="103" t="s">
        <v>114</v>
      </c>
      <c r="E70" s="103" t="s">
        <v>254</v>
      </c>
      <c r="F70" s="103" t="s">
        <v>273</v>
      </c>
      <c r="G70" s="104">
        <v>1</v>
      </c>
      <c r="H70" s="105"/>
      <c r="I70" s="193">
        <f>518.5-55</f>
        <v>463.5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131</v>
      </c>
      <c r="C72" s="84"/>
      <c r="D72" s="103" t="s">
        <v>120</v>
      </c>
      <c r="E72" s="103" t="s">
        <v>112</v>
      </c>
      <c r="F72" s="103" t="s">
        <v>273</v>
      </c>
      <c r="G72" s="104">
        <v>0.5</v>
      </c>
      <c r="H72" s="105"/>
      <c r="I72" s="200">
        <v>422</v>
      </c>
      <c r="J72" s="59"/>
      <c r="K72" s="200">
        <v>519</v>
      </c>
      <c r="M72" s="194" t="e">
        <f>+M70+1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89</v>
      </c>
      <c r="C74" s="84"/>
      <c r="D74" s="103" t="s">
        <v>78</v>
      </c>
      <c r="E74" s="103" t="s">
        <v>90</v>
      </c>
      <c r="F74" s="103" t="s">
        <v>298</v>
      </c>
      <c r="G74" s="104">
        <v>1</v>
      </c>
      <c r="H74" s="105"/>
      <c r="I74" s="200">
        <v>184</v>
      </c>
      <c r="J74" s="59"/>
      <c r="K74" s="200">
        <v>215</v>
      </c>
      <c r="M74" s="194" t="e">
        <f>+#REF!+1</f>
        <v>#REF!</v>
      </c>
      <c r="O74" s="194">
        <f t="shared" si="6"/>
        <v>60</v>
      </c>
    </row>
    <row r="75" spans="2:15" ht="13">
      <c r="B75" s="83" t="s">
        <v>192</v>
      </c>
      <c r="C75" s="84"/>
      <c r="D75" s="103" t="s">
        <v>114</v>
      </c>
      <c r="E75" s="103" t="s">
        <v>256</v>
      </c>
      <c r="F75" s="103" t="s">
        <v>412</v>
      </c>
      <c r="G75" s="104">
        <v>1</v>
      </c>
      <c r="H75" s="105"/>
      <c r="I75" s="200">
        <v>0</v>
      </c>
      <c r="J75" s="59"/>
      <c r="K75" s="200">
        <v>191</v>
      </c>
      <c r="M75" s="194" t="e">
        <f>+#REF!+1</f>
        <v>#REF!</v>
      </c>
      <c r="O75" s="194">
        <f t="shared" si="6"/>
        <v>61</v>
      </c>
    </row>
    <row r="76" spans="2:15" ht="13">
      <c r="B76" s="83" t="s">
        <v>106</v>
      </c>
      <c r="C76" s="84"/>
      <c r="D76" s="103" t="s">
        <v>120</v>
      </c>
      <c r="E76" s="103" t="s">
        <v>107</v>
      </c>
      <c r="F76" s="103" t="s">
        <v>298</v>
      </c>
      <c r="G76" s="104">
        <v>1</v>
      </c>
      <c r="H76" s="105"/>
      <c r="I76" s="200">
        <v>110</v>
      </c>
      <c r="J76" s="59"/>
      <c r="K76" s="200">
        <v>121</v>
      </c>
      <c r="M76" s="194" t="e">
        <f>+#REF!+1</f>
        <v>#REF!</v>
      </c>
      <c r="O76" s="194">
        <f t="shared" si="6"/>
        <v>62</v>
      </c>
    </row>
    <row r="77" spans="2:15" ht="13">
      <c r="B77" s="83" t="s">
        <v>203</v>
      </c>
      <c r="C77" s="84"/>
      <c r="D77" s="103" t="s">
        <v>114</v>
      </c>
      <c r="E77" s="103" t="s">
        <v>256</v>
      </c>
      <c r="F77" s="103" t="s">
        <v>412</v>
      </c>
      <c r="G77" s="104">
        <v>1</v>
      </c>
      <c r="H77" s="105"/>
      <c r="I77" s="193">
        <v>0</v>
      </c>
      <c r="J77" s="59"/>
      <c r="K77" s="193">
        <v>92</v>
      </c>
      <c r="M77" s="194" t="e">
        <f>+M76+1</f>
        <v>#REF!</v>
      </c>
      <c r="O77" s="194">
        <f t="shared" si="6"/>
        <v>63</v>
      </c>
    </row>
    <row r="78" spans="2:15" ht="13">
      <c r="B78" s="83" t="s">
        <v>108</v>
      </c>
      <c r="C78" s="84"/>
      <c r="D78" s="103" t="s">
        <v>120</v>
      </c>
      <c r="E78" s="103" t="s">
        <v>107</v>
      </c>
      <c r="F78" s="103" t="s">
        <v>273</v>
      </c>
      <c r="G78" s="104">
        <v>1</v>
      </c>
      <c r="H78" s="105"/>
      <c r="I78" s="200">
        <v>60</v>
      </c>
      <c r="J78" s="59"/>
      <c r="K78" s="200">
        <v>80</v>
      </c>
      <c r="M78" s="194" t="e">
        <f t="shared" ref="M78:M91" si="7">+M77+1</f>
        <v>#REF!</v>
      </c>
      <c r="O78" s="194">
        <f t="shared" si="6"/>
        <v>64</v>
      </c>
    </row>
    <row r="79" spans="2:15" ht="13">
      <c r="B79" s="83" t="s">
        <v>211</v>
      </c>
      <c r="C79" s="84"/>
      <c r="D79" s="103" t="s">
        <v>114</v>
      </c>
      <c r="E79" s="103" t="s">
        <v>256</v>
      </c>
      <c r="F79" s="103" t="s">
        <v>412</v>
      </c>
      <c r="G79" s="104">
        <v>1</v>
      </c>
      <c r="H79" s="105"/>
      <c r="I79" s="200">
        <v>0</v>
      </c>
      <c r="J79" s="59"/>
      <c r="K79" s="200">
        <v>73</v>
      </c>
      <c r="M79" s="194" t="e">
        <f>+#REF!+1</f>
        <v>#REF!</v>
      </c>
      <c r="O79" s="194">
        <f t="shared" si="6"/>
        <v>65</v>
      </c>
    </row>
    <row r="80" spans="2:15" ht="13">
      <c r="B80" s="83" t="s">
        <v>220</v>
      </c>
      <c r="C80" s="84"/>
      <c r="D80" s="103" t="s">
        <v>114</v>
      </c>
      <c r="E80" s="103" t="s">
        <v>256</v>
      </c>
      <c r="F80" s="103" t="s">
        <v>412</v>
      </c>
      <c r="G80" s="104">
        <v>1</v>
      </c>
      <c r="H80" s="105"/>
      <c r="I80" s="200">
        <v>0</v>
      </c>
      <c r="J80" s="59"/>
      <c r="K80" s="200">
        <v>67</v>
      </c>
      <c r="M80" s="194" t="e">
        <f>+#REF!+1</f>
        <v>#REF!</v>
      </c>
      <c r="O80" s="194">
        <f t="shared" si="6"/>
        <v>66</v>
      </c>
    </row>
    <row r="81" spans="2:16" ht="13">
      <c r="B81" s="83" t="s">
        <v>109</v>
      </c>
      <c r="C81" s="84"/>
      <c r="D81" s="103" t="s">
        <v>120</v>
      </c>
      <c r="E81" s="103" t="s">
        <v>107</v>
      </c>
      <c r="F81" s="103" t="s">
        <v>273</v>
      </c>
      <c r="G81" s="104">
        <v>1</v>
      </c>
      <c r="H81" s="105"/>
      <c r="I81" s="200">
        <v>55</v>
      </c>
      <c r="J81" s="59"/>
      <c r="K81" s="200">
        <v>56</v>
      </c>
      <c r="M81" s="194" t="e">
        <f>+#REF!+1</f>
        <v>#REF!</v>
      </c>
      <c r="O81" s="194">
        <f t="shared" si="6"/>
        <v>67</v>
      </c>
    </row>
    <row r="82" spans="2:16" ht="13">
      <c r="B82" s="83" t="s">
        <v>224</v>
      </c>
      <c r="C82" s="84"/>
      <c r="D82" s="103" t="s">
        <v>114</v>
      </c>
      <c r="E82" s="103" t="s">
        <v>255</v>
      </c>
      <c r="F82" s="103" t="s">
        <v>412</v>
      </c>
      <c r="G82" s="104">
        <v>1</v>
      </c>
      <c r="H82" s="105"/>
      <c r="I82" s="193">
        <v>0</v>
      </c>
      <c r="J82" s="59"/>
      <c r="K82" s="193">
        <v>53</v>
      </c>
      <c r="M82" s="194" t="e">
        <f t="shared" si="7"/>
        <v>#REF!</v>
      </c>
      <c r="O82" s="194">
        <f t="shared" si="6"/>
        <v>68</v>
      </c>
    </row>
    <row r="83" spans="2:16" ht="13">
      <c r="B83" s="83" t="s">
        <v>110</v>
      </c>
      <c r="C83" s="84"/>
      <c r="D83" s="103" t="s">
        <v>120</v>
      </c>
      <c r="E83" s="103" t="s">
        <v>107</v>
      </c>
      <c r="F83" s="103" t="s">
        <v>412</v>
      </c>
      <c r="G83" s="104">
        <v>1</v>
      </c>
      <c r="H83" s="105"/>
      <c r="I83" s="200">
        <v>0</v>
      </c>
      <c r="J83" s="59"/>
      <c r="K83" s="200">
        <v>48</v>
      </c>
      <c r="M83" s="194" t="e">
        <f t="shared" si="7"/>
        <v>#REF!</v>
      </c>
      <c r="O83" s="194">
        <f t="shared" si="6"/>
        <v>69</v>
      </c>
    </row>
    <row r="84" spans="2:16" ht="13">
      <c r="B84" s="83" t="s">
        <v>111</v>
      </c>
      <c r="C84" s="84"/>
      <c r="D84" s="103" t="s">
        <v>120</v>
      </c>
      <c r="E84" s="103" t="s">
        <v>107</v>
      </c>
      <c r="F84" s="103" t="s">
        <v>298</v>
      </c>
      <c r="G84" s="104">
        <v>1</v>
      </c>
      <c r="H84" s="105"/>
      <c r="I84" s="193">
        <v>45</v>
      </c>
      <c r="J84" s="59"/>
      <c r="K84" s="193">
        <v>47</v>
      </c>
      <c r="M84" s="194" t="e">
        <f t="shared" si="7"/>
        <v>#REF!</v>
      </c>
      <c r="O84" s="194">
        <f t="shared" si="6"/>
        <v>70</v>
      </c>
    </row>
    <row r="85" spans="2:16" ht="13">
      <c r="B85" s="83" t="s">
        <v>226</v>
      </c>
      <c r="C85" s="84"/>
      <c r="D85" s="103" t="s">
        <v>114</v>
      </c>
      <c r="E85" s="103" t="s">
        <v>257</v>
      </c>
      <c r="F85" s="103" t="s">
        <v>412</v>
      </c>
      <c r="G85" s="104">
        <v>1</v>
      </c>
      <c r="H85" s="105"/>
      <c r="I85" s="200">
        <v>0</v>
      </c>
      <c r="J85" s="59"/>
      <c r="K85" s="200">
        <v>33</v>
      </c>
      <c r="M85" s="194" t="e">
        <f>+M84+1</f>
        <v>#REF!</v>
      </c>
      <c r="O85" s="194">
        <f>+O84+1</f>
        <v>71</v>
      </c>
    </row>
    <row r="86" spans="2:16" ht="13">
      <c r="B86" s="83" t="s">
        <v>229</v>
      </c>
      <c r="C86" s="84"/>
      <c r="D86" s="103" t="s">
        <v>114</v>
      </c>
      <c r="E86" s="103" t="s">
        <v>255</v>
      </c>
      <c r="F86" s="103" t="s">
        <v>412</v>
      </c>
      <c r="G86" s="104">
        <v>1</v>
      </c>
      <c r="H86" s="105"/>
      <c r="I86" s="200">
        <v>0</v>
      </c>
      <c r="J86" s="59"/>
      <c r="K86" s="200">
        <v>23</v>
      </c>
      <c r="M86" s="194" t="e">
        <f>+#REF!+1</f>
        <v>#REF!</v>
      </c>
      <c r="O86" s="194">
        <f>O85+1</f>
        <v>72</v>
      </c>
    </row>
    <row r="87" spans="2:16" ht="13">
      <c r="B87" s="83" t="s">
        <v>232</v>
      </c>
      <c r="C87" s="84"/>
      <c r="D87" s="103" t="s">
        <v>114</v>
      </c>
      <c r="E87" s="103" t="s">
        <v>255</v>
      </c>
      <c r="F87" s="103" t="s">
        <v>412</v>
      </c>
      <c r="G87" s="104">
        <v>1</v>
      </c>
      <c r="H87" s="105"/>
      <c r="I87" s="193">
        <v>0</v>
      </c>
      <c r="J87" s="59"/>
      <c r="K87" s="193">
        <v>20</v>
      </c>
      <c r="M87" s="194" t="e">
        <f t="shared" si="7"/>
        <v>#REF!</v>
      </c>
      <c r="O87" s="194">
        <f>+O86+1</f>
        <v>73</v>
      </c>
    </row>
    <row r="88" spans="2:16" ht="13">
      <c r="B88" s="83" t="s">
        <v>234</v>
      </c>
      <c r="C88" s="84"/>
      <c r="D88" s="103" t="s">
        <v>114</v>
      </c>
      <c r="E88" s="103" t="s">
        <v>257</v>
      </c>
      <c r="F88" s="103" t="s">
        <v>412</v>
      </c>
      <c r="G88" s="104">
        <v>1</v>
      </c>
      <c r="H88" s="105"/>
      <c r="I88" s="200">
        <v>0</v>
      </c>
      <c r="J88" s="59"/>
      <c r="K88" s="200">
        <v>12</v>
      </c>
      <c r="M88" s="194" t="e">
        <f t="shared" si="7"/>
        <v>#REF!</v>
      </c>
      <c r="O88" s="194">
        <f>+O87+1</f>
        <v>74</v>
      </c>
    </row>
    <row r="89" spans="2:16" ht="13">
      <c r="B89" s="83" t="s">
        <v>237</v>
      </c>
      <c r="C89" s="84"/>
      <c r="D89" s="103" t="s">
        <v>114</v>
      </c>
      <c r="E89" s="103" t="s">
        <v>258</v>
      </c>
      <c r="F89" s="103" t="s">
        <v>412</v>
      </c>
      <c r="G89" s="104">
        <v>1</v>
      </c>
      <c r="H89" s="105"/>
      <c r="I89" s="193">
        <v>0</v>
      </c>
      <c r="J89" s="59"/>
      <c r="K89" s="193">
        <v>10</v>
      </c>
      <c r="M89" s="194" t="e">
        <f t="shared" si="7"/>
        <v>#REF!</v>
      </c>
      <c r="O89" s="194">
        <f>+O88+1</f>
        <v>75</v>
      </c>
    </row>
    <row r="90" spans="2:16" ht="13">
      <c r="B90" s="83" t="s">
        <v>240</v>
      </c>
      <c r="C90" s="84"/>
      <c r="D90" s="103" t="s">
        <v>114</v>
      </c>
      <c r="E90" s="103" t="s">
        <v>256</v>
      </c>
      <c r="F90" s="103" t="s">
        <v>243</v>
      </c>
      <c r="G90" s="104">
        <v>1</v>
      </c>
      <c r="H90" s="105"/>
      <c r="I90" s="198">
        <v>0</v>
      </c>
      <c r="J90" s="59"/>
      <c r="K90" s="198">
        <v>4</v>
      </c>
      <c r="M90" s="194" t="e">
        <f t="shared" si="7"/>
        <v>#REF!</v>
      </c>
      <c r="O90" s="194">
        <f>+O89+1</f>
        <v>76</v>
      </c>
      <c r="P90" s="194" t="s">
        <v>275</v>
      </c>
    </row>
    <row r="91" spans="2:16" ht="13">
      <c r="B91" s="201" t="s">
        <v>62</v>
      </c>
      <c r="C91" s="84"/>
      <c r="D91" s="103"/>
      <c r="E91" s="103"/>
      <c r="F91" s="103"/>
      <c r="G91" s="104"/>
      <c r="H91" s="105"/>
      <c r="I91" s="200">
        <f>SUM(I63:I90)</f>
        <v>6665.5</v>
      </c>
      <c r="J91" s="59"/>
      <c r="K91" s="200">
        <f>SUM(K63:K90)</f>
        <v>9330</v>
      </c>
      <c r="M91" s="194" t="e">
        <f t="shared" si="7"/>
        <v>#REF!</v>
      </c>
      <c r="N91" s="194" t="s">
        <v>138</v>
      </c>
    </row>
    <row r="92" spans="2:16" ht="13.5" thickBot="1">
      <c r="B92" s="241" t="s">
        <v>377</v>
      </c>
      <c r="C92" s="240">
        <f>O90</f>
        <v>76</v>
      </c>
      <c r="I92" s="230">
        <f>+I46+I61+I91</f>
        <v>21731.5</v>
      </c>
      <c r="J92" s="231"/>
      <c r="K92" s="230">
        <f>+K46+K61+K91</f>
        <v>25860.25</v>
      </c>
    </row>
    <row r="93" spans="2:16" ht="13.5" thickTop="1">
      <c r="B93" s="229"/>
      <c r="I93" s="237"/>
      <c r="J93" s="231"/>
      <c r="K93" s="237"/>
    </row>
    <row r="94" spans="2:16" ht="13">
      <c r="B94" s="263" t="s">
        <v>513</v>
      </c>
      <c r="I94" s="237"/>
      <c r="J94" s="231"/>
      <c r="K94" s="237"/>
    </row>
    <row r="95" spans="2:16" ht="13.5">
      <c r="B95" s="238" t="s">
        <v>326</v>
      </c>
      <c r="I95" s="237"/>
      <c r="J95" s="231"/>
      <c r="K95" s="237"/>
    </row>
    <row r="96" spans="2:16" ht="15.5">
      <c r="B96" s="83" t="s">
        <v>685</v>
      </c>
      <c r="C96" s="84"/>
      <c r="D96" s="103" t="s">
        <v>78</v>
      </c>
      <c r="E96" s="103" t="s">
        <v>85</v>
      </c>
      <c r="F96" s="103" t="s">
        <v>412</v>
      </c>
      <c r="G96" s="104">
        <v>1</v>
      </c>
      <c r="I96" s="193">
        <v>0</v>
      </c>
      <c r="J96" s="204"/>
      <c r="K96" s="193">
        <v>361</v>
      </c>
    </row>
    <row r="97" spans="1:11" ht="13.5">
      <c r="B97" s="264" t="s">
        <v>490</v>
      </c>
      <c r="C97" s="264"/>
      <c r="D97" s="264"/>
      <c r="E97" s="264"/>
      <c r="F97" s="264"/>
      <c r="G97" s="264"/>
      <c r="H97" s="264"/>
      <c r="I97" s="264"/>
      <c r="J97" s="264"/>
      <c r="K97" s="264"/>
    </row>
    <row r="98" spans="1:11" ht="15.5">
      <c r="B98" s="83" t="s">
        <v>686</v>
      </c>
      <c r="C98" s="84"/>
      <c r="D98" s="103" t="s">
        <v>120</v>
      </c>
      <c r="E98" s="103" t="s">
        <v>107</v>
      </c>
      <c r="F98" s="103" t="s">
        <v>243</v>
      </c>
      <c r="G98" s="104">
        <v>1</v>
      </c>
      <c r="I98" s="193">
        <v>124</v>
      </c>
      <c r="J98" s="204"/>
      <c r="K98" s="193">
        <v>124</v>
      </c>
    </row>
    <row r="99" spans="1:11" ht="15.5">
      <c r="B99" s="83" t="s">
        <v>687</v>
      </c>
      <c r="C99" s="84"/>
      <c r="D99" s="103" t="s">
        <v>120</v>
      </c>
      <c r="E99" s="103" t="s">
        <v>107</v>
      </c>
      <c r="F99" s="103" t="s">
        <v>243</v>
      </c>
      <c r="G99" s="104">
        <v>1</v>
      </c>
      <c r="I99" s="193">
        <v>100</v>
      </c>
      <c r="J99" s="204"/>
      <c r="K99" s="193">
        <v>100</v>
      </c>
    </row>
    <row r="100" spans="1:11" ht="13">
      <c r="B100" s="229" t="s">
        <v>671</v>
      </c>
      <c r="I100" s="232">
        <f>SUM(I92:I99)</f>
        <v>21955.5</v>
      </c>
      <c r="J100" s="231"/>
      <c r="K100" s="232">
        <f>SUM(K92:K99)</f>
        <v>26445.25</v>
      </c>
    </row>
    <row r="101" spans="1:11" ht="13">
      <c r="B101" s="76"/>
      <c r="C101" s="76"/>
      <c r="D101" s="76"/>
      <c r="E101" s="76"/>
      <c r="F101" s="77"/>
      <c r="G101" s="76"/>
      <c r="H101" s="76"/>
      <c r="I101" s="235"/>
      <c r="J101" s="105"/>
      <c r="K101" s="235"/>
    </row>
    <row r="102" spans="1:11" ht="42.75" customHeight="1">
      <c r="A102" s="236">
        <v>-1</v>
      </c>
      <c r="B102" s="364" t="s">
        <v>642</v>
      </c>
      <c r="C102" s="364"/>
      <c r="D102" s="364"/>
      <c r="E102" s="364"/>
      <c r="F102" s="364"/>
      <c r="G102" s="364"/>
      <c r="H102" s="364"/>
      <c r="I102" s="364"/>
      <c r="J102" s="364"/>
      <c r="K102" s="364"/>
    </row>
    <row r="103" spans="1:11" ht="42.65" customHeight="1">
      <c r="A103" s="236">
        <v>-2</v>
      </c>
      <c r="B103" s="364" t="s">
        <v>658</v>
      </c>
      <c r="C103" s="364"/>
      <c r="D103" s="364"/>
      <c r="E103" s="364"/>
      <c r="F103" s="364"/>
      <c r="G103" s="364"/>
      <c r="H103" s="364"/>
      <c r="I103" s="364"/>
      <c r="J103" s="364"/>
      <c r="K103" s="364"/>
    </row>
    <row r="104" spans="1:11" ht="29.25" customHeight="1">
      <c r="A104" s="236">
        <v>-3</v>
      </c>
      <c r="B104" s="364" t="s">
        <v>118</v>
      </c>
      <c r="C104" s="364"/>
      <c r="D104" s="364"/>
      <c r="E104" s="364"/>
      <c r="F104" s="364"/>
      <c r="G104" s="364"/>
      <c r="H104" s="364"/>
      <c r="I104" s="364"/>
      <c r="J104" s="364"/>
      <c r="K104" s="364"/>
    </row>
    <row r="105" spans="1:11" ht="19.5" customHeight="1">
      <c r="A105" s="236">
        <v>-4</v>
      </c>
      <c r="B105" s="364" t="s">
        <v>455</v>
      </c>
      <c r="C105" s="364"/>
      <c r="D105" s="364"/>
      <c r="E105" s="364"/>
      <c r="F105" s="364"/>
      <c r="G105" s="364"/>
      <c r="H105" s="364"/>
      <c r="I105" s="364"/>
      <c r="J105" s="364"/>
      <c r="K105" s="364"/>
    </row>
    <row r="106" spans="1:11" ht="19.5" customHeight="1">
      <c r="A106" s="236">
        <v>-5</v>
      </c>
      <c r="B106" s="364" t="s">
        <v>644</v>
      </c>
      <c r="C106" s="364"/>
      <c r="D106" s="364"/>
      <c r="E106" s="364"/>
      <c r="F106" s="364"/>
      <c r="G106" s="364"/>
      <c r="H106" s="273"/>
      <c r="I106" s="273"/>
      <c r="J106" s="273"/>
      <c r="K106" s="273"/>
    </row>
    <row r="107" spans="1:11" ht="19.399999999999999" customHeight="1">
      <c r="A107" s="236">
        <v>-6</v>
      </c>
      <c r="B107" s="364" t="s">
        <v>133</v>
      </c>
      <c r="C107" s="364"/>
      <c r="D107" s="364"/>
      <c r="E107" s="364"/>
      <c r="F107" s="364"/>
      <c r="G107" s="364"/>
      <c r="H107" s="364"/>
      <c r="I107" s="364"/>
      <c r="J107" s="364"/>
      <c r="K107" s="364"/>
    </row>
    <row r="108" spans="1:11" ht="20.149999999999999" customHeight="1">
      <c r="A108" s="236">
        <v>-7</v>
      </c>
      <c r="B108" s="364" t="s">
        <v>410</v>
      </c>
      <c r="C108" s="364"/>
      <c r="D108" s="364"/>
      <c r="E108" s="364"/>
      <c r="F108" s="364"/>
      <c r="G108" s="364"/>
      <c r="H108" s="364"/>
      <c r="I108" s="364"/>
      <c r="J108" s="364"/>
      <c r="K108" s="364"/>
    </row>
    <row r="109" spans="1:11" ht="20.5" customHeight="1">
      <c r="A109" s="236">
        <v>-8</v>
      </c>
      <c r="B109" s="364" t="s">
        <v>626</v>
      </c>
      <c r="C109" s="364"/>
      <c r="D109" s="364"/>
      <c r="E109" s="364"/>
      <c r="F109" s="364"/>
      <c r="G109" s="364"/>
      <c r="H109" s="364"/>
      <c r="I109" s="364"/>
      <c r="J109" s="364"/>
      <c r="K109" s="364"/>
    </row>
    <row r="110" spans="1:11" ht="29.5" customHeight="1">
      <c r="A110" s="236">
        <v>-9</v>
      </c>
      <c r="B110" s="364" t="s">
        <v>672</v>
      </c>
      <c r="C110" s="364"/>
      <c r="D110" s="364"/>
      <c r="E110" s="364"/>
      <c r="F110" s="364"/>
      <c r="G110" s="364"/>
      <c r="H110" s="364"/>
      <c r="I110" s="364"/>
      <c r="J110" s="364"/>
      <c r="K110" s="364"/>
    </row>
  </sheetData>
  <autoFilter ref="A7:P92" xr:uid="{00000000-0009-0000-0000-000029000000}"/>
  <mergeCells count="9">
    <mergeCell ref="B107:K107"/>
    <mergeCell ref="B108:K108"/>
    <mergeCell ref="B109:K109"/>
    <mergeCell ref="B110:K110"/>
    <mergeCell ref="B102:K102"/>
    <mergeCell ref="B103:K103"/>
    <mergeCell ref="B104:K104"/>
    <mergeCell ref="B105:K105"/>
    <mergeCell ref="B106:G106"/>
  </mergeCells>
  <conditionalFormatting sqref="B8:K100">
    <cfRule type="expression" dxfId="162" priority="1">
      <formula>MOD(ROW(),2)=0</formula>
    </cfRule>
  </conditionalFormatting>
  <pageMargins left="0.45" right="0.45" top="0.25" bottom="0.25" header="0.3" footer="0.3"/>
  <pageSetup paperSize="3"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K41"/>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680</v>
      </c>
      <c r="C6" s="155"/>
      <c r="D6" s="156">
        <f>'CPN Portfolio 9.30.19 '!I46</f>
        <v>6492</v>
      </c>
      <c r="E6" s="156">
        <f>'CPN Portfolio 9.30.19 '!I61</f>
        <v>8574</v>
      </c>
      <c r="F6" s="156">
        <f>'CPN Portfolio 9.30.19 '!I92</f>
        <v>6690.5</v>
      </c>
      <c r="G6" s="158"/>
      <c r="H6" s="156">
        <f>SUM(D6:G6)</f>
        <v>21756.5</v>
      </c>
      <c r="J6" s="159"/>
    </row>
    <row r="7" spans="1:11">
      <c r="B7" s="83" t="s">
        <v>681</v>
      </c>
      <c r="C7" s="161"/>
      <c r="D7" s="170"/>
      <c r="E7" s="170"/>
      <c r="F7" s="170">
        <v>-25</v>
      </c>
      <c r="G7" s="166"/>
      <c r="H7" s="285">
        <f>SUM(D7:F7)</f>
        <v>-25</v>
      </c>
      <c r="K7" s="147" t="s">
        <v>682</v>
      </c>
    </row>
    <row r="8" spans="1:11">
      <c r="B8" s="83" t="s">
        <v>381</v>
      </c>
      <c r="C8" s="161"/>
      <c r="D8" s="170"/>
      <c r="E8" s="170">
        <v>20</v>
      </c>
      <c r="F8" s="170"/>
      <c r="G8" s="166"/>
      <c r="H8" s="285">
        <f>SUM(D8:F8)</f>
        <v>20</v>
      </c>
      <c r="K8" s="147" t="s">
        <v>691</v>
      </c>
    </row>
    <row r="9" spans="1:11">
      <c r="A9" s="147"/>
      <c r="B9" s="155" t="s">
        <v>690</v>
      </c>
      <c r="C9" s="161"/>
      <c r="D9" s="165">
        <f>SUM(D6:D8)</f>
        <v>6492</v>
      </c>
      <c r="E9" s="165">
        <f t="shared" ref="E9:G9" si="0">SUM(E6:E8)</f>
        <v>8594</v>
      </c>
      <c r="F9" s="165">
        <f t="shared" si="0"/>
        <v>6665.5</v>
      </c>
      <c r="G9" s="165">
        <f t="shared" si="0"/>
        <v>0</v>
      </c>
      <c r="H9" s="165">
        <f>SUM(H6:H8)</f>
        <v>21751.5</v>
      </c>
      <c r="J9" s="159">
        <f>H9-'CPN Portfolio 12.31.19'!I92</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t="s">
        <v>627</v>
      </c>
      <c r="C14" s="161"/>
      <c r="D14" s="167">
        <v>0</v>
      </c>
      <c r="E14" s="167">
        <v>0</v>
      </c>
      <c r="F14" s="167">
        <f>'CPN Portfolio 3.17.19'!I100</f>
        <v>0</v>
      </c>
      <c r="G14" s="168"/>
      <c r="H14" s="167">
        <f>SUM(D14:F14)</f>
        <v>0</v>
      </c>
    </row>
    <row r="15" spans="1:11">
      <c r="A15" s="147"/>
      <c r="B15" s="160" t="s">
        <v>425</v>
      </c>
      <c r="C15" s="161"/>
      <c r="D15" s="167">
        <f>SUM(D14)</f>
        <v>0</v>
      </c>
      <c r="E15" s="167">
        <f t="shared" ref="E15:H15" si="1">SUM(E14)</f>
        <v>0</v>
      </c>
      <c r="F15" s="167">
        <f t="shared" si="1"/>
        <v>0</v>
      </c>
      <c r="G15" s="167">
        <f t="shared" si="1"/>
        <v>0</v>
      </c>
      <c r="H15" s="167">
        <f t="shared" si="1"/>
        <v>0</v>
      </c>
    </row>
    <row r="16" spans="1:11">
      <c r="A16" s="147"/>
      <c r="B16" s="239" t="s">
        <v>360</v>
      </c>
      <c r="C16" s="161"/>
      <c r="D16" s="167"/>
      <c r="E16" s="167"/>
      <c r="F16" s="167"/>
      <c r="G16" s="168"/>
      <c r="H16" s="167"/>
    </row>
    <row r="18" spans="1:10">
      <c r="A18" s="147"/>
      <c r="B18" s="83" t="s">
        <v>649</v>
      </c>
      <c r="C18" s="161"/>
      <c r="D18" s="167"/>
      <c r="E18" s="167">
        <f>'CPN Portfolio 09.30.17 '!I101</f>
        <v>0</v>
      </c>
      <c r="F18" s="167">
        <f>'CPN Portfolio 5.01.19'!I101</f>
        <v>124</v>
      </c>
      <c r="G18" s="168"/>
      <c r="H18" s="169">
        <f>SUM(D18:F18)</f>
        <v>124</v>
      </c>
    </row>
    <row r="19" spans="1:10">
      <c r="A19" s="147"/>
      <c r="B19" s="83" t="s">
        <v>659</v>
      </c>
      <c r="C19" s="161"/>
      <c r="D19" s="167"/>
      <c r="E19" s="167"/>
      <c r="F19" s="167">
        <f>'CPN Portfolio 5.01.19'!I102</f>
        <v>100</v>
      </c>
      <c r="G19" s="168"/>
      <c r="H19" s="169">
        <f>SUM(D19:F19)</f>
        <v>100</v>
      </c>
    </row>
    <row r="20" spans="1:10" ht="14.5" thickBot="1">
      <c r="A20" s="147"/>
      <c r="B20" s="160" t="s">
        <v>587</v>
      </c>
      <c r="C20" s="161"/>
      <c r="D20" s="171">
        <f>SUM(D14:D19)</f>
        <v>0</v>
      </c>
      <c r="E20" s="171">
        <f>SUM(E14:E19)</f>
        <v>0</v>
      </c>
      <c r="F20" s="171">
        <f>SUM(F14:F19)</f>
        <v>224</v>
      </c>
      <c r="G20" s="171"/>
      <c r="H20" s="171">
        <f>SUM(H14:H19)</f>
        <v>224</v>
      </c>
      <c r="J20" s="159"/>
    </row>
    <row r="21" spans="1:10" ht="14.5" thickTop="1">
      <c r="A21" s="147"/>
      <c r="B21" s="160"/>
      <c r="C21" s="161"/>
      <c r="D21" s="173"/>
      <c r="E21" s="173"/>
      <c r="F21" s="174"/>
      <c r="G21" s="175"/>
      <c r="H21" s="176"/>
    </row>
    <row r="22" spans="1:10" ht="14.5" thickBot="1">
      <c r="A22" s="147"/>
      <c r="B22" s="148" t="s">
        <v>537</v>
      </c>
      <c r="C22" s="161"/>
      <c r="D22" s="179">
        <f>+D9+D15+D20</f>
        <v>6492</v>
      </c>
      <c r="E22" s="179">
        <f>+E9+E15+E20</f>
        <v>8594</v>
      </c>
      <c r="F22" s="179">
        <f>+F9+F15+F20</f>
        <v>6889.5</v>
      </c>
      <c r="G22" s="179">
        <f>+G9+G15+G20</f>
        <v>0</v>
      </c>
      <c r="H22" s="179">
        <f>+H9+H15+H20</f>
        <v>21975.5</v>
      </c>
      <c r="J22" s="159">
        <f>H22-'CPN Portfolio 12.31.19'!I100</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7:B8">
    <cfRule type="expression" dxfId="161" priority="1">
      <formula>MOD(ROW(),2)=0</formula>
    </cfRule>
  </conditionalFormatting>
  <conditionalFormatting sqref="B13:B14">
    <cfRule type="expression" dxfId="160" priority="4">
      <formula>MOD(ROW(),2)=0</formula>
    </cfRule>
  </conditionalFormatting>
  <conditionalFormatting sqref="B18:B19">
    <cfRule type="expression" dxfId="159" priority="5">
      <formula>MOD(ROW(),2)=0</formula>
    </cfRule>
  </conditionalFormatting>
  <pageMargins left="0.7" right="0.7" top="0.75" bottom="0.75" header="0.3" footer="0.3"/>
  <pageSetup scale="8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K40"/>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680</v>
      </c>
      <c r="C6" s="155"/>
      <c r="D6" s="156">
        <f>'CPN Portfolio 9.30.19 '!K46</f>
        <v>7435.25</v>
      </c>
      <c r="E6" s="156">
        <f>'CPN Portfolio 9.30.19 '!K61</f>
        <v>9095</v>
      </c>
      <c r="F6" s="156">
        <f>'CPN Portfolio 9.30.19 '!K92</f>
        <v>9355</v>
      </c>
      <c r="G6" s="156"/>
      <c r="H6" s="156">
        <f>SUM(D6:G6)</f>
        <v>25885.25</v>
      </c>
      <c r="J6" s="159"/>
    </row>
    <row r="7" spans="1:11">
      <c r="B7" s="83" t="s">
        <v>681</v>
      </c>
      <c r="C7" s="161"/>
      <c r="D7" s="170">
        <v>0</v>
      </c>
      <c r="E7" s="170">
        <v>0</v>
      </c>
      <c r="F7" s="170">
        <f>-'CPN Portfolio 9.30.19 '!K86</f>
        <v>-25</v>
      </c>
      <c r="G7" s="166"/>
      <c r="H7" s="285">
        <f>SUM(D7:F7)</f>
        <v>-25</v>
      </c>
      <c r="K7" s="147" t="s">
        <v>682</v>
      </c>
    </row>
    <row r="8" spans="1:11">
      <c r="B8" s="83" t="s">
        <v>381</v>
      </c>
      <c r="C8" s="161"/>
      <c r="D8" s="170"/>
      <c r="E8" s="170">
        <v>20</v>
      </c>
      <c r="F8" s="170"/>
      <c r="G8" s="166"/>
      <c r="H8" s="285">
        <f>SUM(D8:F8)</f>
        <v>20</v>
      </c>
      <c r="K8" s="147" t="s">
        <v>691</v>
      </c>
    </row>
    <row r="9" spans="1:11" ht="14.5" thickBot="1">
      <c r="A9" s="147"/>
      <c r="B9" s="155" t="s">
        <v>690</v>
      </c>
      <c r="C9" s="161"/>
      <c r="D9" s="288">
        <f>SUM(D6:D8)</f>
        <v>7435.25</v>
      </c>
      <c r="E9" s="288">
        <f t="shared" ref="E9:H9" si="0">SUM(E6:E8)</f>
        <v>9115</v>
      </c>
      <c r="F9" s="288">
        <f t="shared" si="0"/>
        <v>9330</v>
      </c>
      <c r="G9" s="288"/>
      <c r="H9" s="288">
        <f t="shared" si="0"/>
        <v>25880.25</v>
      </c>
      <c r="J9" s="159">
        <f>H9-'CPN Portfolio 12.31.19'!K92</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627</v>
      </c>
      <c r="C14" s="161"/>
      <c r="D14" s="167"/>
      <c r="E14" s="167">
        <f>'CPN Portfolio 9.30.19 '!K97</f>
        <v>361</v>
      </c>
      <c r="F14" s="167"/>
      <c r="G14" s="168"/>
      <c r="H14" s="169">
        <v>361</v>
      </c>
    </row>
    <row r="15" spans="1:11">
      <c r="A15" s="147"/>
      <c r="B15" s="160" t="s">
        <v>425</v>
      </c>
      <c r="C15" s="161"/>
      <c r="D15" s="165">
        <f>SUM(D14)</f>
        <v>0</v>
      </c>
      <c r="E15" s="165">
        <f t="shared" ref="E15:H15" si="1">SUM(E14)</f>
        <v>361</v>
      </c>
      <c r="F15" s="165">
        <f t="shared" si="1"/>
        <v>0</v>
      </c>
      <c r="G15" s="165">
        <f t="shared" si="1"/>
        <v>0</v>
      </c>
      <c r="H15" s="165">
        <f t="shared" si="1"/>
        <v>361</v>
      </c>
    </row>
    <row r="16" spans="1:11">
      <c r="A16" s="147"/>
      <c r="B16" s="239" t="s">
        <v>360</v>
      </c>
      <c r="C16" s="161"/>
      <c r="D16" s="167"/>
      <c r="E16" s="167"/>
      <c r="F16" s="167"/>
      <c r="G16" s="168"/>
      <c r="H16" s="169"/>
    </row>
    <row r="17" spans="1:10">
      <c r="A17" s="147"/>
      <c r="B17" s="160" t="s">
        <v>649</v>
      </c>
      <c r="C17" s="161"/>
      <c r="D17" s="167"/>
      <c r="E17" s="167"/>
      <c r="F17" s="167">
        <f>'CPN Portfolio 9.30.19 '!K99</f>
        <v>124</v>
      </c>
      <c r="G17" s="168"/>
      <c r="H17" s="169">
        <f>F17</f>
        <v>124</v>
      </c>
    </row>
    <row r="18" spans="1:10">
      <c r="A18" s="147"/>
      <c r="B18" s="83" t="s">
        <v>659</v>
      </c>
      <c r="C18" s="161"/>
      <c r="D18" s="167"/>
      <c r="E18" s="167"/>
      <c r="F18" s="167">
        <f>'CPN Portfolio 9.30.19 '!K100</f>
        <v>100</v>
      </c>
      <c r="G18" s="168"/>
      <c r="H18" s="169">
        <f>F18</f>
        <v>100</v>
      </c>
    </row>
    <row r="19" spans="1:10" ht="14.5" thickBot="1">
      <c r="A19" s="147"/>
      <c r="B19" s="160" t="s">
        <v>586</v>
      </c>
      <c r="C19" s="161"/>
      <c r="D19" s="171">
        <f>SUM(D15:D16)</f>
        <v>0</v>
      </c>
      <c r="E19" s="171">
        <f>SUM(E15:E18)</f>
        <v>361</v>
      </c>
      <c r="F19" s="171">
        <f>SUM(F15:F18)</f>
        <v>224</v>
      </c>
      <c r="G19" s="171">
        <f>SUM(G15:G16)</f>
        <v>0</v>
      </c>
      <c r="H19" s="171">
        <f>SUM(H15:H18)</f>
        <v>585</v>
      </c>
      <c r="J19" s="159"/>
    </row>
    <row r="20" spans="1:10" ht="14.5" thickTop="1">
      <c r="A20" s="147"/>
      <c r="B20" s="160"/>
      <c r="C20" s="161"/>
      <c r="D20" s="173"/>
      <c r="E20" s="173"/>
      <c r="F20" s="174"/>
      <c r="G20" s="175"/>
      <c r="H20" s="176"/>
    </row>
    <row r="21" spans="1:10" ht="14.5" thickBot="1">
      <c r="A21" s="147"/>
      <c r="B21" s="148" t="s">
        <v>303</v>
      </c>
      <c r="C21" s="161"/>
      <c r="D21" s="179">
        <f>+D9+D19</f>
        <v>7435.25</v>
      </c>
      <c r="E21" s="179">
        <f>+E9+E19</f>
        <v>9476</v>
      </c>
      <c r="F21" s="179">
        <f>+F9+F19</f>
        <v>9554</v>
      </c>
      <c r="G21" s="175"/>
      <c r="H21" s="179">
        <f>+H9+H19</f>
        <v>26465.25</v>
      </c>
      <c r="J21" s="159">
        <f>H21-'CPN Portfolio 12.31.19'!K100</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7:B8">
    <cfRule type="expression" dxfId="158" priority="1">
      <formula>MOD(ROW(),2)=0</formula>
    </cfRule>
  </conditionalFormatting>
  <conditionalFormatting sqref="B13:B14">
    <cfRule type="expression" dxfId="157" priority="6">
      <formula>MOD(ROW(),2)=0</formula>
    </cfRule>
  </conditionalFormatting>
  <conditionalFormatting sqref="B17:B18">
    <cfRule type="expression" dxfId="156" priority="4">
      <formula>MOD(ROW(),2)=0</formula>
    </cfRule>
  </conditionalFormatting>
  <pageMargins left="0.7" right="0.7" top="0.75" bottom="0.75" header="0.3" footer="0.3"/>
  <pageSetup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S112"/>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679</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3">
      <c r="B31" s="83" t="s">
        <v>44</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6492</v>
      </c>
      <c r="J46" s="204"/>
      <c r="K46" s="203">
        <f>SUM(K10:K45)</f>
        <v>7435.25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463+260+9</f>
        <v>732</v>
      </c>
      <c r="J51" s="59"/>
      <c r="K51" s="200">
        <f>608+200+9</f>
        <v>817</v>
      </c>
      <c r="M51" s="194" t="e">
        <f>+M55+1</f>
        <v>#REF!</v>
      </c>
      <c r="O51" s="194">
        <f>+O50+1</f>
        <v>39</v>
      </c>
    </row>
    <row r="52" spans="2:17" ht="15.5">
      <c r="B52" s="83" t="s">
        <v>414</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665</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449</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8574</v>
      </c>
      <c r="J61" s="204"/>
      <c r="K61" s="203">
        <f>SUM(K48:K60)</f>
        <v>9095</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1037+10+15-102</f>
        <v>960</v>
      </c>
      <c r="J63" s="59"/>
      <c r="K63" s="200">
        <v>1130</v>
      </c>
      <c r="O63" s="194">
        <f>+O60+1</f>
        <v>49</v>
      </c>
    </row>
    <row r="64" spans="2:17" ht="13">
      <c r="B64" s="83" t="s">
        <v>183</v>
      </c>
      <c r="C64" s="84"/>
      <c r="D64" s="103" t="s">
        <v>114</v>
      </c>
      <c r="E64" s="103" t="s">
        <v>255</v>
      </c>
      <c r="F64" s="103" t="s">
        <v>273</v>
      </c>
      <c r="G64" s="104">
        <v>1</v>
      </c>
      <c r="H64" s="105"/>
      <c r="I64" s="193">
        <f>1030+6+3-108</f>
        <v>931</v>
      </c>
      <c r="J64" s="59"/>
      <c r="K64" s="193">
        <v>1130</v>
      </c>
      <c r="M64" s="194" t="e">
        <f>+#REF!+1</f>
        <v>#REF!</v>
      </c>
      <c r="O64" s="194">
        <f t="shared" ref="O64:O91" si="6">+O63+1</f>
        <v>50</v>
      </c>
    </row>
    <row r="65" spans="2:15" ht="13">
      <c r="B65" s="83" t="s">
        <v>493</v>
      </c>
      <c r="D65" s="103" t="s">
        <v>114</v>
      </c>
      <c r="E65" s="103" t="s">
        <v>254</v>
      </c>
      <c r="F65" s="103" t="s">
        <v>273</v>
      </c>
      <c r="G65" s="104">
        <v>1</v>
      </c>
      <c r="I65" s="193">
        <f>668</f>
        <v>668</v>
      </c>
      <c r="J65" s="204"/>
      <c r="K65" s="193">
        <f>760+68</f>
        <v>828</v>
      </c>
      <c r="O65" s="194">
        <f t="shared" si="6"/>
        <v>51</v>
      </c>
    </row>
    <row r="66" spans="2:15" ht="13">
      <c r="B66" s="83" t="s">
        <v>80</v>
      </c>
      <c r="C66" s="84"/>
      <c r="D66" s="103" t="s">
        <v>78</v>
      </c>
      <c r="E66" s="103" t="s">
        <v>81</v>
      </c>
      <c r="F66" s="103" t="s">
        <v>298</v>
      </c>
      <c r="G66" s="104">
        <v>1</v>
      </c>
      <c r="H66" s="105"/>
      <c r="I66" s="200">
        <v>720</v>
      </c>
      <c r="J66" s="59"/>
      <c r="K66" s="200">
        <v>807</v>
      </c>
      <c r="M66" s="194" t="e">
        <f>+M61+1</f>
        <v>#REF!</v>
      </c>
      <c r="O66" s="194">
        <f t="shared" si="6"/>
        <v>52</v>
      </c>
    </row>
    <row r="67" spans="2:15" ht="13">
      <c r="B67" s="83" t="s">
        <v>499</v>
      </c>
      <c r="C67" s="84"/>
      <c r="D67" s="103" t="s">
        <v>120</v>
      </c>
      <c r="E67" s="103" t="s">
        <v>500</v>
      </c>
      <c r="F67" s="103" t="s">
        <v>273</v>
      </c>
      <c r="G67" s="104">
        <v>1</v>
      </c>
      <c r="H67" s="105"/>
      <c r="I67" s="200">
        <v>750</v>
      </c>
      <c r="J67" s="59"/>
      <c r="K67" s="200">
        <v>731</v>
      </c>
      <c r="O67" s="194">
        <f t="shared" si="6"/>
        <v>53</v>
      </c>
    </row>
    <row r="68" spans="2:15" ht="13">
      <c r="B68" s="83" t="s">
        <v>187</v>
      </c>
      <c r="C68" s="84"/>
      <c r="D68" s="103" t="s">
        <v>114</v>
      </c>
      <c r="E68" s="103" t="s">
        <v>255</v>
      </c>
      <c r="F68" s="103" t="s">
        <v>413</v>
      </c>
      <c r="G68" s="104">
        <v>1</v>
      </c>
      <c r="H68" s="105"/>
      <c r="I68" s="200">
        <v>0</v>
      </c>
      <c r="J68" s="59"/>
      <c r="K68" s="200">
        <v>725</v>
      </c>
      <c r="M68" s="194" t="e">
        <f>+M64+1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3">
      <c r="B70" s="83" t="s">
        <v>277</v>
      </c>
      <c r="C70" s="84"/>
      <c r="D70" s="103" t="s">
        <v>114</v>
      </c>
      <c r="E70" s="103" t="s">
        <v>254</v>
      </c>
      <c r="F70" s="103" t="s">
        <v>273</v>
      </c>
      <c r="G70" s="104">
        <v>1</v>
      </c>
      <c r="H70" s="105"/>
      <c r="I70" s="193">
        <f>518.5-55</f>
        <v>463.5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131</v>
      </c>
      <c r="C72" s="84"/>
      <c r="D72" s="103" t="s">
        <v>120</v>
      </c>
      <c r="E72" s="103" t="s">
        <v>112</v>
      </c>
      <c r="F72" s="103" t="s">
        <v>273</v>
      </c>
      <c r="G72" s="104">
        <v>0.5</v>
      </c>
      <c r="H72" s="105"/>
      <c r="I72" s="200">
        <v>422</v>
      </c>
      <c r="J72" s="59"/>
      <c r="K72" s="200">
        <v>519</v>
      </c>
      <c r="M72" s="194" t="e">
        <f>+M70+1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89</v>
      </c>
      <c r="C74" s="84"/>
      <c r="D74" s="103" t="s">
        <v>78</v>
      </c>
      <c r="E74" s="103" t="s">
        <v>90</v>
      </c>
      <c r="F74" s="103" t="s">
        <v>298</v>
      </c>
      <c r="G74" s="104">
        <v>1</v>
      </c>
      <c r="H74" s="105"/>
      <c r="I74" s="200">
        <v>184</v>
      </c>
      <c r="J74" s="59"/>
      <c r="K74" s="200">
        <v>215</v>
      </c>
      <c r="M74" s="194" t="e">
        <f>+#REF!+1</f>
        <v>#REF!</v>
      </c>
      <c r="O74" s="194">
        <f t="shared" si="6"/>
        <v>60</v>
      </c>
    </row>
    <row r="75" spans="2:15" ht="13">
      <c r="B75" s="83" t="s">
        <v>192</v>
      </c>
      <c r="C75" s="84"/>
      <c r="D75" s="103" t="s">
        <v>114</v>
      </c>
      <c r="E75" s="103" t="s">
        <v>256</v>
      </c>
      <c r="F75" s="103" t="s">
        <v>412</v>
      </c>
      <c r="G75" s="104">
        <v>1</v>
      </c>
      <c r="H75" s="105"/>
      <c r="I75" s="200">
        <v>0</v>
      </c>
      <c r="J75" s="59"/>
      <c r="K75" s="200">
        <v>191</v>
      </c>
      <c r="M75" s="194" t="e">
        <f>+#REF!+1</f>
        <v>#REF!</v>
      </c>
      <c r="O75" s="194">
        <f t="shared" si="6"/>
        <v>61</v>
      </c>
    </row>
    <row r="76" spans="2:15" ht="13">
      <c r="B76" s="83" t="s">
        <v>106</v>
      </c>
      <c r="C76" s="84"/>
      <c r="D76" s="103" t="s">
        <v>120</v>
      </c>
      <c r="E76" s="103" t="s">
        <v>107</v>
      </c>
      <c r="F76" s="103" t="s">
        <v>298</v>
      </c>
      <c r="G76" s="104">
        <v>1</v>
      </c>
      <c r="H76" s="105"/>
      <c r="I76" s="200">
        <v>110</v>
      </c>
      <c r="J76" s="59"/>
      <c r="K76" s="200">
        <v>121</v>
      </c>
      <c r="M76" s="194" t="e">
        <f>+#REF!+1</f>
        <v>#REF!</v>
      </c>
      <c r="O76" s="194">
        <f t="shared" si="6"/>
        <v>62</v>
      </c>
    </row>
    <row r="77" spans="2:15" ht="13">
      <c r="B77" s="83" t="s">
        <v>203</v>
      </c>
      <c r="C77" s="84"/>
      <c r="D77" s="103" t="s">
        <v>114</v>
      </c>
      <c r="E77" s="103" t="s">
        <v>256</v>
      </c>
      <c r="F77" s="103" t="s">
        <v>412</v>
      </c>
      <c r="G77" s="104">
        <v>1</v>
      </c>
      <c r="H77" s="105"/>
      <c r="I77" s="193">
        <v>0</v>
      </c>
      <c r="J77" s="59"/>
      <c r="K77" s="193">
        <v>92</v>
      </c>
      <c r="M77" s="194" t="e">
        <f>+M76+1</f>
        <v>#REF!</v>
      </c>
      <c r="O77" s="194">
        <f t="shared" si="6"/>
        <v>63</v>
      </c>
    </row>
    <row r="78" spans="2:15" ht="13">
      <c r="B78" s="83" t="s">
        <v>108</v>
      </c>
      <c r="C78" s="84"/>
      <c r="D78" s="103" t="s">
        <v>120</v>
      </c>
      <c r="E78" s="103" t="s">
        <v>107</v>
      </c>
      <c r="F78" s="103" t="s">
        <v>273</v>
      </c>
      <c r="G78" s="104">
        <v>1</v>
      </c>
      <c r="H78" s="105"/>
      <c r="I78" s="200">
        <v>60</v>
      </c>
      <c r="J78" s="59"/>
      <c r="K78" s="200">
        <v>80</v>
      </c>
      <c r="M78" s="194" t="e">
        <f t="shared" ref="M78:M92" si="7">+M77+1</f>
        <v>#REF!</v>
      </c>
      <c r="O78" s="194">
        <f t="shared" si="6"/>
        <v>64</v>
      </c>
    </row>
    <row r="79" spans="2:15" ht="13">
      <c r="B79" s="83" t="s">
        <v>211</v>
      </c>
      <c r="C79" s="84"/>
      <c r="D79" s="103" t="s">
        <v>114</v>
      </c>
      <c r="E79" s="103" t="s">
        <v>256</v>
      </c>
      <c r="F79" s="103" t="s">
        <v>412</v>
      </c>
      <c r="G79" s="104">
        <v>1</v>
      </c>
      <c r="H79" s="105"/>
      <c r="I79" s="200">
        <v>0</v>
      </c>
      <c r="J79" s="59"/>
      <c r="K79" s="200">
        <v>73</v>
      </c>
      <c r="M79" s="194" t="e">
        <f>+#REF!+1</f>
        <v>#REF!</v>
      </c>
      <c r="O79" s="194">
        <f t="shared" si="6"/>
        <v>65</v>
      </c>
    </row>
    <row r="80" spans="2:15" ht="13">
      <c r="B80" s="83" t="s">
        <v>220</v>
      </c>
      <c r="C80" s="84"/>
      <c r="D80" s="103" t="s">
        <v>114</v>
      </c>
      <c r="E80" s="103" t="s">
        <v>256</v>
      </c>
      <c r="F80" s="103" t="s">
        <v>412</v>
      </c>
      <c r="G80" s="104">
        <v>1</v>
      </c>
      <c r="H80" s="105"/>
      <c r="I80" s="200">
        <v>0</v>
      </c>
      <c r="J80" s="59"/>
      <c r="K80" s="200">
        <v>67</v>
      </c>
      <c r="M80" s="194" t="e">
        <f>+#REF!+1</f>
        <v>#REF!</v>
      </c>
      <c r="O80" s="194">
        <f t="shared" si="6"/>
        <v>66</v>
      </c>
    </row>
    <row r="81" spans="2:16" ht="13">
      <c r="B81" s="83" t="s">
        <v>109</v>
      </c>
      <c r="C81" s="84"/>
      <c r="D81" s="103" t="s">
        <v>120</v>
      </c>
      <c r="E81" s="103" t="s">
        <v>107</v>
      </c>
      <c r="F81" s="103" t="s">
        <v>273</v>
      </c>
      <c r="G81" s="104">
        <v>1</v>
      </c>
      <c r="H81" s="105"/>
      <c r="I81" s="200">
        <v>55</v>
      </c>
      <c r="J81" s="59"/>
      <c r="K81" s="200">
        <v>56</v>
      </c>
      <c r="M81" s="194" t="e">
        <f>+#REF!+1</f>
        <v>#REF!</v>
      </c>
      <c r="O81" s="194">
        <f t="shared" si="6"/>
        <v>67</v>
      </c>
    </row>
    <row r="82" spans="2:16" ht="13">
      <c r="B82" s="83" t="s">
        <v>224</v>
      </c>
      <c r="C82" s="84"/>
      <c r="D82" s="103" t="s">
        <v>114</v>
      </c>
      <c r="E82" s="103" t="s">
        <v>255</v>
      </c>
      <c r="F82" s="103" t="s">
        <v>412</v>
      </c>
      <c r="G82" s="104">
        <v>1</v>
      </c>
      <c r="H82" s="105"/>
      <c r="I82" s="193">
        <v>0</v>
      </c>
      <c r="J82" s="59"/>
      <c r="K82" s="193">
        <v>53</v>
      </c>
      <c r="M82" s="194" t="e">
        <f t="shared" si="7"/>
        <v>#REF!</v>
      </c>
      <c r="O82" s="194">
        <f t="shared" si="6"/>
        <v>68</v>
      </c>
    </row>
    <row r="83" spans="2:16" ht="13">
      <c r="B83" s="83" t="s">
        <v>110</v>
      </c>
      <c r="C83" s="84"/>
      <c r="D83" s="103" t="s">
        <v>120</v>
      </c>
      <c r="E83" s="103" t="s">
        <v>107</v>
      </c>
      <c r="F83" s="103" t="s">
        <v>412</v>
      </c>
      <c r="G83" s="104">
        <v>1</v>
      </c>
      <c r="H83" s="105"/>
      <c r="I83" s="200">
        <v>0</v>
      </c>
      <c r="J83" s="59"/>
      <c r="K83" s="200">
        <v>48</v>
      </c>
      <c r="M83" s="194" t="e">
        <f t="shared" si="7"/>
        <v>#REF!</v>
      </c>
      <c r="O83" s="194">
        <f t="shared" si="6"/>
        <v>69</v>
      </c>
    </row>
    <row r="84" spans="2:16" ht="13">
      <c r="B84" s="83" t="s">
        <v>111</v>
      </c>
      <c r="C84" s="84"/>
      <c r="D84" s="103" t="s">
        <v>120</v>
      </c>
      <c r="E84" s="103" t="s">
        <v>107</v>
      </c>
      <c r="F84" s="103" t="s">
        <v>298</v>
      </c>
      <c r="G84" s="104">
        <v>1</v>
      </c>
      <c r="H84" s="105"/>
      <c r="I84" s="193">
        <v>45</v>
      </c>
      <c r="J84" s="59"/>
      <c r="K84" s="193">
        <v>47</v>
      </c>
      <c r="M84" s="194" t="e">
        <f t="shared" si="7"/>
        <v>#REF!</v>
      </c>
      <c r="O84" s="194">
        <f t="shared" si="6"/>
        <v>70</v>
      </c>
    </row>
    <row r="85" spans="2:16" ht="13">
      <c r="B85" s="83" t="s">
        <v>226</v>
      </c>
      <c r="C85" s="84"/>
      <c r="D85" s="103" t="s">
        <v>114</v>
      </c>
      <c r="E85" s="103" t="s">
        <v>257</v>
      </c>
      <c r="F85" s="103" t="s">
        <v>412</v>
      </c>
      <c r="G85" s="104">
        <v>1</v>
      </c>
      <c r="H85" s="105"/>
      <c r="I85" s="200">
        <v>0</v>
      </c>
      <c r="J85" s="59"/>
      <c r="K85" s="200">
        <v>33</v>
      </c>
      <c r="M85" s="194" t="e">
        <f>+M84+1</f>
        <v>#REF!</v>
      </c>
      <c r="O85" s="194">
        <f t="shared" si="6"/>
        <v>71</v>
      </c>
    </row>
    <row r="86" spans="2:16" ht="15.5">
      <c r="B86" s="83" t="s">
        <v>419</v>
      </c>
      <c r="C86" s="84"/>
      <c r="D86" s="103" t="s">
        <v>120</v>
      </c>
      <c r="E86" s="103" t="s">
        <v>112</v>
      </c>
      <c r="F86" s="103" t="s">
        <v>298</v>
      </c>
      <c r="G86" s="104">
        <v>0.5</v>
      </c>
      <c r="H86" s="105"/>
      <c r="I86" s="193">
        <v>25</v>
      </c>
      <c r="J86" s="59"/>
      <c r="K86" s="193">
        <v>25</v>
      </c>
      <c r="M86" s="194" t="e">
        <f t="shared" si="7"/>
        <v>#REF!</v>
      </c>
      <c r="O86" s="194">
        <f t="shared" si="6"/>
        <v>72</v>
      </c>
    </row>
    <row r="87" spans="2:16" ht="13">
      <c r="B87" s="83" t="s">
        <v>229</v>
      </c>
      <c r="C87" s="84"/>
      <c r="D87" s="103" t="s">
        <v>114</v>
      </c>
      <c r="E87" s="103" t="s">
        <v>255</v>
      </c>
      <c r="F87" s="103" t="s">
        <v>412</v>
      </c>
      <c r="G87" s="104">
        <v>1</v>
      </c>
      <c r="H87" s="105"/>
      <c r="I87" s="200">
        <v>0</v>
      </c>
      <c r="J87" s="59"/>
      <c r="K87" s="200">
        <v>23</v>
      </c>
      <c r="M87" s="194" t="e">
        <f t="shared" si="7"/>
        <v>#REF!</v>
      </c>
      <c r="O87" s="194">
        <f t="shared" si="6"/>
        <v>73</v>
      </c>
    </row>
    <row r="88" spans="2:16" ht="13">
      <c r="B88" s="83" t="s">
        <v>232</v>
      </c>
      <c r="C88" s="84"/>
      <c r="D88" s="103" t="s">
        <v>114</v>
      </c>
      <c r="E88" s="103" t="s">
        <v>255</v>
      </c>
      <c r="F88" s="103" t="s">
        <v>412</v>
      </c>
      <c r="G88" s="104">
        <v>1</v>
      </c>
      <c r="H88" s="105"/>
      <c r="I88" s="193">
        <v>0</v>
      </c>
      <c r="J88" s="59"/>
      <c r="K88" s="193">
        <v>20</v>
      </c>
      <c r="M88" s="194" t="e">
        <f t="shared" si="7"/>
        <v>#REF!</v>
      </c>
      <c r="O88" s="194">
        <f t="shared" si="6"/>
        <v>74</v>
      </c>
    </row>
    <row r="89" spans="2:16" ht="13">
      <c r="B89" s="83" t="s">
        <v>234</v>
      </c>
      <c r="C89" s="84"/>
      <c r="D89" s="103" t="s">
        <v>114</v>
      </c>
      <c r="E89" s="103" t="s">
        <v>257</v>
      </c>
      <c r="F89" s="103" t="s">
        <v>412</v>
      </c>
      <c r="G89" s="104">
        <v>1</v>
      </c>
      <c r="H89" s="105"/>
      <c r="I89" s="200">
        <v>0</v>
      </c>
      <c r="J89" s="59"/>
      <c r="K89" s="200">
        <v>12</v>
      </c>
      <c r="M89" s="194" t="e">
        <f t="shared" si="7"/>
        <v>#REF!</v>
      </c>
      <c r="O89" s="194">
        <f t="shared" si="6"/>
        <v>75</v>
      </c>
    </row>
    <row r="90" spans="2:16" ht="13">
      <c r="B90" s="83" t="s">
        <v>237</v>
      </c>
      <c r="C90" s="84"/>
      <c r="D90" s="103" t="s">
        <v>114</v>
      </c>
      <c r="E90" s="103" t="s">
        <v>258</v>
      </c>
      <c r="F90" s="103" t="s">
        <v>412</v>
      </c>
      <c r="G90" s="104">
        <v>1</v>
      </c>
      <c r="H90" s="105"/>
      <c r="I90" s="193">
        <v>0</v>
      </c>
      <c r="J90" s="59"/>
      <c r="K90" s="193">
        <v>10</v>
      </c>
      <c r="M90" s="194" t="e">
        <f t="shared" si="7"/>
        <v>#REF!</v>
      </c>
      <c r="O90" s="194">
        <f t="shared" si="6"/>
        <v>76</v>
      </c>
    </row>
    <row r="91" spans="2:16" ht="13">
      <c r="B91" s="83" t="s">
        <v>240</v>
      </c>
      <c r="C91" s="84"/>
      <c r="D91" s="103" t="s">
        <v>114</v>
      </c>
      <c r="E91" s="103" t="s">
        <v>256</v>
      </c>
      <c r="F91" s="103" t="s">
        <v>243</v>
      </c>
      <c r="G91" s="104">
        <v>1</v>
      </c>
      <c r="H91" s="105"/>
      <c r="I91" s="198">
        <v>0</v>
      </c>
      <c r="J91" s="59"/>
      <c r="K91" s="198">
        <v>4</v>
      </c>
      <c r="M91" s="194" t="e">
        <f t="shared" si="7"/>
        <v>#REF!</v>
      </c>
      <c r="O91" s="194">
        <f t="shared" si="6"/>
        <v>77</v>
      </c>
      <c r="P91" s="194" t="s">
        <v>275</v>
      </c>
    </row>
    <row r="92" spans="2:16" ht="13">
      <c r="B92" s="201" t="s">
        <v>62</v>
      </c>
      <c r="C92" s="84"/>
      <c r="D92" s="103"/>
      <c r="E92" s="103"/>
      <c r="F92" s="103"/>
      <c r="G92" s="104"/>
      <c r="H92" s="105"/>
      <c r="I92" s="200">
        <f>SUM(I63:I91)</f>
        <v>6690.5</v>
      </c>
      <c r="J92" s="59"/>
      <c r="K92" s="200">
        <f>SUM(K63:K91)</f>
        <v>9355</v>
      </c>
      <c r="M92" s="194" t="e">
        <f t="shared" si="7"/>
        <v>#REF!</v>
      </c>
      <c r="N92" s="194" t="s">
        <v>138</v>
      </c>
    </row>
    <row r="93" spans="2:16" ht="13.5" thickBot="1">
      <c r="B93" s="241" t="s">
        <v>377</v>
      </c>
      <c r="C93" s="240">
        <f>O91</f>
        <v>77</v>
      </c>
      <c r="I93" s="230">
        <f>+I46+I61+I92</f>
        <v>21756.5</v>
      </c>
      <c r="J93" s="231"/>
      <c r="K93" s="230">
        <f>+K46+K61+K92</f>
        <v>25885.25</v>
      </c>
    </row>
    <row r="94" spans="2:16" ht="13.5" thickTop="1">
      <c r="B94" s="229"/>
      <c r="I94" s="237"/>
      <c r="J94" s="231"/>
      <c r="K94" s="237"/>
    </row>
    <row r="95" spans="2:16" ht="13">
      <c r="B95" s="263" t="s">
        <v>513</v>
      </c>
      <c r="I95" s="237"/>
      <c r="J95" s="231"/>
      <c r="K95" s="237"/>
    </row>
    <row r="96" spans="2:16" ht="13.5">
      <c r="B96" s="238" t="s">
        <v>326</v>
      </c>
      <c r="I96" s="237"/>
      <c r="J96" s="231"/>
      <c r="K96" s="237"/>
    </row>
    <row r="97" spans="1:11" ht="15.5">
      <c r="B97" s="83" t="s">
        <v>666</v>
      </c>
      <c r="C97" s="84"/>
      <c r="D97" s="103" t="s">
        <v>78</v>
      </c>
      <c r="E97" s="103" t="s">
        <v>85</v>
      </c>
      <c r="F97" s="103" t="s">
        <v>412</v>
      </c>
      <c r="G97" s="104">
        <v>1</v>
      </c>
      <c r="I97" s="193">
        <v>0</v>
      </c>
      <c r="J97" s="204"/>
      <c r="K97" s="193">
        <v>361</v>
      </c>
    </row>
    <row r="98" spans="1:11" ht="13.5">
      <c r="B98" s="264" t="s">
        <v>490</v>
      </c>
      <c r="C98" s="264"/>
      <c r="D98" s="264"/>
      <c r="E98" s="264"/>
      <c r="F98" s="264"/>
      <c r="G98" s="264"/>
      <c r="H98" s="264"/>
      <c r="I98" s="264"/>
      <c r="J98" s="264"/>
      <c r="K98" s="264"/>
    </row>
    <row r="99" spans="1:11" ht="15.5">
      <c r="B99" s="83" t="s">
        <v>667</v>
      </c>
      <c r="C99" s="84"/>
      <c r="D99" s="103" t="s">
        <v>120</v>
      </c>
      <c r="E99" s="103" t="s">
        <v>107</v>
      </c>
      <c r="F99" s="103" t="s">
        <v>243</v>
      </c>
      <c r="G99" s="104">
        <v>1</v>
      </c>
      <c r="I99" s="193">
        <v>124</v>
      </c>
      <c r="J99" s="204"/>
      <c r="K99" s="193">
        <v>124</v>
      </c>
    </row>
    <row r="100" spans="1:11" ht="15.5">
      <c r="B100" s="83" t="s">
        <v>668</v>
      </c>
      <c r="C100" s="84"/>
      <c r="D100" s="103" t="s">
        <v>120</v>
      </c>
      <c r="E100" s="103" t="s">
        <v>107</v>
      </c>
      <c r="F100" s="103" t="s">
        <v>243</v>
      </c>
      <c r="G100" s="104">
        <v>1</v>
      </c>
      <c r="I100" s="193">
        <v>100</v>
      </c>
      <c r="J100" s="204"/>
      <c r="K100" s="193">
        <v>100</v>
      </c>
    </row>
    <row r="101" spans="1:11" ht="13">
      <c r="B101" s="229" t="s">
        <v>671</v>
      </c>
      <c r="I101" s="232">
        <f>SUM(I93:I100)</f>
        <v>21980.5</v>
      </c>
      <c r="J101" s="231"/>
      <c r="K101" s="232">
        <f>SUM(K93:K100)</f>
        <v>26470.25</v>
      </c>
    </row>
    <row r="102" spans="1:11" ht="13">
      <c r="B102" s="76"/>
      <c r="C102" s="76"/>
      <c r="D102" s="76"/>
      <c r="E102" s="76"/>
      <c r="F102" s="77"/>
      <c r="G102" s="76"/>
      <c r="H102" s="76"/>
      <c r="I102" s="235"/>
      <c r="J102" s="105"/>
      <c r="K102" s="235"/>
    </row>
    <row r="103" spans="1:11" ht="42.75" customHeight="1">
      <c r="A103" s="236">
        <v>-1</v>
      </c>
      <c r="B103" s="364" t="s">
        <v>642</v>
      </c>
      <c r="C103" s="364"/>
      <c r="D103" s="364"/>
      <c r="E103" s="364"/>
      <c r="F103" s="364"/>
      <c r="G103" s="364"/>
      <c r="H103" s="364"/>
      <c r="I103" s="364"/>
      <c r="J103" s="364"/>
      <c r="K103" s="364"/>
    </row>
    <row r="104" spans="1:11" ht="42.65" customHeight="1">
      <c r="A104" s="236">
        <v>-2</v>
      </c>
      <c r="B104" s="364" t="s">
        <v>658</v>
      </c>
      <c r="C104" s="364"/>
      <c r="D104" s="364"/>
      <c r="E104" s="364"/>
      <c r="F104" s="364"/>
      <c r="G104" s="364"/>
      <c r="H104" s="364"/>
      <c r="I104" s="364"/>
      <c r="J104" s="364"/>
      <c r="K104" s="364"/>
    </row>
    <row r="105" spans="1:11" ht="29.25" customHeight="1">
      <c r="A105" s="236">
        <v>-3</v>
      </c>
      <c r="B105" s="364" t="s">
        <v>118</v>
      </c>
      <c r="C105" s="364"/>
      <c r="D105" s="364"/>
      <c r="E105" s="364"/>
      <c r="F105" s="364"/>
      <c r="G105" s="364"/>
      <c r="H105" s="364"/>
      <c r="I105" s="364"/>
      <c r="J105" s="364"/>
      <c r="K105" s="364"/>
    </row>
    <row r="106" spans="1:11" ht="19.5" customHeight="1">
      <c r="A106" s="236">
        <v>-4</v>
      </c>
      <c r="B106" s="364" t="s">
        <v>455</v>
      </c>
      <c r="C106" s="364"/>
      <c r="D106" s="364"/>
      <c r="E106" s="364"/>
      <c r="F106" s="364"/>
      <c r="G106" s="364"/>
      <c r="H106" s="364"/>
      <c r="I106" s="364"/>
      <c r="J106" s="364"/>
      <c r="K106" s="364"/>
    </row>
    <row r="107" spans="1:11" ht="19.5" customHeight="1">
      <c r="A107" s="236">
        <v>-5</v>
      </c>
      <c r="B107" s="364" t="s">
        <v>644</v>
      </c>
      <c r="C107" s="364"/>
      <c r="D107" s="364"/>
      <c r="E107" s="364"/>
      <c r="F107" s="364"/>
      <c r="G107" s="364"/>
      <c r="H107" s="273"/>
      <c r="I107" s="273"/>
      <c r="J107" s="273"/>
      <c r="K107" s="273"/>
    </row>
    <row r="108" spans="1:11" ht="19.399999999999999" customHeight="1">
      <c r="A108" s="236">
        <v>-6</v>
      </c>
      <c r="B108" s="364" t="s">
        <v>133</v>
      </c>
      <c r="C108" s="364"/>
      <c r="D108" s="364"/>
      <c r="E108" s="364"/>
      <c r="F108" s="364"/>
      <c r="G108" s="364"/>
      <c r="H108" s="364"/>
      <c r="I108" s="364"/>
      <c r="J108" s="364"/>
      <c r="K108" s="364"/>
    </row>
    <row r="109" spans="1:11" ht="19.5" customHeight="1">
      <c r="A109" s="236">
        <v>-7</v>
      </c>
      <c r="B109" s="364" t="s">
        <v>410</v>
      </c>
      <c r="C109" s="364"/>
      <c r="D109" s="364"/>
      <c r="E109" s="364"/>
      <c r="F109" s="364"/>
      <c r="G109" s="364"/>
      <c r="H109" s="364"/>
      <c r="I109" s="364"/>
      <c r="J109" s="364"/>
      <c r="K109" s="364"/>
    </row>
    <row r="110" spans="1:11" ht="20.149999999999999" customHeight="1">
      <c r="A110" s="236">
        <v>-8</v>
      </c>
      <c r="B110" s="364" t="s">
        <v>343</v>
      </c>
      <c r="C110" s="364"/>
      <c r="D110" s="364"/>
      <c r="E110" s="364"/>
      <c r="F110" s="364"/>
      <c r="G110" s="364"/>
      <c r="H110" s="364"/>
      <c r="I110" s="364"/>
      <c r="J110" s="364"/>
      <c r="K110" s="364"/>
    </row>
    <row r="111" spans="1:11" ht="20.5" customHeight="1">
      <c r="A111" s="236">
        <v>-9</v>
      </c>
      <c r="B111" s="364" t="s">
        <v>626</v>
      </c>
      <c r="C111" s="364"/>
      <c r="D111" s="364"/>
      <c r="E111" s="364"/>
      <c r="F111" s="364"/>
      <c r="G111" s="364"/>
      <c r="H111" s="364"/>
      <c r="I111" s="364"/>
      <c r="J111" s="364"/>
      <c r="K111" s="364"/>
    </row>
    <row r="112" spans="1:11" ht="29.5" customHeight="1">
      <c r="A112" s="236">
        <v>-10</v>
      </c>
      <c r="B112" s="364" t="s">
        <v>672</v>
      </c>
      <c r="C112" s="364"/>
      <c r="D112" s="364"/>
      <c r="E112" s="364"/>
      <c r="F112" s="364"/>
      <c r="G112" s="364"/>
      <c r="H112" s="364"/>
      <c r="I112" s="364"/>
      <c r="J112" s="364"/>
      <c r="K112" s="364"/>
    </row>
  </sheetData>
  <autoFilter ref="A7:P93" xr:uid="{00000000-0009-0000-0000-00002C000000}"/>
  <mergeCells count="10">
    <mergeCell ref="B109:K109"/>
    <mergeCell ref="B110:K110"/>
    <mergeCell ref="B111:K111"/>
    <mergeCell ref="B112:K112"/>
    <mergeCell ref="B103:K103"/>
    <mergeCell ref="B104:K104"/>
    <mergeCell ref="B105:K105"/>
    <mergeCell ref="B106:K106"/>
    <mergeCell ref="B107:G107"/>
    <mergeCell ref="B108:K108"/>
  </mergeCells>
  <conditionalFormatting sqref="B8:K101">
    <cfRule type="expression" dxfId="155" priority="1">
      <formula>MOD(ROW(),2)=0</formula>
    </cfRule>
  </conditionalFormatting>
  <pageMargins left="0.45" right="0.45" top="0.25" bottom="0.25" header="0.3" footer="0.3"/>
  <pageSetup paperSize="17" scale="7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673</v>
      </c>
      <c r="C6" s="155"/>
      <c r="D6" s="156">
        <f>'CPN Portfolio 9.30.19 '!K46</f>
        <v>7435.25</v>
      </c>
      <c r="E6" s="156">
        <f>'CPN Portfolio 9.30.19 '!K61</f>
        <v>9095</v>
      </c>
      <c r="F6" s="156">
        <f>'CPN Portfolio 9.30.19 '!K92</f>
        <v>9355</v>
      </c>
      <c r="G6" s="156"/>
      <c r="H6" s="156">
        <f>SUM(D6:G6)</f>
        <v>25885.25</v>
      </c>
      <c r="J6" s="159"/>
    </row>
    <row r="7" spans="1:11">
      <c r="B7" s="160"/>
      <c r="C7" s="161"/>
      <c r="D7" s="170">
        <v>0</v>
      </c>
      <c r="E7" s="170">
        <v>0</v>
      </c>
      <c r="F7" s="170">
        <v>0</v>
      </c>
      <c r="G7" s="166"/>
      <c r="H7" s="285">
        <f>SUM(D7:F7)</f>
        <v>0</v>
      </c>
    </row>
    <row r="8" spans="1:11">
      <c r="B8" s="160"/>
      <c r="D8" s="163"/>
      <c r="E8" s="163"/>
      <c r="F8" s="163">
        <v>0</v>
      </c>
      <c r="H8" s="285">
        <f t="shared" ref="H8" si="0">SUM(D8:F8)</f>
        <v>0</v>
      </c>
    </row>
    <row r="9" spans="1:11">
      <c r="A9" s="147"/>
      <c r="B9" s="155" t="s">
        <v>680</v>
      </c>
      <c r="C9" s="161"/>
      <c r="D9" s="274">
        <f>SUM(D6:D8)</f>
        <v>7435.25</v>
      </c>
      <c r="E9" s="274">
        <f>SUM(E6:E8)</f>
        <v>9095</v>
      </c>
      <c r="F9" s="274">
        <f>SUM(F6:F8)</f>
        <v>9355</v>
      </c>
      <c r="G9" s="274"/>
      <c r="H9" s="274">
        <f>SUM(H6:H8)</f>
        <v>25885.25</v>
      </c>
      <c r="J9" s="159">
        <f>H9-'CPN Portfolio 9.30.19 '!K93</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627</v>
      </c>
      <c r="C14" s="161"/>
      <c r="D14" s="167"/>
      <c r="E14" s="167">
        <f>'CPN Portfolio 9.30.19 '!K97</f>
        <v>361</v>
      </c>
      <c r="F14" s="167"/>
      <c r="G14" s="168"/>
      <c r="H14" s="169">
        <v>361</v>
      </c>
    </row>
    <row r="15" spans="1:11">
      <c r="A15" s="147"/>
      <c r="B15" s="160" t="s">
        <v>425</v>
      </c>
      <c r="C15" s="161"/>
      <c r="D15" s="165">
        <f>SUM(D14)</f>
        <v>0</v>
      </c>
      <c r="E15" s="165">
        <f t="shared" ref="E15:H15" si="1">SUM(E14)</f>
        <v>361</v>
      </c>
      <c r="F15" s="165">
        <f t="shared" si="1"/>
        <v>0</v>
      </c>
      <c r="G15" s="165">
        <f t="shared" si="1"/>
        <v>0</v>
      </c>
      <c r="H15" s="165">
        <f t="shared" si="1"/>
        <v>361</v>
      </c>
    </row>
    <row r="16" spans="1:11">
      <c r="A16" s="147"/>
      <c r="B16" s="239" t="s">
        <v>360</v>
      </c>
      <c r="C16" s="161"/>
      <c r="D16" s="167"/>
      <c r="E16" s="167"/>
      <c r="F16" s="167"/>
      <c r="G16" s="168"/>
      <c r="H16" s="169"/>
    </row>
    <row r="17" spans="1:10">
      <c r="A17" s="147"/>
      <c r="B17" s="160" t="s">
        <v>649</v>
      </c>
      <c r="C17" s="161"/>
      <c r="D17" s="167"/>
      <c r="E17" s="167"/>
      <c r="F17" s="167">
        <f>'CPN Portfolio 9.30.19 '!K99</f>
        <v>124</v>
      </c>
      <c r="G17" s="168"/>
      <c r="H17" s="169">
        <f>F17</f>
        <v>124</v>
      </c>
    </row>
    <row r="18" spans="1:10">
      <c r="A18" s="147"/>
      <c r="B18" s="83" t="s">
        <v>659</v>
      </c>
      <c r="C18" s="161"/>
      <c r="D18" s="167"/>
      <c r="E18" s="167"/>
      <c r="F18" s="167">
        <f>'CPN Portfolio 9.30.19 '!K100</f>
        <v>100</v>
      </c>
      <c r="G18" s="168"/>
      <c r="H18" s="169">
        <f>F18</f>
        <v>100</v>
      </c>
    </row>
    <row r="19" spans="1:10" ht="14.5" thickBot="1">
      <c r="A19" s="147"/>
      <c r="B19" s="160" t="s">
        <v>586</v>
      </c>
      <c r="C19" s="161"/>
      <c r="D19" s="171">
        <f>SUM(D15:D16)</f>
        <v>0</v>
      </c>
      <c r="E19" s="171">
        <f>SUM(E15:E16)</f>
        <v>361</v>
      </c>
      <c r="F19" s="171">
        <f>SUM(F15:F18)</f>
        <v>224</v>
      </c>
      <c r="G19" s="171">
        <f>SUM(G15:G16)</f>
        <v>0</v>
      </c>
      <c r="H19" s="171">
        <f>SUM(H15:H18)</f>
        <v>585</v>
      </c>
      <c r="J19" s="159"/>
    </row>
    <row r="20" spans="1:10" ht="14.5" thickTop="1">
      <c r="A20" s="147"/>
      <c r="B20" s="160"/>
      <c r="C20" s="161"/>
      <c r="D20" s="173"/>
      <c r="E20" s="173"/>
      <c r="F20" s="174"/>
      <c r="G20" s="175"/>
      <c r="H20" s="176"/>
    </row>
    <row r="21" spans="1:10" ht="14.5" thickBot="1">
      <c r="A21" s="147"/>
      <c r="B21" s="148" t="s">
        <v>303</v>
      </c>
      <c r="C21" s="161"/>
      <c r="D21" s="179">
        <f>+D9+D19</f>
        <v>7435.25</v>
      </c>
      <c r="E21" s="179">
        <f>+E9+E19</f>
        <v>9456</v>
      </c>
      <c r="F21" s="179">
        <f>+F9+F19</f>
        <v>9579</v>
      </c>
      <c r="G21" s="175"/>
      <c r="H21" s="179">
        <f>+H9+H19</f>
        <v>26470.25</v>
      </c>
      <c r="J21" s="159">
        <f>H21-'CPN Portfolio 9.30.19 '!K101</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7:B8">
    <cfRule type="expression" dxfId="154" priority="2">
      <formula>MOD(ROW(),2)=0</formula>
    </cfRule>
  </conditionalFormatting>
  <conditionalFormatting sqref="B13:B14">
    <cfRule type="expression" dxfId="153" priority="5">
      <formula>MOD(ROW(),2)=0</formula>
    </cfRule>
  </conditionalFormatting>
  <conditionalFormatting sqref="B17:B18">
    <cfRule type="expression" dxfId="152" priority="3">
      <formula>MOD(ROW(),2)=0</formula>
    </cfRule>
  </conditionalFormatting>
  <pageMargins left="0.7" right="0.7" top="0.75" bottom="0.75" header="0.3" footer="0.3"/>
  <pageSetup scale="8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K42"/>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673</v>
      </c>
      <c r="C6" s="155"/>
      <c r="D6" s="156">
        <f>'CPN Portfolio 9.30.19 '!I46</f>
        <v>6492</v>
      </c>
      <c r="E6" s="156">
        <f>'CPN Portfolio 9.30.19 '!I61</f>
        <v>8574</v>
      </c>
      <c r="F6" s="156">
        <f>'CPN Portfolio 9.30.19 '!I92</f>
        <v>6690.5</v>
      </c>
      <c r="G6" s="158"/>
      <c r="H6" s="156">
        <f>SUM(D6:G6)</f>
        <v>21756.5</v>
      </c>
      <c r="J6" s="159"/>
    </row>
    <row r="7" spans="1:11">
      <c r="B7" s="160" t="s">
        <v>176</v>
      </c>
      <c r="C7" s="161"/>
      <c r="D7" s="170"/>
      <c r="E7" s="170"/>
      <c r="F7" s="170">
        <v>0</v>
      </c>
      <c r="G7" s="166"/>
      <c r="H7" s="285">
        <f t="shared" ref="H7:H9" si="0">SUM(D7:F7)</f>
        <v>0</v>
      </c>
    </row>
    <row r="8" spans="1:11">
      <c r="B8" s="160" t="s">
        <v>183</v>
      </c>
      <c r="C8" s="161"/>
      <c r="D8" s="170"/>
      <c r="E8" s="170"/>
      <c r="F8" s="170">
        <v>0</v>
      </c>
      <c r="G8" s="166"/>
      <c r="H8" s="285">
        <f t="shared" si="0"/>
        <v>0</v>
      </c>
    </row>
    <row r="9" spans="1:11">
      <c r="B9" s="160" t="s">
        <v>675</v>
      </c>
      <c r="C9" s="161"/>
      <c r="D9" s="170"/>
      <c r="E9" s="170"/>
      <c r="F9" s="170">
        <v>0</v>
      </c>
      <c r="G9" s="166"/>
      <c r="H9" s="285">
        <f t="shared" si="0"/>
        <v>0</v>
      </c>
    </row>
    <row r="10" spans="1:11">
      <c r="A10" s="147"/>
      <c r="B10" s="155" t="s">
        <v>680</v>
      </c>
      <c r="C10" s="161"/>
      <c r="D10" s="165">
        <f>SUM(D6:D9)</f>
        <v>6492</v>
      </c>
      <c r="E10" s="165">
        <f>SUM(E6:E9)</f>
        <v>8574</v>
      </c>
      <c r="F10" s="165">
        <f>SUM(F6:F9)</f>
        <v>6690.5</v>
      </c>
      <c r="G10" s="165">
        <f>SUM(G6:G9)</f>
        <v>0</v>
      </c>
      <c r="H10" s="165">
        <f>SUM(H6:H9)</f>
        <v>21756.5</v>
      </c>
      <c r="J10" s="159">
        <f>H10-'CPN Portfolio 9.30.19 '!I93</f>
        <v>0</v>
      </c>
    </row>
    <row r="11" spans="1:11">
      <c r="A11" s="147"/>
      <c r="B11" s="155"/>
      <c r="C11" s="161"/>
      <c r="D11" s="167"/>
      <c r="E11" s="167"/>
      <c r="F11" s="167"/>
      <c r="G11" s="168"/>
      <c r="H11" s="169"/>
    </row>
    <row r="12" spans="1:11">
      <c r="A12" s="147"/>
      <c r="B12" s="155"/>
      <c r="C12" s="161"/>
      <c r="D12" s="167"/>
      <c r="E12" s="167"/>
      <c r="F12" s="167"/>
      <c r="G12" s="168"/>
      <c r="H12" s="169"/>
    </row>
    <row r="13" spans="1:11">
      <c r="A13" s="147"/>
      <c r="B13" s="155" t="s">
        <v>538</v>
      </c>
      <c r="C13" s="161"/>
      <c r="D13" s="167"/>
      <c r="E13" s="167"/>
      <c r="F13" s="167"/>
      <c r="G13" s="168"/>
      <c r="H13" s="169"/>
    </row>
    <row r="14" spans="1:11">
      <c r="A14" s="147"/>
      <c r="B14" s="238" t="s">
        <v>326</v>
      </c>
      <c r="C14" s="161"/>
      <c r="D14" s="167"/>
      <c r="E14" s="167"/>
      <c r="F14" s="167"/>
      <c r="G14" s="168"/>
      <c r="H14" s="169" t="s">
        <v>582</v>
      </c>
    </row>
    <row r="15" spans="1:11">
      <c r="A15" s="147"/>
      <c r="B15" s="160" t="s">
        <v>627</v>
      </c>
      <c r="C15" s="161"/>
      <c r="D15" s="167">
        <v>0</v>
      </c>
      <c r="E15" s="167">
        <v>0</v>
      </c>
      <c r="F15" s="167">
        <f>'CPN Portfolio 3.17.19'!I100</f>
        <v>0</v>
      </c>
      <c r="G15" s="168"/>
      <c r="H15" s="167">
        <f>SUM(D15:F15)</f>
        <v>0</v>
      </c>
    </row>
    <row r="16" spans="1:11">
      <c r="A16" s="147"/>
      <c r="B16" s="160" t="s">
        <v>425</v>
      </c>
      <c r="C16" s="161"/>
      <c r="D16" s="167">
        <f>SUM(D15)</f>
        <v>0</v>
      </c>
      <c r="E16" s="167">
        <f t="shared" ref="E16:H16" si="1">SUM(E15)</f>
        <v>0</v>
      </c>
      <c r="F16" s="167">
        <f t="shared" si="1"/>
        <v>0</v>
      </c>
      <c r="G16" s="167">
        <f t="shared" si="1"/>
        <v>0</v>
      </c>
      <c r="H16" s="167">
        <f t="shared" si="1"/>
        <v>0</v>
      </c>
    </row>
    <row r="17" spans="1:10">
      <c r="A17" s="147"/>
      <c r="B17" s="239" t="s">
        <v>360</v>
      </c>
      <c r="C17" s="161"/>
      <c r="D17" s="167"/>
      <c r="E17" s="167"/>
      <c r="F17" s="167"/>
      <c r="G17" s="168"/>
      <c r="H17" s="167"/>
    </row>
    <row r="19" spans="1:10">
      <c r="A19" s="147"/>
      <c r="B19" s="83" t="s">
        <v>649</v>
      </c>
      <c r="C19" s="161"/>
      <c r="D19" s="167"/>
      <c r="E19" s="167">
        <f>'CPN Portfolio 09.30.17 '!I101</f>
        <v>0</v>
      </c>
      <c r="F19" s="167">
        <f>'CPN Portfolio 5.01.19'!I101</f>
        <v>124</v>
      </c>
      <c r="G19" s="168"/>
      <c r="H19" s="169">
        <f>SUM(D19:F19)</f>
        <v>124</v>
      </c>
    </row>
    <row r="20" spans="1:10">
      <c r="A20" s="147"/>
      <c r="B20" s="83" t="s">
        <v>659</v>
      </c>
      <c r="C20" s="161"/>
      <c r="D20" s="167"/>
      <c r="E20" s="167"/>
      <c r="F20" s="167">
        <f>'CPN Portfolio 5.01.19'!I102</f>
        <v>100</v>
      </c>
      <c r="G20" s="168"/>
      <c r="H20" s="169">
        <f>SUM(D20:F20)</f>
        <v>100</v>
      </c>
    </row>
    <row r="21" spans="1:10" ht="14.5" thickBot="1">
      <c r="A21" s="147"/>
      <c r="B21" s="160" t="s">
        <v>587</v>
      </c>
      <c r="C21" s="161"/>
      <c r="D21" s="171">
        <f>SUM(D15:D20)</f>
        <v>0</v>
      </c>
      <c r="E21" s="171">
        <f>SUM(E15:E20)</f>
        <v>0</v>
      </c>
      <c r="F21" s="171">
        <f>SUM(F15:F20)</f>
        <v>224</v>
      </c>
      <c r="G21" s="171">
        <f>SUM(G19:G19)</f>
        <v>0</v>
      </c>
      <c r="H21" s="171">
        <f>SUM(H15:H20)</f>
        <v>224</v>
      </c>
      <c r="J21" s="159"/>
    </row>
    <row r="22" spans="1:10" ht="14.5" thickTop="1">
      <c r="A22" s="147"/>
      <c r="B22" s="160"/>
      <c r="C22" s="161"/>
      <c r="D22" s="173"/>
      <c r="E22" s="173"/>
      <c r="F22" s="174"/>
      <c r="G22" s="175"/>
      <c r="H22" s="176"/>
    </row>
    <row r="23" spans="1:10" ht="14.5" thickBot="1">
      <c r="A23" s="147"/>
      <c r="B23" s="148" t="s">
        <v>537</v>
      </c>
      <c r="C23" s="161"/>
      <c r="D23" s="179">
        <f>+D10+D16+D21</f>
        <v>6492</v>
      </c>
      <c r="E23" s="179">
        <f>+E10+E16+E21</f>
        <v>8574</v>
      </c>
      <c r="F23" s="179">
        <f>+F10+F16+F21</f>
        <v>6914.5</v>
      </c>
      <c r="G23" s="179">
        <f>+G10+G16+G21</f>
        <v>0</v>
      </c>
      <c r="H23" s="179">
        <f>+H10+H16+H21</f>
        <v>21980.5</v>
      </c>
      <c r="J23" s="159">
        <f>H23-'CPN Portfolio 7.10.19'!I101</f>
        <v>0</v>
      </c>
    </row>
    <row r="24" spans="1:10">
      <c r="A24" s="147"/>
    </row>
    <row r="25" spans="1:10">
      <c r="A25" s="147"/>
      <c r="H25" s="244" t="s">
        <v>409</v>
      </c>
      <c r="J25" s="265"/>
    </row>
    <row r="26" spans="1:10">
      <c r="B26" s="243" t="s">
        <v>387</v>
      </c>
      <c r="C26"/>
      <c r="D26" t="s">
        <v>388</v>
      </c>
      <c r="H26" s="147">
        <v>10</v>
      </c>
    </row>
    <row r="27" spans="1:10">
      <c r="B27" s="243" t="s">
        <v>389</v>
      </c>
      <c r="C27"/>
      <c r="D27" t="s">
        <v>390</v>
      </c>
      <c r="H27" s="147">
        <v>44</v>
      </c>
      <c r="J27" s="159"/>
    </row>
    <row r="28" spans="1:10">
      <c r="B28" s="243" t="s">
        <v>391</v>
      </c>
      <c r="C28"/>
      <c r="D28" t="s">
        <v>392</v>
      </c>
      <c r="H28" s="147">
        <f>14+28</f>
        <v>42</v>
      </c>
    </row>
    <row r="29" spans="1:10">
      <c r="B29" s="243" t="s">
        <v>393</v>
      </c>
      <c r="C29"/>
      <c r="D29" t="s">
        <v>394</v>
      </c>
      <c r="H29" s="147">
        <v>12</v>
      </c>
    </row>
    <row r="30" spans="1:10">
      <c r="B30" s="243" t="s">
        <v>395</v>
      </c>
      <c r="C30"/>
      <c r="D30" t="s">
        <v>396</v>
      </c>
      <c r="H30" s="147">
        <f>6+9</f>
        <v>15</v>
      </c>
    </row>
    <row r="31" spans="1:10">
      <c r="B31" s="243" t="s">
        <v>397</v>
      </c>
      <c r="C31"/>
      <c r="D31" t="s">
        <v>404</v>
      </c>
      <c r="H31" s="147">
        <v>12</v>
      </c>
    </row>
    <row r="32" spans="1:10">
      <c r="B32" s="243" t="s">
        <v>406</v>
      </c>
      <c r="C32"/>
      <c r="D32" t="s">
        <v>407</v>
      </c>
      <c r="H32" s="147">
        <v>15</v>
      </c>
    </row>
    <row r="33" spans="2:8">
      <c r="B33" s="243" t="s">
        <v>398</v>
      </c>
      <c r="C33"/>
      <c r="D33" t="s">
        <v>399</v>
      </c>
      <c r="H33" s="147">
        <v>19</v>
      </c>
    </row>
    <row r="34" spans="2:8">
      <c r="B34" s="243" t="s">
        <v>400</v>
      </c>
      <c r="C34"/>
      <c r="D34" t="s">
        <v>401</v>
      </c>
      <c r="H34" s="147">
        <v>20</v>
      </c>
    </row>
    <row r="35" spans="2:8">
      <c r="B35" s="243" t="s">
        <v>434</v>
      </c>
      <c r="C35"/>
      <c r="D35" t="s">
        <v>435</v>
      </c>
      <c r="H35" s="147">
        <v>10</v>
      </c>
    </row>
    <row r="36" spans="2:8">
      <c r="B36" s="243" t="s">
        <v>434</v>
      </c>
      <c r="C36"/>
      <c r="D36" s="73" t="s">
        <v>484</v>
      </c>
      <c r="H36" s="147">
        <v>10</v>
      </c>
    </row>
    <row r="37" spans="2:8" ht="14.5" thickBot="1">
      <c r="B37" s="243"/>
      <c r="C37"/>
      <c r="D37"/>
      <c r="H37" s="245">
        <f>SUM(H26:H36)</f>
        <v>209</v>
      </c>
    </row>
    <row r="38" spans="2:8" ht="14.5" thickTop="1">
      <c r="B38" s="243" t="s">
        <v>402</v>
      </c>
      <c r="C38"/>
      <c r="D38" t="s">
        <v>485</v>
      </c>
    </row>
    <row r="39" spans="2:8">
      <c r="B39" s="243" t="s">
        <v>403</v>
      </c>
      <c r="C39"/>
      <c r="D39" t="s">
        <v>405</v>
      </c>
    </row>
    <row r="41" spans="2:8">
      <c r="B41" s="243" t="s">
        <v>429</v>
      </c>
      <c r="D41" s="147" t="s">
        <v>430</v>
      </c>
    </row>
    <row r="42" spans="2:8">
      <c r="B42" s="243" t="s">
        <v>402</v>
      </c>
      <c r="D42" t="s">
        <v>437</v>
      </c>
      <c r="E42"/>
    </row>
  </sheetData>
  <conditionalFormatting sqref="B7:B9">
    <cfRule type="expression" dxfId="151" priority="5">
      <formula>MOD(ROW(),2)=0</formula>
    </cfRule>
  </conditionalFormatting>
  <conditionalFormatting sqref="B14:B15">
    <cfRule type="expression" dxfId="150" priority="2">
      <formula>MOD(ROW(),2)=0</formula>
    </cfRule>
  </conditionalFormatting>
  <conditionalFormatting sqref="B19:B20">
    <cfRule type="expression" dxfId="149" priority="3">
      <formula>MOD(ROW(),2)=0</formula>
    </cfRule>
  </conditionalFormatting>
  <pageMargins left="0.7" right="0.7" top="0.75" bottom="0.75" header="0.3" footer="0.3"/>
  <pageSetup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S112"/>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674</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3">
      <c r="B31" s="83" t="s">
        <v>44</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6492</v>
      </c>
      <c r="J46" s="204"/>
      <c r="K46" s="203">
        <f>SUM(K10:K45)</f>
        <v>7435.25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463+260+9</f>
        <v>732</v>
      </c>
      <c r="J51" s="59"/>
      <c r="K51" s="200">
        <f>608+200+9</f>
        <v>817</v>
      </c>
      <c r="M51" s="194" t="e">
        <f>+M55+1</f>
        <v>#REF!</v>
      </c>
      <c r="O51" s="194">
        <f>+O50+1</f>
        <v>39</v>
      </c>
    </row>
    <row r="52" spans="2:17" ht="15.5">
      <c r="B52" s="83" t="s">
        <v>414</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665</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449</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8574</v>
      </c>
      <c r="J61" s="204"/>
      <c r="K61" s="203">
        <f>SUM(K48:K60)</f>
        <v>9095</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1037+10+15-102</f>
        <v>960</v>
      </c>
      <c r="J63" s="59"/>
      <c r="K63" s="200">
        <v>1130</v>
      </c>
      <c r="O63" s="194">
        <f>+O60+1</f>
        <v>49</v>
      </c>
    </row>
    <row r="64" spans="2:17" ht="13">
      <c r="B64" s="83" t="s">
        <v>183</v>
      </c>
      <c r="C64" s="84"/>
      <c r="D64" s="103" t="s">
        <v>114</v>
      </c>
      <c r="E64" s="103" t="s">
        <v>255</v>
      </c>
      <c r="F64" s="103" t="s">
        <v>273</v>
      </c>
      <c r="G64" s="104">
        <v>1</v>
      </c>
      <c r="H64" s="105"/>
      <c r="I64" s="193">
        <f>1030+6+3-108</f>
        <v>931</v>
      </c>
      <c r="J64" s="59"/>
      <c r="K64" s="193">
        <v>1130</v>
      </c>
      <c r="M64" s="194" t="e">
        <f>+#REF!+1</f>
        <v>#REF!</v>
      </c>
      <c r="O64" s="194">
        <f t="shared" ref="O64:O91" si="6">+O63+1</f>
        <v>50</v>
      </c>
    </row>
    <row r="65" spans="2:15" ht="13">
      <c r="B65" s="83" t="s">
        <v>493</v>
      </c>
      <c r="D65" s="103" t="s">
        <v>114</v>
      </c>
      <c r="E65" s="103" t="s">
        <v>254</v>
      </c>
      <c r="F65" s="103" t="s">
        <v>273</v>
      </c>
      <c r="G65" s="104">
        <v>1</v>
      </c>
      <c r="I65" s="193">
        <f>668</f>
        <v>668</v>
      </c>
      <c r="J65" s="204"/>
      <c r="K65" s="193">
        <f>760+68</f>
        <v>828</v>
      </c>
      <c r="O65" s="194">
        <f t="shared" si="6"/>
        <v>51</v>
      </c>
    </row>
    <row r="66" spans="2:15" ht="13">
      <c r="B66" s="83" t="s">
        <v>80</v>
      </c>
      <c r="C66" s="84"/>
      <c r="D66" s="103" t="s">
        <v>78</v>
      </c>
      <c r="E66" s="103" t="s">
        <v>81</v>
      </c>
      <c r="F66" s="103" t="s">
        <v>298</v>
      </c>
      <c r="G66" s="104">
        <v>1</v>
      </c>
      <c r="H66" s="105"/>
      <c r="I66" s="200">
        <v>720</v>
      </c>
      <c r="J66" s="59"/>
      <c r="K66" s="200">
        <v>807</v>
      </c>
      <c r="M66" s="194" t="e">
        <f>+M61+1</f>
        <v>#REF!</v>
      </c>
      <c r="O66" s="194">
        <f t="shared" si="6"/>
        <v>52</v>
      </c>
    </row>
    <row r="67" spans="2:15" ht="13">
      <c r="B67" s="83" t="s">
        <v>499</v>
      </c>
      <c r="C67" s="84"/>
      <c r="D67" s="103" t="s">
        <v>120</v>
      </c>
      <c r="E67" s="103" t="s">
        <v>500</v>
      </c>
      <c r="F67" s="103" t="s">
        <v>273</v>
      </c>
      <c r="G67" s="104">
        <v>1</v>
      </c>
      <c r="H67" s="105"/>
      <c r="I67" s="200">
        <v>750</v>
      </c>
      <c r="J67" s="59"/>
      <c r="K67" s="200">
        <v>731</v>
      </c>
      <c r="O67" s="194">
        <f t="shared" si="6"/>
        <v>53</v>
      </c>
    </row>
    <row r="68" spans="2:15" ht="13">
      <c r="B68" s="83" t="s">
        <v>187</v>
      </c>
      <c r="C68" s="84"/>
      <c r="D68" s="103" t="s">
        <v>114</v>
      </c>
      <c r="E68" s="103" t="s">
        <v>255</v>
      </c>
      <c r="F68" s="103" t="s">
        <v>413</v>
      </c>
      <c r="G68" s="104">
        <v>1</v>
      </c>
      <c r="H68" s="105"/>
      <c r="I68" s="200">
        <v>0</v>
      </c>
      <c r="J68" s="59"/>
      <c r="K68" s="200">
        <v>725</v>
      </c>
      <c r="M68" s="194" t="e">
        <f>+M64+1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3">
      <c r="B70" s="83" t="s">
        <v>277</v>
      </c>
      <c r="C70" s="84"/>
      <c r="D70" s="103" t="s">
        <v>114</v>
      </c>
      <c r="E70" s="103" t="s">
        <v>254</v>
      </c>
      <c r="F70" s="103" t="s">
        <v>273</v>
      </c>
      <c r="G70" s="104">
        <v>1</v>
      </c>
      <c r="H70" s="105"/>
      <c r="I70" s="193">
        <f>518.5-55</f>
        <v>463.5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131</v>
      </c>
      <c r="C72" s="84"/>
      <c r="D72" s="103" t="s">
        <v>120</v>
      </c>
      <c r="E72" s="103" t="s">
        <v>112</v>
      </c>
      <c r="F72" s="103" t="s">
        <v>273</v>
      </c>
      <c r="G72" s="104">
        <v>0.5</v>
      </c>
      <c r="H72" s="105"/>
      <c r="I72" s="200">
        <v>422</v>
      </c>
      <c r="J72" s="59"/>
      <c r="K72" s="200">
        <v>519</v>
      </c>
      <c r="M72" s="194" t="e">
        <f>+M70+1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89</v>
      </c>
      <c r="C74" s="84"/>
      <c r="D74" s="103" t="s">
        <v>78</v>
      </c>
      <c r="E74" s="103" t="s">
        <v>90</v>
      </c>
      <c r="F74" s="103" t="s">
        <v>298</v>
      </c>
      <c r="G74" s="104">
        <v>1</v>
      </c>
      <c r="H74" s="105"/>
      <c r="I74" s="200">
        <v>184</v>
      </c>
      <c r="J74" s="59"/>
      <c r="K74" s="200">
        <v>215</v>
      </c>
      <c r="M74" s="194" t="e">
        <f>+#REF!+1</f>
        <v>#REF!</v>
      </c>
      <c r="O74" s="194">
        <f t="shared" si="6"/>
        <v>60</v>
      </c>
    </row>
    <row r="75" spans="2:15" ht="13">
      <c r="B75" s="83" t="s">
        <v>192</v>
      </c>
      <c r="C75" s="84"/>
      <c r="D75" s="103" t="s">
        <v>114</v>
      </c>
      <c r="E75" s="103" t="s">
        <v>256</v>
      </c>
      <c r="F75" s="103" t="s">
        <v>412</v>
      </c>
      <c r="G75" s="104">
        <v>1</v>
      </c>
      <c r="H75" s="105"/>
      <c r="I75" s="200">
        <v>0</v>
      </c>
      <c r="J75" s="59"/>
      <c r="K75" s="200">
        <v>191</v>
      </c>
      <c r="M75" s="194" t="e">
        <f>+#REF!+1</f>
        <v>#REF!</v>
      </c>
      <c r="O75" s="194">
        <f t="shared" si="6"/>
        <v>61</v>
      </c>
    </row>
    <row r="76" spans="2:15" ht="13">
      <c r="B76" s="83" t="s">
        <v>106</v>
      </c>
      <c r="C76" s="84"/>
      <c r="D76" s="103" t="s">
        <v>120</v>
      </c>
      <c r="E76" s="103" t="s">
        <v>107</v>
      </c>
      <c r="F76" s="103" t="s">
        <v>298</v>
      </c>
      <c r="G76" s="104">
        <v>1</v>
      </c>
      <c r="H76" s="105"/>
      <c r="I76" s="200">
        <v>110</v>
      </c>
      <c r="J76" s="59"/>
      <c r="K76" s="200">
        <v>121</v>
      </c>
      <c r="M76" s="194" t="e">
        <f>+#REF!+1</f>
        <v>#REF!</v>
      </c>
      <c r="O76" s="194">
        <f t="shared" si="6"/>
        <v>62</v>
      </c>
    </row>
    <row r="77" spans="2:15" ht="13">
      <c r="B77" s="83" t="s">
        <v>203</v>
      </c>
      <c r="C77" s="84"/>
      <c r="D77" s="103" t="s">
        <v>114</v>
      </c>
      <c r="E77" s="103" t="s">
        <v>256</v>
      </c>
      <c r="F77" s="103" t="s">
        <v>412</v>
      </c>
      <c r="G77" s="104">
        <v>1</v>
      </c>
      <c r="H77" s="105"/>
      <c r="I77" s="193">
        <v>0</v>
      </c>
      <c r="J77" s="59"/>
      <c r="K77" s="193">
        <v>92</v>
      </c>
      <c r="M77" s="194" t="e">
        <f>+M76+1</f>
        <v>#REF!</v>
      </c>
      <c r="O77" s="194">
        <f t="shared" si="6"/>
        <v>63</v>
      </c>
    </row>
    <row r="78" spans="2:15" ht="13">
      <c r="B78" s="83" t="s">
        <v>108</v>
      </c>
      <c r="C78" s="84"/>
      <c r="D78" s="103" t="s">
        <v>120</v>
      </c>
      <c r="E78" s="103" t="s">
        <v>107</v>
      </c>
      <c r="F78" s="103" t="s">
        <v>273</v>
      </c>
      <c r="G78" s="104">
        <v>1</v>
      </c>
      <c r="H78" s="105"/>
      <c r="I78" s="200">
        <v>60</v>
      </c>
      <c r="J78" s="59"/>
      <c r="K78" s="200">
        <v>80</v>
      </c>
      <c r="M78" s="194" t="e">
        <f t="shared" ref="M78:M92" si="7">+M77+1</f>
        <v>#REF!</v>
      </c>
      <c r="O78" s="194">
        <f t="shared" si="6"/>
        <v>64</v>
      </c>
    </row>
    <row r="79" spans="2:15" ht="13">
      <c r="B79" s="83" t="s">
        <v>211</v>
      </c>
      <c r="C79" s="84"/>
      <c r="D79" s="103" t="s">
        <v>114</v>
      </c>
      <c r="E79" s="103" t="s">
        <v>256</v>
      </c>
      <c r="F79" s="103" t="s">
        <v>412</v>
      </c>
      <c r="G79" s="104">
        <v>1</v>
      </c>
      <c r="H79" s="105"/>
      <c r="I79" s="200">
        <v>0</v>
      </c>
      <c r="J79" s="59"/>
      <c r="K79" s="200">
        <v>73</v>
      </c>
      <c r="M79" s="194" t="e">
        <f>+#REF!+1</f>
        <v>#REF!</v>
      </c>
      <c r="O79" s="194">
        <f t="shared" si="6"/>
        <v>65</v>
      </c>
    </row>
    <row r="80" spans="2:15" ht="13">
      <c r="B80" s="83" t="s">
        <v>220</v>
      </c>
      <c r="C80" s="84"/>
      <c r="D80" s="103" t="s">
        <v>114</v>
      </c>
      <c r="E80" s="103" t="s">
        <v>256</v>
      </c>
      <c r="F80" s="103" t="s">
        <v>412</v>
      </c>
      <c r="G80" s="104">
        <v>1</v>
      </c>
      <c r="H80" s="105"/>
      <c r="I80" s="200">
        <v>0</v>
      </c>
      <c r="J80" s="59"/>
      <c r="K80" s="200">
        <v>67</v>
      </c>
      <c r="M80" s="194" t="e">
        <f>+#REF!+1</f>
        <v>#REF!</v>
      </c>
      <c r="O80" s="194">
        <f t="shared" si="6"/>
        <v>66</v>
      </c>
    </row>
    <row r="81" spans="2:16" ht="13">
      <c r="B81" s="83" t="s">
        <v>109</v>
      </c>
      <c r="C81" s="84"/>
      <c r="D81" s="103" t="s">
        <v>120</v>
      </c>
      <c r="E81" s="103" t="s">
        <v>107</v>
      </c>
      <c r="F81" s="103" t="s">
        <v>273</v>
      </c>
      <c r="G81" s="104">
        <v>1</v>
      </c>
      <c r="H81" s="105"/>
      <c r="I81" s="200">
        <v>55</v>
      </c>
      <c r="J81" s="59"/>
      <c r="K81" s="200">
        <v>56</v>
      </c>
      <c r="M81" s="194" t="e">
        <f>+#REF!+1</f>
        <v>#REF!</v>
      </c>
      <c r="O81" s="194">
        <f t="shared" si="6"/>
        <v>67</v>
      </c>
    </row>
    <row r="82" spans="2:16" ht="13">
      <c r="B82" s="83" t="s">
        <v>224</v>
      </c>
      <c r="C82" s="84"/>
      <c r="D82" s="103" t="s">
        <v>114</v>
      </c>
      <c r="E82" s="103" t="s">
        <v>255</v>
      </c>
      <c r="F82" s="103" t="s">
        <v>412</v>
      </c>
      <c r="G82" s="104">
        <v>1</v>
      </c>
      <c r="H82" s="105"/>
      <c r="I82" s="193">
        <v>0</v>
      </c>
      <c r="J82" s="59"/>
      <c r="K82" s="193">
        <v>53</v>
      </c>
      <c r="M82" s="194" t="e">
        <f t="shared" si="7"/>
        <v>#REF!</v>
      </c>
      <c r="O82" s="194">
        <f t="shared" si="6"/>
        <v>68</v>
      </c>
    </row>
    <row r="83" spans="2:16" ht="13">
      <c r="B83" s="83" t="s">
        <v>110</v>
      </c>
      <c r="C83" s="84"/>
      <c r="D83" s="103" t="s">
        <v>120</v>
      </c>
      <c r="E83" s="103" t="s">
        <v>107</v>
      </c>
      <c r="F83" s="103" t="s">
        <v>412</v>
      </c>
      <c r="G83" s="104">
        <v>1</v>
      </c>
      <c r="H83" s="105"/>
      <c r="I83" s="200">
        <v>0</v>
      </c>
      <c r="J83" s="59"/>
      <c r="K83" s="200">
        <v>48</v>
      </c>
      <c r="M83" s="194" t="e">
        <f t="shared" si="7"/>
        <v>#REF!</v>
      </c>
      <c r="O83" s="194">
        <f t="shared" si="6"/>
        <v>69</v>
      </c>
    </row>
    <row r="84" spans="2:16" ht="13">
      <c r="B84" s="83" t="s">
        <v>111</v>
      </c>
      <c r="C84" s="84"/>
      <c r="D84" s="103" t="s">
        <v>120</v>
      </c>
      <c r="E84" s="103" t="s">
        <v>107</v>
      </c>
      <c r="F84" s="103" t="s">
        <v>298</v>
      </c>
      <c r="G84" s="104">
        <v>1</v>
      </c>
      <c r="H84" s="105"/>
      <c r="I84" s="193">
        <v>45</v>
      </c>
      <c r="J84" s="59"/>
      <c r="K84" s="193">
        <v>47</v>
      </c>
      <c r="M84" s="194" t="e">
        <f t="shared" si="7"/>
        <v>#REF!</v>
      </c>
      <c r="O84" s="194">
        <f t="shared" si="6"/>
        <v>70</v>
      </c>
    </row>
    <row r="85" spans="2:16" ht="13">
      <c r="B85" s="83" t="s">
        <v>226</v>
      </c>
      <c r="C85" s="84"/>
      <c r="D85" s="103" t="s">
        <v>114</v>
      </c>
      <c r="E85" s="103" t="s">
        <v>257</v>
      </c>
      <c r="F85" s="103" t="s">
        <v>412</v>
      </c>
      <c r="G85" s="104">
        <v>1</v>
      </c>
      <c r="H85" s="105"/>
      <c r="I85" s="200">
        <v>0</v>
      </c>
      <c r="J85" s="59"/>
      <c r="K85" s="200">
        <v>33</v>
      </c>
      <c r="M85" s="194" t="e">
        <f>+M84+1</f>
        <v>#REF!</v>
      </c>
      <c r="O85" s="194">
        <f t="shared" si="6"/>
        <v>71</v>
      </c>
    </row>
    <row r="86" spans="2:16" ht="15.5">
      <c r="B86" s="83" t="s">
        <v>419</v>
      </c>
      <c r="C86" s="84"/>
      <c r="D86" s="103" t="s">
        <v>120</v>
      </c>
      <c r="E86" s="103" t="s">
        <v>112</v>
      </c>
      <c r="F86" s="103" t="s">
        <v>298</v>
      </c>
      <c r="G86" s="104">
        <v>0.5</v>
      </c>
      <c r="H86" s="105"/>
      <c r="I86" s="193">
        <v>25</v>
      </c>
      <c r="J86" s="59"/>
      <c r="K86" s="193">
        <v>25</v>
      </c>
      <c r="M86" s="194" t="e">
        <f t="shared" si="7"/>
        <v>#REF!</v>
      </c>
      <c r="O86" s="194">
        <f t="shared" si="6"/>
        <v>72</v>
      </c>
    </row>
    <row r="87" spans="2:16" ht="13">
      <c r="B87" s="83" t="s">
        <v>229</v>
      </c>
      <c r="C87" s="84"/>
      <c r="D87" s="103" t="s">
        <v>114</v>
      </c>
      <c r="E87" s="103" t="s">
        <v>255</v>
      </c>
      <c r="F87" s="103" t="s">
        <v>412</v>
      </c>
      <c r="G87" s="104">
        <v>1</v>
      </c>
      <c r="H87" s="105"/>
      <c r="I87" s="200">
        <v>0</v>
      </c>
      <c r="J87" s="59"/>
      <c r="K87" s="200">
        <v>23</v>
      </c>
      <c r="M87" s="194" t="e">
        <f t="shared" si="7"/>
        <v>#REF!</v>
      </c>
      <c r="O87" s="194">
        <f t="shared" si="6"/>
        <v>73</v>
      </c>
    </row>
    <row r="88" spans="2:16" ht="13">
      <c r="B88" s="83" t="s">
        <v>232</v>
      </c>
      <c r="C88" s="84"/>
      <c r="D88" s="103" t="s">
        <v>114</v>
      </c>
      <c r="E88" s="103" t="s">
        <v>255</v>
      </c>
      <c r="F88" s="103" t="s">
        <v>412</v>
      </c>
      <c r="G88" s="104">
        <v>1</v>
      </c>
      <c r="H88" s="105"/>
      <c r="I88" s="193">
        <v>0</v>
      </c>
      <c r="J88" s="59"/>
      <c r="K88" s="193">
        <v>20</v>
      </c>
      <c r="M88" s="194" t="e">
        <f t="shared" si="7"/>
        <v>#REF!</v>
      </c>
      <c r="O88" s="194">
        <f t="shared" si="6"/>
        <v>74</v>
      </c>
    </row>
    <row r="89" spans="2:16" ht="13">
      <c r="B89" s="83" t="s">
        <v>234</v>
      </c>
      <c r="C89" s="84"/>
      <c r="D89" s="103" t="s">
        <v>114</v>
      </c>
      <c r="E89" s="103" t="s">
        <v>257</v>
      </c>
      <c r="F89" s="103" t="s">
        <v>412</v>
      </c>
      <c r="G89" s="104">
        <v>1</v>
      </c>
      <c r="H89" s="105"/>
      <c r="I89" s="200">
        <v>0</v>
      </c>
      <c r="J89" s="59"/>
      <c r="K89" s="200">
        <v>12</v>
      </c>
      <c r="M89" s="194" t="e">
        <f t="shared" si="7"/>
        <v>#REF!</v>
      </c>
      <c r="O89" s="194">
        <f t="shared" si="6"/>
        <v>75</v>
      </c>
    </row>
    <row r="90" spans="2:16" ht="13">
      <c r="B90" s="83" t="s">
        <v>237</v>
      </c>
      <c r="C90" s="84"/>
      <c r="D90" s="103" t="s">
        <v>114</v>
      </c>
      <c r="E90" s="103" t="s">
        <v>258</v>
      </c>
      <c r="F90" s="103" t="s">
        <v>412</v>
      </c>
      <c r="G90" s="104">
        <v>1</v>
      </c>
      <c r="H90" s="105"/>
      <c r="I90" s="193">
        <v>0</v>
      </c>
      <c r="J90" s="59"/>
      <c r="K90" s="193">
        <v>10</v>
      </c>
      <c r="M90" s="194" t="e">
        <f t="shared" si="7"/>
        <v>#REF!</v>
      </c>
      <c r="O90" s="194">
        <f t="shared" si="6"/>
        <v>76</v>
      </c>
    </row>
    <row r="91" spans="2:16" ht="13">
      <c r="B91" s="83" t="s">
        <v>240</v>
      </c>
      <c r="C91" s="84"/>
      <c r="D91" s="103" t="s">
        <v>114</v>
      </c>
      <c r="E91" s="103" t="s">
        <v>256</v>
      </c>
      <c r="F91" s="103" t="s">
        <v>243</v>
      </c>
      <c r="G91" s="104">
        <v>1</v>
      </c>
      <c r="H91" s="105"/>
      <c r="I91" s="198">
        <v>0</v>
      </c>
      <c r="J91" s="59"/>
      <c r="K91" s="198">
        <v>4</v>
      </c>
      <c r="M91" s="194" t="e">
        <f t="shared" si="7"/>
        <v>#REF!</v>
      </c>
      <c r="O91" s="194">
        <f t="shared" si="6"/>
        <v>77</v>
      </c>
      <c r="P91" s="194" t="s">
        <v>275</v>
      </c>
    </row>
    <row r="92" spans="2:16" ht="13">
      <c r="B92" s="201" t="s">
        <v>62</v>
      </c>
      <c r="C92" s="84"/>
      <c r="D92" s="103"/>
      <c r="E92" s="103"/>
      <c r="F92" s="103"/>
      <c r="G92" s="104"/>
      <c r="H92" s="105"/>
      <c r="I92" s="200">
        <f>SUM(I63:I91)</f>
        <v>6690.5</v>
      </c>
      <c r="J92" s="59"/>
      <c r="K92" s="200">
        <f>SUM(K63:K91)</f>
        <v>9355</v>
      </c>
      <c r="M92" s="194" t="e">
        <f t="shared" si="7"/>
        <v>#REF!</v>
      </c>
      <c r="N92" s="194" t="s">
        <v>138</v>
      </c>
    </row>
    <row r="93" spans="2:16" ht="13.5" thickBot="1">
      <c r="B93" s="241" t="s">
        <v>377</v>
      </c>
      <c r="C93" s="240">
        <f>O91</f>
        <v>77</v>
      </c>
      <c r="I93" s="230">
        <f>+I46+I61+I92</f>
        <v>21756.5</v>
      </c>
      <c r="J93" s="231"/>
      <c r="K93" s="230">
        <f>+K46+K61+K92</f>
        <v>25885.25</v>
      </c>
    </row>
    <row r="94" spans="2:16" ht="13.5" thickTop="1">
      <c r="B94" s="229"/>
      <c r="I94" s="237"/>
      <c r="J94" s="231"/>
      <c r="K94" s="237"/>
    </row>
    <row r="95" spans="2:16" ht="13">
      <c r="B95" s="263" t="s">
        <v>513</v>
      </c>
      <c r="I95" s="237"/>
      <c r="J95" s="231"/>
      <c r="K95" s="237"/>
    </row>
    <row r="96" spans="2:16" ht="13.5">
      <c r="B96" s="238" t="s">
        <v>326</v>
      </c>
      <c r="I96" s="237"/>
      <c r="J96" s="231"/>
      <c r="K96" s="237"/>
    </row>
    <row r="97" spans="1:11" ht="15.5">
      <c r="B97" s="83" t="s">
        <v>666</v>
      </c>
      <c r="C97" s="84"/>
      <c r="D97" s="103" t="s">
        <v>78</v>
      </c>
      <c r="E97" s="103" t="s">
        <v>85</v>
      </c>
      <c r="F97" s="103" t="s">
        <v>412</v>
      </c>
      <c r="G97" s="104">
        <v>1</v>
      </c>
      <c r="I97" s="193">
        <v>0</v>
      </c>
      <c r="J97" s="204"/>
      <c r="K97" s="193">
        <v>361</v>
      </c>
    </row>
    <row r="98" spans="1:11" ht="13.5">
      <c r="B98" s="264" t="s">
        <v>490</v>
      </c>
      <c r="C98" s="264"/>
      <c r="D98" s="264"/>
      <c r="E98" s="264"/>
      <c r="F98" s="264"/>
      <c r="G98" s="264"/>
      <c r="H98" s="264"/>
      <c r="I98" s="264"/>
      <c r="J98" s="264"/>
      <c r="K98" s="264"/>
    </row>
    <row r="99" spans="1:11" ht="15.5">
      <c r="B99" s="83" t="s">
        <v>667</v>
      </c>
      <c r="C99" s="84"/>
      <c r="D99" s="103" t="s">
        <v>120</v>
      </c>
      <c r="E99" s="103" t="s">
        <v>107</v>
      </c>
      <c r="F99" s="103" t="s">
        <v>243</v>
      </c>
      <c r="G99" s="104">
        <v>1</v>
      </c>
      <c r="I99" s="193">
        <v>124</v>
      </c>
      <c r="J99" s="204"/>
      <c r="K99" s="193">
        <v>124</v>
      </c>
    </row>
    <row r="100" spans="1:11" ht="15.5">
      <c r="B100" s="83" t="s">
        <v>668</v>
      </c>
      <c r="C100" s="84"/>
      <c r="D100" s="103" t="s">
        <v>120</v>
      </c>
      <c r="E100" s="103" t="s">
        <v>107</v>
      </c>
      <c r="F100" s="103" t="s">
        <v>243</v>
      </c>
      <c r="G100" s="104">
        <v>1</v>
      </c>
      <c r="I100" s="193">
        <v>100</v>
      </c>
      <c r="J100" s="204"/>
      <c r="K100" s="193">
        <v>100</v>
      </c>
    </row>
    <row r="101" spans="1:11" ht="13">
      <c r="B101" s="229" t="s">
        <v>671</v>
      </c>
      <c r="I101" s="232">
        <f>SUM(I93:I100)</f>
        <v>21980.5</v>
      </c>
      <c r="J101" s="231"/>
      <c r="K101" s="232">
        <f>SUM(K93:K100)</f>
        <v>26470.25</v>
      </c>
    </row>
    <row r="102" spans="1:11" ht="13">
      <c r="B102" s="76"/>
      <c r="C102" s="76"/>
      <c r="D102" s="76"/>
      <c r="E102" s="76"/>
      <c r="F102" s="77"/>
      <c r="G102" s="76"/>
      <c r="H102" s="76"/>
      <c r="I102" s="235"/>
      <c r="J102" s="105"/>
      <c r="K102" s="235"/>
    </row>
    <row r="103" spans="1:11" ht="42.75" customHeight="1">
      <c r="A103" s="236">
        <v>-1</v>
      </c>
      <c r="B103" s="364" t="s">
        <v>642</v>
      </c>
      <c r="C103" s="364"/>
      <c r="D103" s="364"/>
      <c r="E103" s="364"/>
      <c r="F103" s="364"/>
      <c r="G103" s="364"/>
      <c r="H103" s="364"/>
      <c r="I103" s="364"/>
      <c r="J103" s="364"/>
      <c r="K103" s="364"/>
    </row>
    <row r="104" spans="1:11" ht="42.65" customHeight="1">
      <c r="A104" s="236">
        <v>-2</v>
      </c>
      <c r="B104" s="364" t="s">
        <v>658</v>
      </c>
      <c r="C104" s="364"/>
      <c r="D104" s="364"/>
      <c r="E104" s="364"/>
      <c r="F104" s="364"/>
      <c r="G104" s="364"/>
      <c r="H104" s="364"/>
      <c r="I104" s="364"/>
      <c r="J104" s="364"/>
      <c r="K104" s="364"/>
    </row>
    <row r="105" spans="1:11" ht="29.25" customHeight="1">
      <c r="A105" s="236">
        <v>-3</v>
      </c>
      <c r="B105" s="364" t="s">
        <v>118</v>
      </c>
      <c r="C105" s="364"/>
      <c r="D105" s="364"/>
      <c r="E105" s="364"/>
      <c r="F105" s="364"/>
      <c r="G105" s="364"/>
      <c r="H105" s="364"/>
      <c r="I105" s="364"/>
      <c r="J105" s="364"/>
      <c r="K105" s="364"/>
    </row>
    <row r="106" spans="1:11" ht="19.5" customHeight="1">
      <c r="A106" s="236">
        <v>-4</v>
      </c>
      <c r="B106" s="364" t="s">
        <v>455</v>
      </c>
      <c r="C106" s="364"/>
      <c r="D106" s="364"/>
      <c r="E106" s="364"/>
      <c r="F106" s="364"/>
      <c r="G106" s="364"/>
      <c r="H106" s="364"/>
      <c r="I106" s="364"/>
      <c r="J106" s="364"/>
      <c r="K106" s="364"/>
    </row>
    <row r="107" spans="1:11" ht="19.5" customHeight="1">
      <c r="A107" s="236">
        <v>-5</v>
      </c>
      <c r="B107" s="364" t="s">
        <v>644</v>
      </c>
      <c r="C107" s="364"/>
      <c r="D107" s="364"/>
      <c r="E107" s="364"/>
      <c r="F107" s="364"/>
      <c r="G107" s="364"/>
      <c r="H107" s="273"/>
      <c r="I107" s="273"/>
      <c r="J107" s="273"/>
      <c r="K107" s="273"/>
    </row>
    <row r="108" spans="1:11" ht="19.399999999999999" customHeight="1">
      <c r="A108" s="236">
        <v>-6</v>
      </c>
      <c r="B108" s="364" t="s">
        <v>133</v>
      </c>
      <c r="C108" s="364"/>
      <c r="D108" s="364"/>
      <c r="E108" s="364"/>
      <c r="F108" s="364"/>
      <c r="G108" s="364"/>
      <c r="H108" s="364"/>
      <c r="I108" s="364"/>
      <c r="J108" s="364"/>
      <c r="K108" s="364"/>
    </row>
    <row r="109" spans="1:11" ht="19.5" customHeight="1">
      <c r="A109" s="236">
        <v>-7</v>
      </c>
      <c r="B109" s="364" t="s">
        <v>410</v>
      </c>
      <c r="C109" s="364"/>
      <c r="D109" s="364"/>
      <c r="E109" s="364"/>
      <c r="F109" s="364"/>
      <c r="G109" s="364"/>
      <c r="H109" s="364"/>
      <c r="I109" s="364"/>
      <c r="J109" s="364"/>
      <c r="K109" s="364"/>
    </row>
    <row r="110" spans="1:11" ht="20.149999999999999" customHeight="1">
      <c r="A110" s="236">
        <v>-8</v>
      </c>
      <c r="B110" s="364" t="s">
        <v>343</v>
      </c>
      <c r="C110" s="364"/>
      <c r="D110" s="364"/>
      <c r="E110" s="364"/>
      <c r="F110" s="364"/>
      <c r="G110" s="364"/>
      <c r="H110" s="364"/>
      <c r="I110" s="364"/>
      <c r="J110" s="364"/>
      <c r="K110" s="364"/>
    </row>
    <row r="111" spans="1:11" ht="20.5" customHeight="1">
      <c r="A111" s="236">
        <v>-9</v>
      </c>
      <c r="B111" s="364" t="s">
        <v>626</v>
      </c>
      <c r="C111" s="364"/>
      <c r="D111" s="364"/>
      <c r="E111" s="364"/>
      <c r="F111" s="364"/>
      <c r="G111" s="364"/>
      <c r="H111" s="364"/>
      <c r="I111" s="364"/>
      <c r="J111" s="364"/>
      <c r="K111" s="364"/>
    </row>
    <row r="112" spans="1:11" ht="29.5" customHeight="1">
      <c r="A112" s="236">
        <v>-10</v>
      </c>
      <c r="B112" s="364" t="s">
        <v>672</v>
      </c>
      <c r="C112" s="364"/>
      <c r="D112" s="364"/>
      <c r="E112" s="364"/>
      <c r="F112" s="364"/>
      <c r="G112" s="364"/>
      <c r="H112" s="364"/>
      <c r="I112" s="364"/>
      <c r="J112" s="364"/>
      <c r="K112" s="364"/>
    </row>
  </sheetData>
  <autoFilter ref="A7:P93" xr:uid="{00000000-0009-0000-0000-00002F000000}"/>
  <mergeCells count="10">
    <mergeCell ref="B109:K109"/>
    <mergeCell ref="B110:K110"/>
    <mergeCell ref="B111:K111"/>
    <mergeCell ref="B112:K112"/>
    <mergeCell ref="B103:K103"/>
    <mergeCell ref="B104:K104"/>
    <mergeCell ref="B105:K105"/>
    <mergeCell ref="B106:K106"/>
    <mergeCell ref="B107:G107"/>
    <mergeCell ref="B108:K108"/>
  </mergeCells>
  <conditionalFormatting sqref="B8:K101">
    <cfRule type="expression" dxfId="148" priority="1">
      <formula>MOD(ROW(),2)=0</formula>
    </cfRule>
  </conditionalFormatting>
  <pageMargins left="0.45" right="0.45" top="0.25" bottom="0.25" header="0.3" footer="0.3"/>
  <pageSetup paperSize="17" scale="7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K51"/>
  <sheetViews>
    <sheetView workbookViewId="0">
      <selection activeCell="L52" sqref="L52"/>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747</v>
      </c>
      <c r="C6" s="155"/>
      <c r="D6" s="156">
        <f>'CPN Portfolio 12.31.20 '!I46</f>
        <v>6635</v>
      </c>
      <c r="E6" s="156">
        <f>'CPN Portfolio 12.31.20 '!I60</f>
        <v>8452</v>
      </c>
      <c r="F6" s="156">
        <f>'CPN Portfolio 12.31.20 '!I90</f>
        <v>6665.5</v>
      </c>
      <c r="G6" s="158"/>
      <c r="H6" s="156">
        <f>SUM(D6:G6)</f>
        <v>21752.5</v>
      </c>
      <c r="J6" s="159"/>
    </row>
    <row r="7" spans="1:11">
      <c r="B7" s="83"/>
      <c r="C7" s="161"/>
      <c r="D7" s="170"/>
      <c r="E7" s="170"/>
      <c r="F7" s="170"/>
      <c r="G7" s="166"/>
      <c r="H7" s="285"/>
    </row>
    <row r="8" spans="1:11">
      <c r="A8" s="147"/>
      <c r="B8" s="155" t="s">
        <v>775</v>
      </c>
      <c r="C8" s="161"/>
      <c r="D8" s="165">
        <f>SUM(D6:D7)</f>
        <v>6635</v>
      </c>
      <c r="E8" s="165">
        <f>SUM(E6:E7)</f>
        <v>8452</v>
      </c>
      <c r="F8" s="165">
        <f>SUM(F6:F7)</f>
        <v>6665.5</v>
      </c>
      <c r="G8" s="165"/>
      <c r="H8" s="165">
        <f>SUM(H6:H7)</f>
        <v>21752.5</v>
      </c>
      <c r="J8" s="159">
        <f>H8-'CPN Portfolio 3.31.21'!I91</f>
        <v>0</v>
      </c>
    </row>
    <row r="9" spans="1:11">
      <c r="A9" s="147"/>
      <c r="B9" s="155"/>
      <c r="C9" s="161"/>
      <c r="D9" s="170"/>
      <c r="E9" s="170"/>
      <c r="F9" s="170"/>
      <c r="G9" s="170"/>
      <c r="H9" s="170"/>
      <c r="J9" s="159"/>
    </row>
    <row r="10" spans="1:11">
      <c r="A10" s="147" t="s">
        <v>753</v>
      </c>
      <c r="B10" s="155" t="s">
        <v>765</v>
      </c>
      <c r="C10" s="161"/>
      <c r="D10" s="274">
        <v>0</v>
      </c>
      <c r="E10" s="274">
        <v>0</v>
      </c>
      <c r="F10" s="274">
        <v>0</v>
      </c>
      <c r="G10" s="274"/>
      <c r="H10" s="156">
        <f>SUM(D10:G10)</f>
        <v>0</v>
      </c>
      <c r="J10" s="159"/>
      <c r="K10" s="147" t="s">
        <v>766</v>
      </c>
    </row>
    <row r="11" spans="1:11">
      <c r="A11" s="147"/>
      <c r="B11" s="155"/>
      <c r="C11" s="161"/>
      <c r="D11" s="170"/>
      <c r="E11" s="170"/>
      <c r="F11" s="170"/>
      <c r="G11" s="170"/>
      <c r="H11" s="170"/>
      <c r="J11" s="159"/>
    </row>
    <row r="12" spans="1:11">
      <c r="A12" s="147" t="s">
        <v>753</v>
      </c>
      <c r="B12" s="155" t="s">
        <v>754</v>
      </c>
      <c r="C12" s="161"/>
      <c r="D12" s="170"/>
      <c r="E12" s="170"/>
      <c r="F12" s="170"/>
      <c r="G12" s="170"/>
      <c r="H12" s="170"/>
      <c r="J12" s="159"/>
    </row>
    <row r="13" spans="1:11">
      <c r="A13" s="147"/>
      <c r="B13" s="295" t="s">
        <v>757</v>
      </c>
      <c r="C13" s="161"/>
      <c r="D13" s="167">
        <v>0</v>
      </c>
      <c r="E13" s="167">
        <v>10</v>
      </c>
      <c r="F13" s="167">
        <v>0</v>
      </c>
      <c r="G13" s="168"/>
      <c r="H13" s="311">
        <f>SUM(D13:G13)</f>
        <v>10</v>
      </c>
      <c r="J13" s="159"/>
    </row>
    <row r="14" spans="1:11">
      <c r="A14" s="147"/>
      <c r="B14" s="295" t="s">
        <v>755</v>
      </c>
      <c r="C14" s="161"/>
      <c r="D14" s="167">
        <v>0</v>
      </c>
      <c r="E14" s="167">
        <v>10</v>
      </c>
      <c r="F14" s="167">
        <v>0</v>
      </c>
      <c r="G14" s="168"/>
      <c r="H14" s="311">
        <f t="shared" ref="H14:H20" si="0">SUM(D14:G14)</f>
        <v>10</v>
      </c>
      <c r="J14" s="159"/>
    </row>
    <row r="15" spans="1:11">
      <c r="A15" s="147"/>
      <c r="B15" s="295" t="s">
        <v>756</v>
      </c>
      <c r="C15" s="161"/>
      <c r="D15" s="167">
        <v>0</v>
      </c>
      <c r="E15" s="167">
        <v>10</v>
      </c>
      <c r="F15" s="167">
        <v>0</v>
      </c>
      <c r="G15" s="168"/>
      <c r="H15" s="311">
        <f t="shared" si="0"/>
        <v>10</v>
      </c>
      <c r="J15" s="159"/>
    </row>
    <row r="16" spans="1:11">
      <c r="A16" s="147"/>
      <c r="B16" s="295" t="s">
        <v>758</v>
      </c>
      <c r="C16" s="161"/>
      <c r="D16" s="167">
        <v>0</v>
      </c>
      <c r="E16" s="319">
        <f>10*75%</f>
        <v>7.5</v>
      </c>
      <c r="F16" s="167">
        <v>0</v>
      </c>
      <c r="G16" s="168"/>
      <c r="H16" s="320">
        <f t="shared" si="0"/>
        <v>7.5</v>
      </c>
      <c r="J16" s="159"/>
    </row>
    <row r="17" spans="1:11">
      <c r="A17" s="147"/>
      <c r="B17" s="295" t="s">
        <v>759</v>
      </c>
      <c r="C17" s="161"/>
      <c r="D17" s="167">
        <v>0</v>
      </c>
      <c r="E17" s="319">
        <f>10*75%</f>
        <v>7.5</v>
      </c>
      <c r="F17" s="167">
        <v>0</v>
      </c>
      <c r="G17" s="168"/>
      <c r="H17" s="320">
        <f t="shared" si="0"/>
        <v>7.5</v>
      </c>
      <c r="J17" s="159"/>
    </row>
    <row r="18" spans="1:11">
      <c r="A18" s="147"/>
      <c r="B18" s="295" t="s">
        <v>760</v>
      </c>
      <c r="C18" s="161"/>
      <c r="D18" s="167">
        <v>0</v>
      </c>
      <c r="E18" s="167">
        <v>10</v>
      </c>
      <c r="F18" s="167">
        <v>0</v>
      </c>
      <c r="G18" s="168"/>
      <c r="H18" s="311">
        <f t="shared" si="0"/>
        <v>10</v>
      </c>
      <c r="J18" s="159"/>
    </row>
    <row r="19" spans="1:11">
      <c r="A19" s="147"/>
      <c r="B19" s="296" t="s">
        <v>761</v>
      </c>
      <c r="C19" s="161"/>
      <c r="D19" s="167">
        <v>10</v>
      </c>
      <c r="E19" s="167">
        <v>0</v>
      </c>
      <c r="F19" s="167">
        <v>0</v>
      </c>
      <c r="G19" s="168"/>
      <c r="H19" s="311">
        <f t="shared" si="0"/>
        <v>10</v>
      </c>
      <c r="J19" s="159"/>
    </row>
    <row r="20" spans="1:11">
      <c r="A20" s="147"/>
      <c r="B20" s="296" t="s">
        <v>762</v>
      </c>
      <c r="C20" s="161"/>
      <c r="D20" s="274">
        <v>10</v>
      </c>
      <c r="E20" s="274">
        <v>0</v>
      </c>
      <c r="F20" s="274">
        <v>0</v>
      </c>
      <c r="G20" s="297"/>
      <c r="H20" s="307">
        <f t="shared" si="0"/>
        <v>10</v>
      </c>
      <c r="J20" s="159"/>
    </row>
    <row r="21" spans="1:11">
      <c r="A21" s="147"/>
      <c r="B21" s="155" t="s">
        <v>777</v>
      </c>
      <c r="C21" s="161"/>
      <c r="D21" s="170">
        <f>SUM(D13:D20)</f>
        <v>20</v>
      </c>
      <c r="E21" s="170">
        <f>SUM(E13:E20)</f>
        <v>55</v>
      </c>
      <c r="F21" s="170">
        <f>SUM(F13:F20)</f>
        <v>0</v>
      </c>
      <c r="G21" s="170"/>
      <c r="H21" s="170">
        <f>SUM(H13:H20)</f>
        <v>75</v>
      </c>
      <c r="J21" s="159"/>
    </row>
    <row r="22" spans="1:11">
      <c r="A22" s="147"/>
      <c r="B22" s="155"/>
      <c r="C22" s="161"/>
      <c r="D22" s="167"/>
      <c r="E22" s="167"/>
      <c r="F22" s="167"/>
      <c r="G22" s="168"/>
      <c r="H22" s="169"/>
    </row>
    <row r="23" spans="1:11">
      <c r="A23" s="147"/>
      <c r="B23" s="155" t="s">
        <v>538</v>
      </c>
      <c r="C23" s="299"/>
      <c r="D23" s="300"/>
      <c r="E23" s="300"/>
      <c r="F23" s="300"/>
      <c r="G23" s="301"/>
      <c r="H23" s="302"/>
    </row>
    <row r="24" spans="1:11">
      <c r="A24" s="147"/>
      <c r="B24" s="238" t="s">
        <v>326</v>
      </c>
      <c r="C24" s="299"/>
      <c r="D24" s="300"/>
      <c r="E24" s="300"/>
      <c r="F24" s="300"/>
      <c r="G24" s="301"/>
      <c r="H24" s="302"/>
    </row>
    <row r="25" spans="1:11">
      <c r="A25" s="147"/>
      <c r="B25" s="289" t="s">
        <v>780</v>
      </c>
      <c r="C25" s="333"/>
      <c r="D25" s="266">
        <v>20</v>
      </c>
      <c r="E25" s="266">
        <v>0</v>
      </c>
      <c r="F25" s="266">
        <v>0</v>
      </c>
      <c r="G25" s="280"/>
      <c r="H25" s="266">
        <f>SUM(D25:F25)</f>
        <v>20</v>
      </c>
      <c r="K25" s="327"/>
    </row>
    <row r="26" spans="1:11" ht="14.5" thickBot="1">
      <c r="A26" s="147"/>
      <c r="B26" s="160" t="s">
        <v>425</v>
      </c>
      <c r="C26" s="299"/>
      <c r="D26" s="171">
        <f>SUM(D25:D25)</f>
        <v>20</v>
      </c>
      <c r="E26" s="171">
        <f>SUM(E25:E25)</f>
        <v>0</v>
      </c>
      <c r="F26" s="171">
        <f>SUM(F25:F25)</f>
        <v>0</v>
      </c>
      <c r="G26" s="171">
        <f>SUM(G25:G25)</f>
        <v>0</v>
      </c>
      <c r="H26" s="171">
        <f>SUM(H25:H25)</f>
        <v>20</v>
      </c>
    </row>
    <row r="27" spans="1:11" ht="14.5" hidden="1" thickTop="1">
      <c r="A27" s="147"/>
      <c r="B27" s="239" t="s">
        <v>360</v>
      </c>
      <c r="C27" s="161"/>
      <c r="D27" s="167"/>
      <c r="E27" s="167"/>
      <c r="F27" s="167"/>
      <c r="G27" s="168"/>
      <c r="H27" s="167"/>
    </row>
    <row r="28" spans="1:11" ht="14.5" hidden="1" thickTop="1">
      <c r="A28" s="147"/>
      <c r="B28" s="83"/>
      <c r="C28" s="161"/>
      <c r="D28" s="167"/>
      <c r="E28" s="167"/>
      <c r="F28" s="167"/>
      <c r="G28" s="168"/>
      <c r="H28" s="169"/>
    </row>
    <row r="29" spans="1:11" ht="14.5" hidden="1" thickTop="1">
      <c r="A29" s="147"/>
      <c r="B29" s="83"/>
      <c r="C29" s="161"/>
      <c r="D29" s="167"/>
      <c r="E29" s="167"/>
      <c r="F29" s="167"/>
      <c r="G29" s="168"/>
      <c r="H29" s="169"/>
    </row>
    <row r="30" spans="1:11" ht="15" hidden="1" thickTop="1" thickBot="1">
      <c r="A30" s="147"/>
      <c r="B30" s="160" t="s">
        <v>587</v>
      </c>
      <c r="C30" s="161"/>
      <c r="D30" s="171">
        <f>SUM(D25:D29)</f>
        <v>40</v>
      </c>
      <c r="E30" s="171">
        <f>SUM(E25:E29)</f>
        <v>0</v>
      </c>
      <c r="F30" s="171">
        <f>SUM(F25:F29)</f>
        <v>0</v>
      </c>
      <c r="G30" s="171"/>
      <c r="H30" s="171">
        <f>SUM(H25:H29)</f>
        <v>40</v>
      </c>
      <c r="J30" s="159"/>
    </row>
    <row r="31" spans="1:11" ht="14.5" thickTop="1">
      <c r="A31" s="147"/>
      <c r="B31" s="160"/>
      <c r="C31" s="161"/>
      <c r="D31" s="173"/>
      <c r="E31" s="173"/>
      <c r="F31" s="174"/>
      <c r="G31" s="175"/>
      <c r="H31" s="176"/>
    </row>
    <row r="32" spans="1:11" ht="14.5" thickBot="1">
      <c r="A32" s="147"/>
      <c r="B32" s="148" t="s">
        <v>537</v>
      </c>
      <c r="C32" s="161"/>
      <c r="D32" s="179">
        <f>+D8+D26+D21</f>
        <v>6675</v>
      </c>
      <c r="E32" s="179">
        <f>+E8+E26+E21</f>
        <v>8507</v>
      </c>
      <c r="F32" s="179">
        <f>+F8+F26+F21</f>
        <v>6665.5</v>
      </c>
      <c r="G32" s="179"/>
      <c r="H32" s="179">
        <f>+H8+H26+H21</f>
        <v>21847.5</v>
      </c>
      <c r="J32" s="159">
        <f>H32-'CPN Portfolio 12.31.21'!I93</f>
        <v>0</v>
      </c>
    </row>
    <row r="33" spans="1:10">
      <c r="A33" s="147"/>
    </row>
    <row r="34" spans="1:10" hidden="1">
      <c r="A34" s="147"/>
      <c r="H34" s="244" t="s">
        <v>409</v>
      </c>
      <c r="J34" s="265"/>
    </row>
    <row r="35" spans="1:10" hidden="1">
      <c r="B35" s="243" t="s">
        <v>387</v>
      </c>
      <c r="C35"/>
      <c r="D35" t="s">
        <v>388</v>
      </c>
      <c r="H35" s="147">
        <v>10</v>
      </c>
    </row>
    <row r="36" spans="1:10" hidden="1">
      <c r="B36" s="243" t="s">
        <v>389</v>
      </c>
      <c r="C36"/>
      <c r="D36" t="s">
        <v>390</v>
      </c>
      <c r="H36" s="147">
        <v>44</v>
      </c>
      <c r="J36" s="159"/>
    </row>
    <row r="37" spans="1:10" hidden="1">
      <c r="B37" s="243" t="s">
        <v>391</v>
      </c>
      <c r="C37"/>
      <c r="D37" t="s">
        <v>392</v>
      </c>
      <c r="H37" s="147">
        <f>14+28</f>
        <v>42</v>
      </c>
    </row>
    <row r="38" spans="1:10" hidden="1">
      <c r="B38" s="243" t="s">
        <v>393</v>
      </c>
      <c r="C38"/>
      <c r="D38" t="s">
        <v>394</v>
      </c>
      <c r="H38" s="147">
        <v>12</v>
      </c>
    </row>
    <row r="39" spans="1:10" hidden="1">
      <c r="B39" s="243" t="s">
        <v>395</v>
      </c>
      <c r="C39"/>
      <c r="D39" t="s">
        <v>396</v>
      </c>
      <c r="H39" s="147">
        <f>6+9</f>
        <v>15</v>
      </c>
    </row>
    <row r="40" spans="1:10" hidden="1">
      <c r="B40" s="243" t="s">
        <v>397</v>
      </c>
      <c r="C40"/>
      <c r="D40" t="s">
        <v>404</v>
      </c>
      <c r="H40" s="147">
        <v>12</v>
      </c>
    </row>
    <row r="41" spans="1:10" hidden="1">
      <c r="B41" s="243" t="s">
        <v>406</v>
      </c>
      <c r="C41"/>
      <c r="D41" t="s">
        <v>407</v>
      </c>
      <c r="H41" s="147">
        <v>15</v>
      </c>
    </row>
    <row r="42" spans="1:10" hidden="1">
      <c r="B42" s="243" t="s">
        <v>398</v>
      </c>
      <c r="C42"/>
      <c r="D42" t="s">
        <v>399</v>
      </c>
      <c r="H42" s="147">
        <v>19</v>
      </c>
    </row>
    <row r="43" spans="1:10" hidden="1">
      <c r="B43" s="243" t="s">
        <v>400</v>
      </c>
      <c r="C43"/>
      <c r="D43" t="s">
        <v>401</v>
      </c>
      <c r="H43" s="147">
        <v>20</v>
      </c>
    </row>
    <row r="44" spans="1:10" hidden="1">
      <c r="B44" s="243" t="s">
        <v>434</v>
      </c>
      <c r="C44"/>
      <c r="D44" t="s">
        <v>435</v>
      </c>
      <c r="H44" s="147">
        <v>10</v>
      </c>
    </row>
    <row r="45" spans="1:10" hidden="1">
      <c r="B45" s="243" t="s">
        <v>434</v>
      </c>
      <c r="C45"/>
      <c r="D45" s="73" t="s">
        <v>484</v>
      </c>
      <c r="H45" s="147">
        <v>10</v>
      </c>
    </row>
    <row r="46" spans="1:10" ht="14.5" hidden="1" thickBot="1">
      <c r="B46" s="243"/>
      <c r="C46"/>
      <c r="D46"/>
      <c r="H46" s="245">
        <f>SUM(H35:H45)</f>
        <v>209</v>
      </c>
    </row>
    <row r="47" spans="1:10" hidden="1">
      <c r="B47" s="243" t="s">
        <v>402</v>
      </c>
      <c r="C47"/>
      <c r="D47" t="s">
        <v>485</v>
      </c>
    </row>
    <row r="48" spans="1:10" hidden="1">
      <c r="B48" s="243" t="s">
        <v>403</v>
      </c>
      <c r="C48"/>
      <c r="D48" t="s">
        <v>405</v>
      </c>
    </row>
    <row r="49" spans="2:5" hidden="1"/>
    <row r="50" spans="2:5" hidden="1">
      <c r="B50" s="243" t="s">
        <v>429</v>
      </c>
      <c r="D50" s="147" t="s">
        <v>430</v>
      </c>
    </row>
    <row r="51" spans="2:5" hidden="1">
      <c r="B51" s="243" t="s">
        <v>402</v>
      </c>
      <c r="D51" t="s">
        <v>437</v>
      </c>
      <c r="E51"/>
    </row>
  </sheetData>
  <conditionalFormatting sqref="B7">
    <cfRule type="expression" dxfId="229" priority="1">
      <formula>MOD(ROW(),2)=0</formula>
    </cfRule>
  </conditionalFormatting>
  <conditionalFormatting sqref="B24:B25">
    <cfRule type="expression" dxfId="228" priority="2">
      <formula>MOD(ROW(),2)=0</formula>
    </cfRule>
  </conditionalFormatting>
  <conditionalFormatting sqref="B28:B29">
    <cfRule type="expression" dxfId="227" priority="3">
      <formula>MOD(ROW(),2)=0</formula>
    </cfRule>
  </conditionalFormatting>
  <pageMargins left="0.7" right="0.7" top="0.75" bottom="0.75" header="0.3" footer="0.3"/>
  <pageSetup scale="83"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K42"/>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669</v>
      </c>
      <c r="C6" s="155"/>
      <c r="D6" s="156">
        <f>'CPN Portfolio 3.17.19'!K46</f>
        <v>7425.25</v>
      </c>
      <c r="E6" s="156">
        <f>'CPN Portfolio 3.17.19'!K61</f>
        <v>9086</v>
      </c>
      <c r="F6" s="156">
        <f>'CPN Portfolio 3.17.19'!K94</f>
        <v>10167</v>
      </c>
      <c r="G6" s="156"/>
      <c r="H6" s="156">
        <f>SUM(D6:G6)</f>
        <v>26678.25</v>
      </c>
      <c r="J6" s="159"/>
    </row>
    <row r="7" spans="1:11">
      <c r="B7" s="160" t="s">
        <v>101</v>
      </c>
      <c r="C7" s="161"/>
      <c r="D7" s="170">
        <v>0</v>
      </c>
      <c r="E7" s="170">
        <v>0</v>
      </c>
      <c r="F7" s="170">
        <f>-'CPN Portfolio 5.01.19'!K73</f>
        <v>-503</v>
      </c>
      <c r="G7" s="166"/>
      <c r="H7" s="285">
        <f>SUM(D7:F7)</f>
        <v>-503</v>
      </c>
      <c r="K7" s="147" t="s">
        <v>676</v>
      </c>
    </row>
    <row r="8" spans="1:11">
      <c r="B8" s="160" t="s">
        <v>352</v>
      </c>
      <c r="D8" s="163"/>
      <c r="E8" s="163"/>
      <c r="F8" s="163">
        <f>-'CPN Portfolio 5.01.19'!K75</f>
        <v>-309</v>
      </c>
      <c r="H8" s="285">
        <f t="shared" ref="H8:H10" si="0">SUM(D8:F8)</f>
        <v>-309</v>
      </c>
      <c r="K8" s="147" t="s">
        <v>676</v>
      </c>
    </row>
    <row r="9" spans="1:11">
      <c r="B9" s="160" t="s">
        <v>497</v>
      </c>
      <c r="D9" s="163">
        <v>10</v>
      </c>
      <c r="E9" s="163"/>
      <c r="F9" s="163"/>
      <c r="H9" s="285">
        <f t="shared" si="0"/>
        <v>10</v>
      </c>
      <c r="K9" s="147" t="s">
        <v>677</v>
      </c>
    </row>
    <row r="10" spans="1:11">
      <c r="B10" s="160" t="s">
        <v>71</v>
      </c>
      <c r="D10" s="156"/>
      <c r="E10" s="156">
        <v>9</v>
      </c>
      <c r="F10" s="156"/>
      <c r="G10" s="244"/>
      <c r="H10" s="275">
        <f t="shared" si="0"/>
        <v>9</v>
      </c>
      <c r="K10" s="147" t="s">
        <v>677</v>
      </c>
    </row>
    <row r="11" spans="1:11">
      <c r="A11" s="147"/>
      <c r="B11" s="155" t="s">
        <v>673</v>
      </c>
      <c r="C11" s="161"/>
      <c r="D11" s="274">
        <f>SUM(D6:D10)</f>
        <v>7435.25</v>
      </c>
      <c r="E11" s="274">
        <f>SUM(E6:E10)</f>
        <v>9095</v>
      </c>
      <c r="F11" s="274">
        <f>SUM(F6:F10)</f>
        <v>9355</v>
      </c>
      <c r="G11" s="274"/>
      <c r="H11" s="274">
        <f>SUM(H6:H10)</f>
        <v>25885.25</v>
      </c>
      <c r="J11" s="159">
        <f>H11-'CPN Portfolio 7.10.19'!K93</f>
        <v>0</v>
      </c>
    </row>
    <row r="12" spans="1:11">
      <c r="A12" s="147"/>
      <c r="B12" s="155"/>
      <c r="C12" s="161"/>
      <c r="D12" s="167"/>
      <c r="E12" s="167"/>
      <c r="F12" s="167"/>
      <c r="G12" s="168"/>
      <c r="H12" s="169"/>
    </row>
    <row r="13" spans="1:11">
      <c r="A13" s="147"/>
      <c r="B13" s="155"/>
      <c r="C13" s="161"/>
      <c r="D13" s="167"/>
      <c r="E13" s="167"/>
      <c r="F13" s="167"/>
      <c r="G13" s="168"/>
      <c r="H13" s="169"/>
    </row>
    <row r="14" spans="1:11">
      <c r="A14" s="147"/>
      <c r="B14" s="155" t="s">
        <v>491</v>
      </c>
      <c r="C14" s="161"/>
      <c r="D14" s="167"/>
      <c r="E14" s="167"/>
      <c r="F14" s="167"/>
      <c r="G14" s="168"/>
      <c r="H14" s="169"/>
    </row>
    <row r="15" spans="1:11">
      <c r="A15" s="147"/>
      <c r="B15" s="238" t="s">
        <v>326</v>
      </c>
      <c r="C15" s="161"/>
      <c r="D15" s="167"/>
      <c r="E15" s="167"/>
      <c r="F15" s="167"/>
      <c r="G15" s="168"/>
      <c r="H15" s="169"/>
    </row>
    <row r="16" spans="1:11">
      <c r="A16" s="147"/>
      <c r="B16" s="160" t="s">
        <v>627</v>
      </c>
      <c r="C16" s="161"/>
      <c r="D16" s="167"/>
      <c r="E16" s="167">
        <f>'CPN Portfolio 5.01.19'!K99</f>
        <v>361</v>
      </c>
      <c r="F16" s="167"/>
      <c r="G16" s="168"/>
      <c r="H16" s="169">
        <v>361</v>
      </c>
    </row>
    <row r="17" spans="1:10">
      <c r="A17" s="147"/>
      <c r="B17" s="160" t="s">
        <v>425</v>
      </c>
      <c r="C17" s="161"/>
      <c r="D17" s="165">
        <f>SUM(D16)</f>
        <v>0</v>
      </c>
      <c r="E17" s="165">
        <f t="shared" ref="E17:H17" si="1">SUM(E16)</f>
        <v>361</v>
      </c>
      <c r="F17" s="165">
        <f t="shared" si="1"/>
        <v>0</v>
      </c>
      <c r="G17" s="165">
        <f t="shared" si="1"/>
        <v>0</v>
      </c>
      <c r="H17" s="165">
        <f t="shared" si="1"/>
        <v>361</v>
      </c>
    </row>
    <row r="18" spans="1:10">
      <c r="A18" s="147"/>
      <c r="B18" s="239" t="s">
        <v>360</v>
      </c>
      <c r="C18" s="161"/>
      <c r="D18" s="167"/>
      <c r="E18" s="167"/>
      <c r="F18" s="167"/>
      <c r="G18" s="168"/>
      <c r="H18" s="169"/>
    </row>
    <row r="19" spans="1:10">
      <c r="A19" s="147"/>
      <c r="B19" s="160" t="s">
        <v>649</v>
      </c>
      <c r="C19" s="161"/>
      <c r="D19" s="167"/>
      <c r="E19" s="167"/>
      <c r="F19" s="167">
        <v>124</v>
      </c>
      <c r="G19" s="168"/>
      <c r="H19" s="169">
        <f>F19</f>
        <v>124</v>
      </c>
    </row>
    <row r="20" spans="1:10">
      <c r="A20" s="147"/>
      <c r="B20" s="83" t="s">
        <v>659</v>
      </c>
      <c r="C20" s="161"/>
      <c r="D20" s="167"/>
      <c r="E20" s="167"/>
      <c r="F20" s="167">
        <f>'CPN Portfolio 5.01.19'!K102</f>
        <v>100</v>
      </c>
      <c r="G20" s="168"/>
      <c r="H20" s="169">
        <f>F20</f>
        <v>100</v>
      </c>
    </row>
    <row r="21" spans="1:10" ht="14.5" thickBot="1">
      <c r="A21" s="147"/>
      <c r="B21" s="160" t="s">
        <v>586</v>
      </c>
      <c r="C21" s="161"/>
      <c r="D21" s="171">
        <f>SUM(D17:D18)</f>
        <v>0</v>
      </c>
      <c r="E21" s="171">
        <f>SUM(E17:E18)</f>
        <v>361</v>
      </c>
      <c r="F21" s="171">
        <f>SUM(F17:F20)</f>
        <v>224</v>
      </c>
      <c r="G21" s="171">
        <f>SUM(G17:G18)</f>
        <v>0</v>
      </c>
      <c r="H21" s="171">
        <f>SUM(H17:H20)</f>
        <v>585</v>
      </c>
      <c r="J21" s="159"/>
    </row>
    <row r="22" spans="1:10" ht="14.5" thickTop="1">
      <c r="A22" s="147"/>
      <c r="B22" s="160"/>
      <c r="C22" s="161"/>
      <c r="D22" s="173"/>
      <c r="E22" s="173"/>
      <c r="F22" s="174"/>
      <c r="G22" s="175"/>
      <c r="H22" s="176"/>
    </row>
    <row r="23" spans="1:10" ht="14.5" thickBot="1">
      <c r="A23" s="147"/>
      <c r="B23" s="148" t="s">
        <v>303</v>
      </c>
      <c r="C23" s="161"/>
      <c r="D23" s="179">
        <f>+D11+D21</f>
        <v>7435.25</v>
      </c>
      <c r="E23" s="179">
        <f>+E11+E21</f>
        <v>9456</v>
      </c>
      <c r="F23" s="179">
        <f>+F11+F21</f>
        <v>9579</v>
      </c>
      <c r="G23" s="175"/>
      <c r="H23" s="179">
        <f>+H11+H21</f>
        <v>26470.25</v>
      </c>
      <c r="J23" s="159">
        <f>H23-'CPN Portfolio 7.10.19'!K101</f>
        <v>0</v>
      </c>
    </row>
    <row r="24" spans="1:10">
      <c r="A24" s="147"/>
    </row>
    <row r="25" spans="1:10">
      <c r="A25" s="147"/>
      <c r="H25" s="244" t="s">
        <v>409</v>
      </c>
      <c r="J25" s="265"/>
    </row>
    <row r="26" spans="1:10">
      <c r="B26" s="243" t="s">
        <v>387</v>
      </c>
      <c r="C26"/>
      <c r="D26" t="s">
        <v>388</v>
      </c>
      <c r="H26" s="147">
        <v>10</v>
      </c>
    </row>
    <row r="27" spans="1:10">
      <c r="B27" s="243" t="s">
        <v>389</v>
      </c>
      <c r="C27"/>
      <c r="D27" t="s">
        <v>390</v>
      </c>
      <c r="H27" s="147">
        <v>44</v>
      </c>
      <c r="J27" s="159"/>
    </row>
    <row r="28" spans="1:10">
      <c r="B28" s="243" t="s">
        <v>391</v>
      </c>
      <c r="C28"/>
      <c r="D28" t="s">
        <v>392</v>
      </c>
      <c r="H28" s="147">
        <f>14+28</f>
        <v>42</v>
      </c>
    </row>
    <row r="29" spans="1:10">
      <c r="B29" s="243" t="s">
        <v>393</v>
      </c>
      <c r="C29"/>
      <c r="D29" t="s">
        <v>394</v>
      </c>
      <c r="H29" s="147">
        <v>12</v>
      </c>
    </row>
    <row r="30" spans="1:10">
      <c r="B30" s="243" t="s">
        <v>395</v>
      </c>
      <c r="C30"/>
      <c r="D30" t="s">
        <v>396</v>
      </c>
      <c r="H30" s="147">
        <f>6+9</f>
        <v>15</v>
      </c>
    </row>
    <row r="31" spans="1:10">
      <c r="B31" s="243" t="s">
        <v>397</v>
      </c>
      <c r="C31"/>
      <c r="D31" t="s">
        <v>404</v>
      </c>
      <c r="H31" s="147">
        <v>12</v>
      </c>
    </row>
    <row r="32" spans="1:10">
      <c r="B32" s="243" t="s">
        <v>406</v>
      </c>
      <c r="C32"/>
      <c r="D32" t="s">
        <v>407</v>
      </c>
      <c r="H32" s="147">
        <v>15</v>
      </c>
    </row>
    <row r="33" spans="2:8">
      <c r="B33" s="243" t="s">
        <v>398</v>
      </c>
      <c r="C33"/>
      <c r="D33" t="s">
        <v>399</v>
      </c>
      <c r="F33" s="147" t="s">
        <v>582</v>
      </c>
      <c r="H33" s="147">
        <v>19</v>
      </c>
    </row>
    <row r="34" spans="2:8">
      <c r="B34" s="243" t="s">
        <v>400</v>
      </c>
      <c r="C34"/>
      <c r="D34" t="s">
        <v>401</v>
      </c>
      <c r="H34" s="147">
        <v>20</v>
      </c>
    </row>
    <row r="35" spans="2:8">
      <c r="B35" s="243" t="s">
        <v>434</v>
      </c>
      <c r="C35"/>
      <c r="D35" t="s">
        <v>435</v>
      </c>
      <c r="H35" s="147">
        <v>10</v>
      </c>
    </row>
    <row r="36" spans="2:8">
      <c r="B36" s="243" t="s">
        <v>434</v>
      </c>
      <c r="C36"/>
      <c r="D36" s="73" t="s">
        <v>484</v>
      </c>
      <c r="H36" s="147">
        <v>10</v>
      </c>
    </row>
    <row r="37" spans="2:8" ht="14.5" thickBot="1">
      <c r="B37" s="243"/>
      <c r="C37"/>
      <c r="D37"/>
      <c r="H37" s="245">
        <f>SUM(H26:H36)</f>
        <v>209</v>
      </c>
    </row>
    <row r="38" spans="2:8" ht="14.5" thickTop="1">
      <c r="B38" s="243" t="s">
        <v>402</v>
      </c>
      <c r="C38"/>
      <c r="D38" t="s">
        <v>485</v>
      </c>
    </row>
    <row r="39" spans="2:8">
      <c r="B39" s="243" t="s">
        <v>403</v>
      </c>
      <c r="C39"/>
      <c r="D39" t="s">
        <v>405</v>
      </c>
    </row>
    <row r="41" spans="2:8">
      <c r="B41" s="243" t="s">
        <v>429</v>
      </c>
      <c r="D41" s="147" t="s">
        <v>430</v>
      </c>
    </row>
    <row r="42" spans="2:8">
      <c r="B42" s="243" t="s">
        <v>402</v>
      </c>
      <c r="D42" t="s">
        <v>437</v>
      </c>
      <c r="E42"/>
    </row>
  </sheetData>
  <conditionalFormatting sqref="B7:B10">
    <cfRule type="expression" dxfId="147" priority="4">
      <formula>MOD(ROW(),2)=0</formula>
    </cfRule>
  </conditionalFormatting>
  <conditionalFormatting sqref="B15:B16">
    <cfRule type="expression" dxfId="146" priority="12">
      <formula>MOD(ROW(),2)=0</formula>
    </cfRule>
  </conditionalFormatting>
  <conditionalFormatting sqref="B19:B20">
    <cfRule type="expression" dxfId="145" priority="10">
      <formula>MOD(ROW(),2)=0</formula>
    </cfRule>
  </conditionalFormatting>
  <pageMargins left="0.7" right="0.7" top="0.75" bottom="0.75" header="0.3" footer="0.3"/>
  <pageSetup scale="8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K46"/>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669</v>
      </c>
      <c r="C6" s="155"/>
      <c r="D6" s="156">
        <f>'CPN Portfolio 3.17.19'!I46</f>
        <v>6482</v>
      </c>
      <c r="E6" s="156">
        <f>'CPN Portfolio 3.17.19'!I61</f>
        <v>8565</v>
      </c>
      <c r="F6" s="156">
        <f>'CPN Portfolio 3.17.19'!I94</f>
        <v>7228.5</v>
      </c>
      <c r="G6" s="158"/>
      <c r="H6" s="156">
        <f>SUM(D6:G6)</f>
        <v>22275.5</v>
      </c>
      <c r="J6" s="159"/>
    </row>
    <row r="7" spans="1:11">
      <c r="A7" s="147"/>
      <c r="B7" s="160" t="s">
        <v>101</v>
      </c>
      <c r="C7" s="155"/>
      <c r="D7" s="163"/>
      <c r="E7" s="163"/>
      <c r="F7" s="163">
        <f>-'CPN Portfolio 5.01.19'!I73</f>
        <v>0</v>
      </c>
      <c r="G7" s="158"/>
      <c r="H7" s="163">
        <f>SUM(D7:F7)</f>
        <v>0</v>
      </c>
      <c r="J7" s="159"/>
      <c r="K7" s="147" t="s">
        <v>676</v>
      </c>
    </row>
    <row r="8" spans="1:11">
      <c r="B8" s="160" t="s">
        <v>352</v>
      </c>
      <c r="C8" s="161"/>
      <c r="D8" s="170"/>
      <c r="E8" s="170"/>
      <c r="F8" s="170">
        <f>-'CPN Portfolio 5.01.19'!I75</f>
        <v>-273</v>
      </c>
      <c r="G8" s="166"/>
      <c r="H8" s="285">
        <f>SUM(D8:F8)</f>
        <v>-273</v>
      </c>
      <c r="K8" s="147" t="s">
        <v>676</v>
      </c>
    </row>
    <row r="9" spans="1:11">
      <c r="B9" s="160" t="s">
        <v>497</v>
      </c>
      <c r="C9" s="161"/>
      <c r="D9" s="170">
        <v>10</v>
      </c>
      <c r="E9" s="170"/>
      <c r="F9" s="170"/>
      <c r="G9" s="166"/>
      <c r="H9" s="285">
        <f t="shared" ref="H9:H13" si="0">SUM(D9:F9)</f>
        <v>10</v>
      </c>
      <c r="K9" s="147" t="s">
        <v>677</v>
      </c>
    </row>
    <row r="10" spans="1:11">
      <c r="B10" s="160" t="s">
        <v>71</v>
      </c>
      <c r="C10" s="161"/>
      <c r="D10" s="170"/>
      <c r="E10" s="170">
        <v>9</v>
      </c>
      <c r="F10" s="170"/>
      <c r="G10" s="166"/>
      <c r="H10" s="285">
        <f t="shared" si="0"/>
        <v>9</v>
      </c>
      <c r="K10" s="147" t="s">
        <v>677</v>
      </c>
    </row>
    <row r="11" spans="1:11">
      <c r="B11" s="160" t="s">
        <v>176</v>
      </c>
      <c r="C11" s="161"/>
      <c r="D11" s="170"/>
      <c r="E11" s="170"/>
      <c r="F11" s="170">
        <v>-102</v>
      </c>
      <c r="G11" s="166"/>
      <c r="H11" s="285">
        <f t="shared" si="0"/>
        <v>-102</v>
      </c>
      <c r="K11" s="147" t="s">
        <v>678</v>
      </c>
    </row>
    <row r="12" spans="1:11">
      <c r="B12" s="160" t="s">
        <v>183</v>
      </c>
      <c r="C12" s="161"/>
      <c r="D12" s="170"/>
      <c r="E12" s="170"/>
      <c r="F12" s="170">
        <v>-108</v>
      </c>
      <c r="G12" s="166"/>
      <c r="H12" s="285">
        <f t="shared" si="0"/>
        <v>-108</v>
      </c>
      <c r="K12" s="147" t="s">
        <v>678</v>
      </c>
    </row>
    <row r="13" spans="1:11">
      <c r="B13" s="160" t="s">
        <v>675</v>
      </c>
      <c r="C13" s="161"/>
      <c r="D13" s="170"/>
      <c r="E13" s="170"/>
      <c r="F13" s="170">
        <v>-55</v>
      </c>
      <c r="G13" s="166"/>
      <c r="H13" s="285">
        <f t="shared" si="0"/>
        <v>-55</v>
      </c>
      <c r="K13" s="147" t="s">
        <v>678</v>
      </c>
    </row>
    <row r="14" spans="1:11">
      <c r="A14" s="147"/>
      <c r="B14" s="155" t="s">
        <v>673</v>
      </c>
      <c r="C14" s="161"/>
      <c r="D14" s="165">
        <f>SUM(D6:D13)</f>
        <v>6492</v>
      </c>
      <c r="E14" s="165">
        <f>SUM(E6:E13)</f>
        <v>8574</v>
      </c>
      <c r="F14" s="165">
        <f>SUM(F6:F13)</f>
        <v>6690.5</v>
      </c>
      <c r="G14" s="165">
        <f>SUM(G6:G13)</f>
        <v>0</v>
      </c>
      <c r="H14" s="165">
        <f>SUM(H6:H13)</f>
        <v>21756.5</v>
      </c>
      <c r="J14" s="159">
        <f>H14-'CPN Portfolio 7.10.19'!I93</f>
        <v>0</v>
      </c>
    </row>
    <row r="15" spans="1:11">
      <c r="A15" s="147"/>
      <c r="B15" s="155"/>
      <c r="C15" s="161"/>
      <c r="D15" s="167"/>
      <c r="E15" s="167"/>
      <c r="F15" s="167"/>
      <c r="G15" s="168"/>
      <c r="H15" s="169"/>
    </row>
    <row r="16" spans="1:11">
      <c r="A16" s="147"/>
      <c r="B16" s="155"/>
      <c r="C16" s="161"/>
      <c r="D16" s="167"/>
      <c r="E16" s="167"/>
      <c r="F16" s="167"/>
      <c r="G16" s="168"/>
      <c r="H16" s="169"/>
    </row>
    <row r="17" spans="1:10">
      <c r="A17" s="147"/>
      <c r="B17" s="155" t="s">
        <v>538</v>
      </c>
      <c r="C17" s="161"/>
      <c r="D17" s="167"/>
      <c r="E17" s="167"/>
      <c r="F17" s="167"/>
      <c r="G17" s="168"/>
      <c r="H17" s="169"/>
    </row>
    <row r="18" spans="1:10">
      <c r="A18" s="147"/>
      <c r="B18" s="238" t="s">
        <v>326</v>
      </c>
      <c r="C18" s="161"/>
      <c r="D18" s="167"/>
      <c r="E18" s="167"/>
      <c r="F18" s="167"/>
      <c r="G18" s="168"/>
      <c r="H18" s="169" t="s">
        <v>582</v>
      </c>
    </row>
    <row r="19" spans="1:10">
      <c r="A19" s="147"/>
      <c r="B19" s="160" t="s">
        <v>627</v>
      </c>
      <c r="C19" s="161"/>
      <c r="D19" s="167">
        <v>0</v>
      </c>
      <c r="E19" s="167">
        <v>0</v>
      </c>
      <c r="F19" s="167">
        <f>'CPN Portfolio 3.17.19'!I100</f>
        <v>0</v>
      </c>
      <c r="G19" s="168"/>
      <c r="H19" s="167">
        <f>SUM(D19:F19)</f>
        <v>0</v>
      </c>
    </row>
    <row r="20" spans="1:10">
      <c r="A20" s="147"/>
      <c r="B20" s="160" t="s">
        <v>425</v>
      </c>
      <c r="C20" s="161"/>
      <c r="D20" s="167">
        <f>SUM(D19)</f>
        <v>0</v>
      </c>
      <c r="E20" s="167">
        <f t="shared" ref="E20:H20" si="1">SUM(E19)</f>
        <v>0</v>
      </c>
      <c r="F20" s="167">
        <f t="shared" si="1"/>
        <v>0</v>
      </c>
      <c r="G20" s="167">
        <f t="shared" si="1"/>
        <v>0</v>
      </c>
      <c r="H20" s="167">
        <f t="shared" si="1"/>
        <v>0</v>
      </c>
    </row>
    <row r="21" spans="1:10">
      <c r="A21" s="147"/>
      <c r="B21" s="239" t="s">
        <v>360</v>
      </c>
      <c r="C21" s="161"/>
      <c r="D21" s="167"/>
      <c r="E21" s="167"/>
      <c r="F21" s="167"/>
      <c r="G21" s="168"/>
      <c r="H21" s="167"/>
    </row>
    <row r="23" spans="1:10">
      <c r="A23" s="147"/>
      <c r="B23" s="83" t="s">
        <v>649</v>
      </c>
      <c r="C23" s="161"/>
      <c r="D23" s="167"/>
      <c r="E23" s="167">
        <f>'CPN Portfolio 09.30.17 '!I101</f>
        <v>0</v>
      </c>
      <c r="F23" s="167">
        <f>'CPN Portfolio 5.01.19'!I101</f>
        <v>124</v>
      </c>
      <c r="G23" s="168"/>
      <c r="H23" s="169">
        <f>SUM(D23:F23)</f>
        <v>124</v>
      </c>
    </row>
    <row r="24" spans="1:10">
      <c r="A24" s="147"/>
      <c r="B24" s="83" t="s">
        <v>659</v>
      </c>
      <c r="C24" s="161"/>
      <c r="D24" s="167"/>
      <c r="E24" s="167"/>
      <c r="F24" s="167">
        <f>'CPN Portfolio 5.01.19'!I102</f>
        <v>100</v>
      </c>
      <c r="G24" s="168"/>
      <c r="H24" s="169">
        <f>SUM(D24:F24)</f>
        <v>100</v>
      </c>
    </row>
    <row r="25" spans="1:10" ht="14.5" thickBot="1">
      <c r="A25" s="147"/>
      <c r="B25" s="160" t="s">
        <v>587</v>
      </c>
      <c r="C25" s="161"/>
      <c r="D25" s="171">
        <f>SUM(D19:D24)</f>
        <v>0</v>
      </c>
      <c r="E25" s="171">
        <f>SUM(E19:E24)</f>
        <v>0</v>
      </c>
      <c r="F25" s="171">
        <f>SUM(F19:F24)</f>
        <v>224</v>
      </c>
      <c r="G25" s="171">
        <f>SUM(G23:G23)</f>
        <v>0</v>
      </c>
      <c r="H25" s="171">
        <f>SUM(H19:H24)</f>
        <v>224</v>
      </c>
      <c r="J25" s="159"/>
    </row>
    <row r="26" spans="1:10" ht="14.5" thickTop="1">
      <c r="A26" s="147"/>
      <c r="B26" s="160"/>
      <c r="C26" s="161"/>
      <c r="D26" s="173"/>
      <c r="E26" s="173"/>
      <c r="F26" s="174"/>
      <c r="G26" s="175"/>
      <c r="H26" s="176"/>
    </row>
    <row r="27" spans="1:10" ht="14.5" thickBot="1">
      <c r="A27" s="147"/>
      <c r="B27" s="148" t="s">
        <v>537</v>
      </c>
      <c r="C27" s="161"/>
      <c r="D27" s="179">
        <f>+D14+D20+D25</f>
        <v>6492</v>
      </c>
      <c r="E27" s="179">
        <f>+E14+E20+E25</f>
        <v>8574</v>
      </c>
      <c r="F27" s="179">
        <f>+F14+F20+F25</f>
        <v>6914.5</v>
      </c>
      <c r="G27" s="179">
        <f>+G14+G20+G25</f>
        <v>0</v>
      </c>
      <c r="H27" s="179">
        <f>+H14+H20+H25</f>
        <v>21980.5</v>
      </c>
      <c r="J27" s="159">
        <f>H27-'CPN Portfolio 7.10.19'!I101</f>
        <v>0</v>
      </c>
    </row>
    <row r="28" spans="1:10">
      <c r="A28" s="147"/>
    </row>
    <row r="29" spans="1:10">
      <c r="A29" s="147"/>
      <c r="H29" s="244" t="s">
        <v>409</v>
      </c>
      <c r="J29" s="265"/>
    </row>
    <row r="30" spans="1:10">
      <c r="B30" s="243" t="s">
        <v>387</v>
      </c>
      <c r="C30"/>
      <c r="D30" t="s">
        <v>388</v>
      </c>
      <c r="H30" s="147">
        <v>10</v>
      </c>
    </row>
    <row r="31" spans="1:10">
      <c r="B31" s="243" t="s">
        <v>389</v>
      </c>
      <c r="C31"/>
      <c r="D31" t="s">
        <v>390</v>
      </c>
      <c r="H31" s="147">
        <v>44</v>
      </c>
      <c r="J31" s="159"/>
    </row>
    <row r="32" spans="1:10">
      <c r="B32" s="243" t="s">
        <v>391</v>
      </c>
      <c r="C32"/>
      <c r="D32" t="s">
        <v>392</v>
      </c>
      <c r="H32" s="147">
        <f>14+28</f>
        <v>42</v>
      </c>
    </row>
    <row r="33" spans="2:8">
      <c r="B33" s="243" t="s">
        <v>393</v>
      </c>
      <c r="C33"/>
      <c r="D33" t="s">
        <v>394</v>
      </c>
      <c r="H33" s="147">
        <v>12</v>
      </c>
    </row>
    <row r="34" spans="2:8">
      <c r="B34" s="243" t="s">
        <v>395</v>
      </c>
      <c r="C34"/>
      <c r="D34" t="s">
        <v>396</v>
      </c>
      <c r="H34" s="147">
        <f>6+9</f>
        <v>15</v>
      </c>
    </row>
    <row r="35" spans="2:8">
      <c r="B35" s="243" t="s">
        <v>397</v>
      </c>
      <c r="C35"/>
      <c r="D35" t="s">
        <v>404</v>
      </c>
      <c r="H35" s="147">
        <v>12</v>
      </c>
    </row>
    <row r="36" spans="2:8">
      <c r="B36" s="243" t="s">
        <v>406</v>
      </c>
      <c r="C36"/>
      <c r="D36" t="s">
        <v>407</v>
      </c>
      <c r="H36" s="147">
        <v>15</v>
      </c>
    </row>
    <row r="37" spans="2:8">
      <c r="B37" s="243" t="s">
        <v>398</v>
      </c>
      <c r="C37"/>
      <c r="D37" t="s">
        <v>399</v>
      </c>
      <c r="H37" s="147">
        <v>19</v>
      </c>
    </row>
    <row r="38" spans="2:8">
      <c r="B38" s="243" t="s">
        <v>400</v>
      </c>
      <c r="C38"/>
      <c r="D38" t="s">
        <v>401</v>
      </c>
      <c r="H38" s="147">
        <v>20</v>
      </c>
    </row>
    <row r="39" spans="2:8">
      <c r="B39" s="243" t="s">
        <v>434</v>
      </c>
      <c r="C39"/>
      <c r="D39" t="s">
        <v>435</v>
      </c>
      <c r="H39" s="147">
        <v>10</v>
      </c>
    </row>
    <row r="40" spans="2:8">
      <c r="B40" s="243" t="s">
        <v>434</v>
      </c>
      <c r="C40"/>
      <c r="D40" s="73" t="s">
        <v>484</v>
      </c>
      <c r="H40" s="147">
        <v>10</v>
      </c>
    </row>
    <row r="41" spans="2:8" ht="14.5" thickBot="1">
      <c r="B41" s="243"/>
      <c r="C41"/>
      <c r="D41"/>
      <c r="H41" s="245">
        <f>SUM(H30:H40)</f>
        <v>209</v>
      </c>
    </row>
    <row r="42" spans="2:8" ht="14.5" thickTop="1">
      <c r="B42" s="243" t="s">
        <v>402</v>
      </c>
      <c r="C42"/>
      <c r="D42" t="s">
        <v>485</v>
      </c>
    </row>
    <row r="43" spans="2:8">
      <c r="B43" s="243" t="s">
        <v>403</v>
      </c>
      <c r="C43"/>
      <c r="D43" t="s">
        <v>405</v>
      </c>
    </row>
    <row r="45" spans="2:8">
      <c r="B45" s="243" t="s">
        <v>429</v>
      </c>
      <c r="D45" s="147" t="s">
        <v>430</v>
      </c>
    </row>
    <row r="46" spans="2:8">
      <c r="B46" s="243" t="s">
        <v>402</v>
      </c>
      <c r="D46" t="s">
        <v>437</v>
      </c>
      <c r="E46"/>
    </row>
  </sheetData>
  <conditionalFormatting sqref="B7:B13">
    <cfRule type="expression" dxfId="144" priority="1">
      <formula>MOD(ROW(),2)=0</formula>
    </cfRule>
  </conditionalFormatting>
  <conditionalFormatting sqref="B18:B19">
    <cfRule type="expression" dxfId="143" priority="2">
      <formula>MOD(ROW(),2)=0</formula>
    </cfRule>
  </conditionalFormatting>
  <conditionalFormatting sqref="B23:B24">
    <cfRule type="expression" dxfId="142" priority="3">
      <formula>MOD(ROW(),2)=0</formula>
    </cfRule>
  </conditionalFormatting>
  <pageMargins left="0.7" right="0.7" top="0.75" bottom="0.75" header="0.3" footer="0.3"/>
  <pageSetup scale="8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S114"/>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670</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3">
      <c r="B31" s="83" t="s">
        <v>44</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7" ht="15.5">
      <c r="B52" s="83" t="s">
        <v>414</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665</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449</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8565</v>
      </c>
      <c r="J61" s="204"/>
      <c r="K61" s="203">
        <f>SUM(K48:K60)</f>
        <v>9086</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f>
        <v>1062</v>
      </c>
      <c r="J63" s="59"/>
      <c r="K63" s="200">
        <v>1130</v>
      </c>
      <c r="O63" s="194">
        <f>+O60+1</f>
        <v>49</v>
      </c>
    </row>
    <row r="64" spans="2:17" ht="13">
      <c r="B64" s="83" t="s">
        <v>183</v>
      </c>
      <c r="C64" s="84"/>
      <c r="D64" s="103" t="s">
        <v>114</v>
      </c>
      <c r="E64" s="103" t="s">
        <v>255</v>
      </c>
      <c r="F64" s="103" t="s">
        <v>273</v>
      </c>
      <c r="G64" s="104">
        <v>1</v>
      </c>
      <c r="H64" s="105"/>
      <c r="I64" s="193">
        <f>1030+6+3</f>
        <v>1039</v>
      </c>
      <c r="J64" s="59"/>
      <c r="K64" s="193">
        <v>1130</v>
      </c>
      <c r="M64" s="194" t="e">
        <f>+#REF!+1</f>
        <v>#REF!</v>
      </c>
      <c r="O64" s="194">
        <f t="shared" ref="O64:O93" si="6">+O63+1</f>
        <v>50</v>
      </c>
    </row>
    <row r="65" spans="2:15" ht="13">
      <c r="B65" s="83" t="s">
        <v>493</v>
      </c>
      <c r="D65" s="103" t="s">
        <v>114</v>
      </c>
      <c r="E65" s="103" t="s">
        <v>254</v>
      </c>
      <c r="F65" s="103" t="s">
        <v>273</v>
      </c>
      <c r="G65" s="104">
        <v>1</v>
      </c>
      <c r="I65" s="193">
        <f>668</f>
        <v>668</v>
      </c>
      <c r="J65" s="204"/>
      <c r="K65" s="193">
        <f>760+68</f>
        <v>828</v>
      </c>
      <c r="O65" s="194">
        <f t="shared" si="6"/>
        <v>51</v>
      </c>
    </row>
    <row r="66" spans="2:15" ht="13">
      <c r="B66" s="83" t="s">
        <v>80</v>
      </c>
      <c r="C66" s="84"/>
      <c r="D66" s="103" t="s">
        <v>78</v>
      </c>
      <c r="E66" s="103" t="s">
        <v>81</v>
      </c>
      <c r="F66" s="103" t="s">
        <v>298</v>
      </c>
      <c r="G66" s="104">
        <v>1</v>
      </c>
      <c r="H66" s="105"/>
      <c r="I66" s="200">
        <v>720</v>
      </c>
      <c r="J66" s="59"/>
      <c r="K66" s="200">
        <v>807</v>
      </c>
      <c r="M66" s="194" t="e">
        <f>+M61+1</f>
        <v>#REF!</v>
      </c>
      <c r="O66" s="194">
        <f t="shared" si="6"/>
        <v>52</v>
      </c>
    </row>
    <row r="67" spans="2:15" ht="13">
      <c r="B67" s="83" t="s">
        <v>499</v>
      </c>
      <c r="C67" s="84"/>
      <c r="D67" s="103" t="s">
        <v>120</v>
      </c>
      <c r="E67" s="103" t="s">
        <v>500</v>
      </c>
      <c r="F67" s="103" t="s">
        <v>273</v>
      </c>
      <c r="G67" s="104">
        <v>1</v>
      </c>
      <c r="H67" s="105"/>
      <c r="I67" s="200">
        <v>750</v>
      </c>
      <c r="J67" s="59"/>
      <c r="K67" s="200">
        <v>731</v>
      </c>
      <c r="O67" s="194">
        <f t="shared" si="6"/>
        <v>53</v>
      </c>
    </row>
    <row r="68" spans="2:15" ht="13">
      <c r="B68" s="83" t="s">
        <v>187</v>
      </c>
      <c r="C68" s="84"/>
      <c r="D68" s="103" t="s">
        <v>114</v>
      </c>
      <c r="E68" s="103" t="s">
        <v>255</v>
      </c>
      <c r="F68" s="103" t="s">
        <v>413</v>
      </c>
      <c r="G68" s="104">
        <v>1</v>
      </c>
      <c r="H68" s="105"/>
      <c r="I68" s="200">
        <v>0</v>
      </c>
      <c r="J68" s="59"/>
      <c r="K68" s="200">
        <v>725</v>
      </c>
      <c r="M68" s="194" t="e">
        <f>+M64+1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3">
      <c r="B70" s="83" t="s">
        <v>277</v>
      </c>
      <c r="C70" s="84"/>
      <c r="D70" s="103" t="s">
        <v>114</v>
      </c>
      <c r="E70" s="103" t="s">
        <v>254</v>
      </c>
      <c r="F70" s="103" t="s">
        <v>273</v>
      </c>
      <c r="G70" s="104">
        <v>1</v>
      </c>
      <c r="H70" s="105"/>
      <c r="I70" s="193">
        <v>518.5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131</v>
      </c>
      <c r="C72" s="84"/>
      <c r="D72" s="103" t="s">
        <v>120</v>
      </c>
      <c r="E72" s="103" t="s">
        <v>112</v>
      </c>
      <c r="F72" s="103" t="s">
        <v>273</v>
      </c>
      <c r="G72" s="104">
        <v>0.5</v>
      </c>
      <c r="H72" s="105"/>
      <c r="I72" s="200">
        <v>422</v>
      </c>
      <c r="J72" s="59"/>
      <c r="K72" s="200">
        <v>519</v>
      </c>
      <c r="M72" s="194" t="e">
        <f>+M70+1</f>
        <v>#REF!</v>
      </c>
      <c r="O72" s="194">
        <f t="shared" si="6"/>
        <v>58</v>
      </c>
    </row>
    <row r="73" spans="2:15" ht="13">
      <c r="B73" s="83" t="s">
        <v>101</v>
      </c>
      <c r="C73" s="84"/>
      <c r="D73" s="103" t="s">
        <v>99</v>
      </c>
      <c r="E73" s="103" t="s">
        <v>100</v>
      </c>
      <c r="F73" s="103" t="s">
        <v>412</v>
      </c>
      <c r="G73" s="104">
        <v>1</v>
      </c>
      <c r="H73" s="105"/>
      <c r="I73" s="193">
        <v>0</v>
      </c>
      <c r="J73" s="59"/>
      <c r="K73" s="193">
        <v>503</v>
      </c>
      <c r="M73" s="194" t="e">
        <f t="shared" ref="M73" si="7">+M72+1</f>
        <v>#REF!</v>
      </c>
      <c r="O73" s="194">
        <f t="shared" si="6"/>
        <v>59</v>
      </c>
    </row>
    <row r="74" spans="2:15" ht="13">
      <c r="B74" s="83" t="s">
        <v>113</v>
      </c>
      <c r="C74" s="84"/>
      <c r="D74" s="103" t="s">
        <v>114</v>
      </c>
      <c r="E74" s="103" t="s">
        <v>115</v>
      </c>
      <c r="F74" s="103" t="s">
        <v>412</v>
      </c>
      <c r="G74" s="104">
        <v>1</v>
      </c>
      <c r="H74" s="105"/>
      <c r="I74" s="200">
        <v>0</v>
      </c>
      <c r="J74" s="59"/>
      <c r="K74" s="200">
        <v>503</v>
      </c>
      <c r="M74" s="194" t="e">
        <f>+#REF!+1</f>
        <v>#REF!</v>
      </c>
      <c r="O74" s="194">
        <f t="shared" si="6"/>
        <v>60</v>
      </c>
    </row>
    <row r="75" spans="2:15" ht="13">
      <c r="B75" s="83" t="s">
        <v>352</v>
      </c>
      <c r="C75" s="84"/>
      <c r="D75" s="103" t="s">
        <v>114</v>
      </c>
      <c r="E75" s="103" t="s">
        <v>255</v>
      </c>
      <c r="F75" s="103" t="s">
        <v>273</v>
      </c>
      <c r="G75" s="104">
        <v>1</v>
      </c>
      <c r="H75" s="105"/>
      <c r="I75" s="193">
        <v>273</v>
      </c>
      <c r="J75" s="59"/>
      <c r="K75" s="193">
        <v>309</v>
      </c>
      <c r="O75" s="194">
        <f t="shared" si="6"/>
        <v>61</v>
      </c>
    </row>
    <row r="76" spans="2:15" ht="13">
      <c r="B76" s="83" t="s">
        <v>89</v>
      </c>
      <c r="C76" s="84"/>
      <c r="D76" s="103" t="s">
        <v>78</v>
      </c>
      <c r="E76" s="103" t="s">
        <v>90</v>
      </c>
      <c r="F76" s="103" t="s">
        <v>298</v>
      </c>
      <c r="G76" s="104">
        <v>1</v>
      </c>
      <c r="H76" s="105"/>
      <c r="I76" s="200">
        <v>184</v>
      </c>
      <c r="J76" s="59"/>
      <c r="K76" s="200">
        <v>215</v>
      </c>
      <c r="M76" s="194" t="e">
        <f>+#REF!+1</f>
        <v>#REF!</v>
      </c>
      <c r="O76" s="194">
        <f t="shared" si="6"/>
        <v>62</v>
      </c>
    </row>
    <row r="77" spans="2:15" ht="13">
      <c r="B77" s="83" t="s">
        <v>192</v>
      </c>
      <c r="C77" s="84"/>
      <c r="D77" s="103" t="s">
        <v>114</v>
      </c>
      <c r="E77" s="103" t="s">
        <v>256</v>
      </c>
      <c r="F77" s="103" t="s">
        <v>412</v>
      </c>
      <c r="G77" s="104">
        <v>1</v>
      </c>
      <c r="H77" s="105"/>
      <c r="I77" s="200">
        <v>0</v>
      </c>
      <c r="J77" s="59"/>
      <c r="K77" s="200">
        <v>191</v>
      </c>
      <c r="M77" s="194" t="e">
        <f>+#REF!+1</f>
        <v>#REF!</v>
      </c>
      <c r="O77" s="194">
        <f t="shared" si="6"/>
        <v>63</v>
      </c>
    </row>
    <row r="78" spans="2:15" ht="13">
      <c r="B78" s="83" t="s">
        <v>106</v>
      </c>
      <c r="C78" s="84"/>
      <c r="D78" s="103" t="s">
        <v>120</v>
      </c>
      <c r="E78" s="103" t="s">
        <v>107</v>
      </c>
      <c r="F78" s="103" t="s">
        <v>298</v>
      </c>
      <c r="G78" s="104">
        <v>1</v>
      </c>
      <c r="H78" s="105"/>
      <c r="I78" s="200">
        <v>110</v>
      </c>
      <c r="J78" s="59"/>
      <c r="K78" s="200">
        <v>121</v>
      </c>
      <c r="M78" s="194" t="e">
        <f>+#REF!+1</f>
        <v>#REF!</v>
      </c>
      <c r="O78" s="194">
        <f t="shared" si="6"/>
        <v>64</v>
      </c>
    </row>
    <row r="79" spans="2:15" ht="13">
      <c r="B79" s="83" t="s">
        <v>203</v>
      </c>
      <c r="C79" s="84"/>
      <c r="D79" s="103" t="s">
        <v>114</v>
      </c>
      <c r="E79" s="103" t="s">
        <v>256</v>
      </c>
      <c r="F79" s="103" t="s">
        <v>412</v>
      </c>
      <c r="G79" s="104">
        <v>1</v>
      </c>
      <c r="H79" s="105"/>
      <c r="I79" s="193">
        <v>0</v>
      </c>
      <c r="J79" s="59"/>
      <c r="K79" s="193">
        <v>92</v>
      </c>
      <c r="M79" s="194" t="e">
        <f>+M78+1</f>
        <v>#REF!</v>
      </c>
      <c r="O79" s="194">
        <f t="shared" si="6"/>
        <v>65</v>
      </c>
    </row>
    <row r="80" spans="2:15" ht="13">
      <c r="B80" s="83" t="s">
        <v>108</v>
      </c>
      <c r="C80" s="84"/>
      <c r="D80" s="103" t="s">
        <v>120</v>
      </c>
      <c r="E80" s="103" t="s">
        <v>107</v>
      </c>
      <c r="F80" s="103" t="s">
        <v>273</v>
      </c>
      <c r="G80" s="104">
        <v>1</v>
      </c>
      <c r="H80" s="105"/>
      <c r="I80" s="200">
        <v>60</v>
      </c>
      <c r="J80" s="59"/>
      <c r="K80" s="200">
        <v>80</v>
      </c>
      <c r="M80" s="194" t="e">
        <f t="shared" ref="M80:M94" si="8">+M79+1</f>
        <v>#REF!</v>
      </c>
      <c r="O80" s="194">
        <f t="shared" si="6"/>
        <v>66</v>
      </c>
    </row>
    <row r="81" spans="2:16" ht="13">
      <c r="B81" s="83" t="s">
        <v>211</v>
      </c>
      <c r="C81" s="84"/>
      <c r="D81" s="103" t="s">
        <v>114</v>
      </c>
      <c r="E81" s="103" t="s">
        <v>256</v>
      </c>
      <c r="F81" s="103" t="s">
        <v>412</v>
      </c>
      <c r="G81" s="104">
        <v>1</v>
      </c>
      <c r="H81" s="105"/>
      <c r="I81" s="200">
        <v>0</v>
      </c>
      <c r="J81" s="59"/>
      <c r="K81" s="200">
        <v>73</v>
      </c>
      <c r="M81" s="194" t="e">
        <f>+#REF!+1</f>
        <v>#REF!</v>
      </c>
      <c r="O81" s="194">
        <f t="shared" si="6"/>
        <v>67</v>
      </c>
    </row>
    <row r="82" spans="2:16" ht="13">
      <c r="B82" s="83" t="s">
        <v>220</v>
      </c>
      <c r="C82" s="84"/>
      <c r="D82" s="103" t="s">
        <v>114</v>
      </c>
      <c r="E82" s="103" t="s">
        <v>256</v>
      </c>
      <c r="F82" s="103" t="s">
        <v>412</v>
      </c>
      <c r="G82" s="104">
        <v>1</v>
      </c>
      <c r="H82" s="105"/>
      <c r="I82" s="200">
        <v>0</v>
      </c>
      <c r="J82" s="59"/>
      <c r="K82" s="200">
        <v>67</v>
      </c>
      <c r="M82" s="194" t="e">
        <f>+#REF!+1</f>
        <v>#REF!</v>
      </c>
      <c r="O82" s="194">
        <f t="shared" si="6"/>
        <v>68</v>
      </c>
    </row>
    <row r="83" spans="2:16" ht="13">
      <c r="B83" s="83" t="s">
        <v>109</v>
      </c>
      <c r="C83" s="84"/>
      <c r="D83" s="103" t="s">
        <v>120</v>
      </c>
      <c r="E83" s="103" t="s">
        <v>107</v>
      </c>
      <c r="F83" s="103" t="s">
        <v>273</v>
      </c>
      <c r="G83" s="104">
        <v>1</v>
      </c>
      <c r="H83" s="105"/>
      <c r="I83" s="200">
        <v>55</v>
      </c>
      <c r="J83" s="59"/>
      <c r="K83" s="200">
        <v>56</v>
      </c>
      <c r="M83" s="194" t="e">
        <f>+#REF!+1</f>
        <v>#REF!</v>
      </c>
      <c r="O83" s="194">
        <f t="shared" si="6"/>
        <v>69</v>
      </c>
    </row>
    <row r="84" spans="2:16" ht="13">
      <c r="B84" s="83" t="s">
        <v>224</v>
      </c>
      <c r="C84" s="84"/>
      <c r="D84" s="103" t="s">
        <v>114</v>
      </c>
      <c r="E84" s="103" t="s">
        <v>255</v>
      </c>
      <c r="F84" s="103" t="s">
        <v>412</v>
      </c>
      <c r="G84" s="104">
        <v>1</v>
      </c>
      <c r="H84" s="105"/>
      <c r="I84" s="193">
        <v>0</v>
      </c>
      <c r="J84" s="59"/>
      <c r="K84" s="193">
        <v>53</v>
      </c>
      <c r="M84" s="194" t="e">
        <f t="shared" si="8"/>
        <v>#REF!</v>
      </c>
      <c r="O84" s="194">
        <f t="shared" si="6"/>
        <v>70</v>
      </c>
    </row>
    <row r="85" spans="2:16" ht="13">
      <c r="B85" s="83" t="s">
        <v>110</v>
      </c>
      <c r="C85" s="84"/>
      <c r="D85" s="103" t="s">
        <v>120</v>
      </c>
      <c r="E85" s="103" t="s">
        <v>107</v>
      </c>
      <c r="F85" s="103" t="s">
        <v>412</v>
      </c>
      <c r="G85" s="104">
        <v>1</v>
      </c>
      <c r="H85" s="105"/>
      <c r="I85" s="200">
        <v>0</v>
      </c>
      <c r="J85" s="59"/>
      <c r="K85" s="200">
        <v>48</v>
      </c>
      <c r="M85" s="194" t="e">
        <f t="shared" si="8"/>
        <v>#REF!</v>
      </c>
      <c r="O85" s="194">
        <f t="shared" si="6"/>
        <v>71</v>
      </c>
    </row>
    <row r="86" spans="2:16" ht="13">
      <c r="B86" s="83" t="s">
        <v>111</v>
      </c>
      <c r="C86" s="84"/>
      <c r="D86" s="103" t="s">
        <v>120</v>
      </c>
      <c r="E86" s="103" t="s">
        <v>107</v>
      </c>
      <c r="F86" s="103" t="s">
        <v>298</v>
      </c>
      <c r="G86" s="104">
        <v>1</v>
      </c>
      <c r="H86" s="105"/>
      <c r="I86" s="193">
        <v>45</v>
      </c>
      <c r="J86" s="59"/>
      <c r="K86" s="193">
        <v>47</v>
      </c>
      <c r="M86" s="194" t="e">
        <f t="shared" si="8"/>
        <v>#REF!</v>
      </c>
      <c r="O86" s="194">
        <f t="shared" si="6"/>
        <v>72</v>
      </c>
    </row>
    <row r="87" spans="2:16" ht="13">
      <c r="B87" s="83" t="s">
        <v>226</v>
      </c>
      <c r="C87" s="84"/>
      <c r="D87" s="103" t="s">
        <v>114</v>
      </c>
      <c r="E87" s="103" t="s">
        <v>257</v>
      </c>
      <c r="F87" s="103" t="s">
        <v>412</v>
      </c>
      <c r="G87" s="104">
        <v>1</v>
      </c>
      <c r="H87" s="105"/>
      <c r="I87" s="200">
        <v>0</v>
      </c>
      <c r="J87" s="59"/>
      <c r="K87" s="200">
        <v>33</v>
      </c>
      <c r="M87" s="194" t="e">
        <f>+M86+1</f>
        <v>#REF!</v>
      </c>
      <c r="O87" s="194">
        <f t="shared" si="6"/>
        <v>73</v>
      </c>
    </row>
    <row r="88" spans="2:16" ht="15.5">
      <c r="B88" s="83" t="s">
        <v>419</v>
      </c>
      <c r="C88" s="84"/>
      <c r="D88" s="103" t="s">
        <v>120</v>
      </c>
      <c r="E88" s="103" t="s">
        <v>112</v>
      </c>
      <c r="F88" s="103" t="s">
        <v>298</v>
      </c>
      <c r="G88" s="104">
        <v>0.5</v>
      </c>
      <c r="H88" s="105"/>
      <c r="I88" s="193">
        <v>25</v>
      </c>
      <c r="J88" s="59"/>
      <c r="K88" s="193">
        <v>25</v>
      </c>
      <c r="M88" s="194" t="e">
        <f t="shared" si="8"/>
        <v>#REF!</v>
      </c>
      <c r="O88" s="194">
        <f t="shared" si="6"/>
        <v>74</v>
      </c>
    </row>
    <row r="89" spans="2:16" ht="13">
      <c r="B89" s="83" t="s">
        <v>229</v>
      </c>
      <c r="C89" s="84"/>
      <c r="D89" s="103" t="s">
        <v>114</v>
      </c>
      <c r="E89" s="103" t="s">
        <v>255</v>
      </c>
      <c r="F89" s="103" t="s">
        <v>412</v>
      </c>
      <c r="G89" s="104">
        <v>1</v>
      </c>
      <c r="H89" s="105"/>
      <c r="I89" s="200">
        <v>0</v>
      </c>
      <c r="J89" s="59"/>
      <c r="K89" s="200">
        <v>23</v>
      </c>
      <c r="M89" s="194" t="e">
        <f t="shared" si="8"/>
        <v>#REF!</v>
      </c>
      <c r="O89" s="194">
        <f t="shared" si="6"/>
        <v>75</v>
      </c>
    </row>
    <row r="90" spans="2:16" ht="13">
      <c r="B90" s="83" t="s">
        <v>232</v>
      </c>
      <c r="C90" s="84"/>
      <c r="D90" s="103" t="s">
        <v>114</v>
      </c>
      <c r="E90" s="103" t="s">
        <v>255</v>
      </c>
      <c r="F90" s="103" t="s">
        <v>412</v>
      </c>
      <c r="G90" s="104">
        <v>1</v>
      </c>
      <c r="H90" s="105"/>
      <c r="I90" s="193">
        <v>0</v>
      </c>
      <c r="J90" s="59"/>
      <c r="K90" s="193">
        <v>20</v>
      </c>
      <c r="M90" s="194" t="e">
        <f t="shared" si="8"/>
        <v>#REF!</v>
      </c>
      <c r="O90" s="194">
        <f t="shared" si="6"/>
        <v>76</v>
      </c>
    </row>
    <row r="91" spans="2:16" ht="13">
      <c r="B91" s="83" t="s">
        <v>234</v>
      </c>
      <c r="C91" s="84"/>
      <c r="D91" s="103" t="s">
        <v>114</v>
      </c>
      <c r="E91" s="103" t="s">
        <v>257</v>
      </c>
      <c r="F91" s="103" t="s">
        <v>412</v>
      </c>
      <c r="G91" s="104">
        <v>1</v>
      </c>
      <c r="H91" s="105"/>
      <c r="I91" s="200">
        <v>0</v>
      </c>
      <c r="J91" s="59"/>
      <c r="K91" s="200">
        <v>12</v>
      </c>
      <c r="M91" s="194" t="e">
        <f t="shared" si="8"/>
        <v>#REF!</v>
      </c>
      <c r="O91" s="194">
        <f t="shared" si="6"/>
        <v>77</v>
      </c>
    </row>
    <row r="92" spans="2:16" ht="13">
      <c r="B92" s="83" t="s">
        <v>237</v>
      </c>
      <c r="C92" s="84"/>
      <c r="D92" s="103" t="s">
        <v>114</v>
      </c>
      <c r="E92" s="103" t="s">
        <v>258</v>
      </c>
      <c r="F92" s="103" t="s">
        <v>412</v>
      </c>
      <c r="G92" s="104">
        <v>1</v>
      </c>
      <c r="H92" s="105"/>
      <c r="I92" s="193">
        <v>0</v>
      </c>
      <c r="J92" s="59"/>
      <c r="K92" s="193">
        <v>10</v>
      </c>
      <c r="M92" s="194" t="e">
        <f t="shared" si="8"/>
        <v>#REF!</v>
      </c>
      <c r="O92" s="194">
        <f t="shared" si="6"/>
        <v>78</v>
      </c>
    </row>
    <row r="93" spans="2:16" ht="13">
      <c r="B93" s="83" t="s">
        <v>240</v>
      </c>
      <c r="C93" s="84"/>
      <c r="D93" s="103" t="s">
        <v>114</v>
      </c>
      <c r="E93" s="103" t="s">
        <v>256</v>
      </c>
      <c r="F93" s="103" t="s">
        <v>243</v>
      </c>
      <c r="G93" s="104">
        <v>1</v>
      </c>
      <c r="H93" s="105"/>
      <c r="I93" s="198">
        <v>0</v>
      </c>
      <c r="J93" s="59"/>
      <c r="K93" s="198">
        <v>4</v>
      </c>
      <c r="M93" s="194" t="e">
        <f t="shared" si="8"/>
        <v>#REF!</v>
      </c>
      <c r="O93" s="194">
        <f t="shared" si="6"/>
        <v>79</v>
      </c>
      <c r="P93" s="194" t="s">
        <v>275</v>
      </c>
    </row>
    <row r="94" spans="2:16" ht="13">
      <c r="B94" s="201" t="s">
        <v>62</v>
      </c>
      <c r="C94" s="84"/>
      <c r="D94" s="103"/>
      <c r="E94" s="103"/>
      <c r="F94" s="103"/>
      <c r="G94" s="104"/>
      <c r="H94" s="105"/>
      <c r="I94" s="200">
        <f>SUM(I63:I93)</f>
        <v>7228.5</v>
      </c>
      <c r="J94" s="59"/>
      <c r="K94" s="200">
        <f>SUM(K63:K93)</f>
        <v>10167</v>
      </c>
      <c r="M94" s="194" t="e">
        <f t="shared" si="8"/>
        <v>#REF!</v>
      </c>
      <c r="N94" s="194" t="s">
        <v>138</v>
      </c>
    </row>
    <row r="95" spans="2:16" ht="13.5" thickBot="1">
      <c r="B95" s="241" t="s">
        <v>377</v>
      </c>
      <c r="C95" s="240">
        <f>O93</f>
        <v>79</v>
      </c>
      <c r="I95" s="230">
        <f>+I46+I61+I94</f>
        <v>22275.5</v>
      </c>
      <c r="J95" s="231"/>
      <c r="K95" s="230">
        <f>+K46+K61+K94</f>
        <v>26678.25</v>
      </c>
    </row>
    <row r="96" spans="2:16" ht="13.5" thickTop="1">
      <c r="B96" s="229"/>
      <c r="I96" s="237"/>
      <c r="J96" s="231"/>
      <c r="K96" s="237"/>
    </row>
    <row r="97" spans="1:11" ht="13">
      <c r="B97" s="263" t="s">
        <v>513</v>
      </c>
      <c r="I97" s="237"/>
      <c r="J97" s="231"/>
      <c r="K97" s="237"/>
    </row>
    <row r="98" spans="1:11" ht="13.5">
      <c r="B98" s="238" t="s">
        <v>326</v>
      </c>
      <c r="I98" s="237"/>
      <c r="J98" s="231"/>
      <c r="K98" s="237"/>
    </row>
    <row r="99" spans="1:11" ht="15.5">
      <c r="B99" s="83" t="s">
        <v>666</v>
      </c>
      <c r="C99" s="84"/>
      <c r="D99" s="103" t="s">
        <v>78</v>
      </c>
      <c r="E99" s="103" t="s">
        <v>85</v>
      </c>
      <c r="F99" s="103" t="s">
        <v>412</v>
      </c>
      <c r="G99" s="104">
        <v>1</v>
      </c>
      <c r="I99" s="193">
        <v>0</v>
      </c>
      <c r="J99" s="204"/>
      <c r="K99" s="193">
        <v>361</v>
      </c>
    </row>
    <row r="100" spans="1:11" ht="13.5">
      <c r="B100" s="264" t="s">
        <v>490</v>
      </c>
      <c r="C100" s="264"/>
      <c r="D100" s="264"/>
      <c r="E100" s="264"/>
      <c r="F100" s="264"/>
      <c r="G100" s="264"/>
      <c r="H100" s="264"/>
      <c r="I100" s="264"/>
      <c r="J100" s="264"/>
      <c r="K100" s="264"/>
    </row>
    <row r="101" spans="1:11" ht="15.5">
      <c r="B101" s="83" t="s">
        <v>667</v>
      </c>
      <c r="C101" s="84"/>
      <c r="D101" s="103" t="s">
        <v>120</v>
      </c>
      <c r="E101" s="103" t="s">
        <v>107</v>
      </c>
      <c r="F101" s="103" t="s">
        <v>243</v>
      </c>
      <c r="G101" s="104">
        <v>1</v>
      </c>
      <c r="I101" s="193">
        <v>124</v>
      </c>
      <c r="J101" s="204"/>
      <c r="K101" s="193">
        <v>124</v>
      </c>
    </row>
    <row r="102" spans="1:11" ht="15.5">
      <c r="B102" s="83" t="s">
        <v>668</v>
      </c>
      <c r="C102" s="84"/>
      <c r="D102" s="103" t="s">
        <v>120</v>
      </c>
      <c r="E102" s="103" t="s">
        <v>107</v>
      </c>
      <c r="F102" s="103" t="s">
        <v>243</v>
      </c>
      <c r="G102" s="104">
        <v>1</v>
      </c>
      <c r="I102" s="193">
        <v>100</v>
      </c>
      <c r="J102" s="204"/>
      <c r="K102" s="193">
        <v>100</v>
      </c>
    </row>
    <row r="103" spans="1:11" ht="13">
      <c r="B103" s="229" t="s">
        <v>671</v>
      </c>
      <c r="I103" s="232">
        <f>SUM(I95:I102)</f>
        <v>22499.5</v>
      </c>
      <c r="J103" s="231"/>
      <c r="K103" s="232">
        <f>SUM(K95:K102)</f>
        <v>27263.25</v>
      </c>
    </row>
    <row r="104" spans="1:11" ht="13">
      <c r="B104" s="76"/>
      <c r="C104" s="76"/>
      <c r="D104" s="76"/>
      <c r="E104" s="76"/>
      <c r="F104" s="77"/>
      <c r="G104" s="76"/>
      <c r="H104" s="76"/>
      <c r="I104" s="235"/>
      <c r="J104" s="105"/>
      <c r="K104" s="235"/>
    </row>
    <row r="105" spans="1:11" ht="42.75" customHeight="1">
      <c r="A105" s="236">
        <v>-1</v>
      </c>
      <c r="B105" s="364" t="s">
        <v>642</v>
      </c>
      <c r="C105" s="364"/>
      <c r="D105" s="364"/>
      <c r="E105" s="364"/>
      <c r="F105" s="364"/>
      <c r="G105" s="364"/>
      <c r="H105" s="364"/>
      <c r="I105" s="364"/>
      <c r="J105" s="364"/>
      <c r="K105" s="364"/>
    </row>
    <row r="106" spans="1:11" ht="42.65" customHeight="1">
      <c r="A106" s="236">
        <v>-2</v>
      </c>
      <c r="B106" s="364" t="s">
        <v>658</v>
      </c>
      <c r="C106" s="364"/>
      <c r="D106" s="364"/>
      <c r="E106" s="364"/>
      <c r="F106" s="364"/>
      <c r="G106" s="364"/>
      <c r="H106" s="364"/>
      <c r="I106" s="364"/>
      <c r="J106" s="364"/>
      <c r="K106" s="364"/>
    </row>
    <row r="107" spans="1:11" ht="29.25" customHeight="1">
      <c r="A107" s="236">
        <v>-3</v>
      </c>
      <c r="B107" s="364" t="s">
        <v>118</v>
      </c>
      <c r="C107" s="364"/>
      <c r="D107" s="364"/>
      <c r="E107" s="364"/>
      <c r="F107" s="364"/>
      <c r="G107" s="364"/>
      <c r="H107" s="364"/>
      <c r="I107" s="364"/>
      <c r="J107" s="364"/>
      <c r="K107" s="364"/>
    </row>
    <row r="108" spans="1:11" ht="19.5" customHeight="1">
      <c r="A108" s="236">
        <v>-4</v>
      </c>
      <c r="B108" s="364" t="s">
        <v>455</v>
      </c>
      <c r="C108" s="364"/>
      <c r="D108" s="364"/>
      <c r="E108" s="364"/>
      <c r="F108" s="364"/>
      <c r="G108" s="364"/>
      <c r="H108" s="364"/>
      <c r="I108" s="364"/>
      <c r="J108" s="364"/>
      <c r="K108" s="364"/>
    </row>
    <row r="109" spans="1:11" ht="19.5" customHeight="1">
      <c r="A109" s="236">
        <v>-5</v>
      </c>
      <c r="B109" s="364" t="s">
        <v>644</v>
      </c>
      <c r="C109" s="364"/>
      <c r="D109" s="364"/>
      <c r="E109" s="364"/>
      <c r="F109" s="364"/>
      <c r="G109" s="364"/>
      <c r="H109" s="273"/>
      <c r="I109" s="273"/>
      <c r="J109" s="273"/>
      <c r="K109" s="273"/>
    </row>
    <row r="110" spans="1:11" ht="19.399999999999999" customHeight="1">
      <c r="A110" s="236">
        <v>-6</v>
      </c>
      <c r="B110" s="364" t="s">
        <v>133</v>
      </c>
      <c r="C110" s="364"/>
      <c r="D110" s="364"/>
      <c r="E110" s="364"/>
      <c r="F110" s="364"/>
      <c r="G110" s="364"/>
      <c r="H110" s="364"/>
      <c r="I110" s="364"/>
      <c r="J110" s="364"/>
      <c r="K110" s="364"/>
    </row>
    <row r="111" spans="1:11" ht="19.5" customHeight="1">
      <c r="A111" s="236">
        <v>-7</v>
      </c>
      <c r="B111" s="364" t="s">
        <v>410</v>
      </c>
      <c r="C111" s="364"/>
      <c r="D111" s="364"/>
      <c r="E111" s="364"/>
      <c r="F111" s="364"/>
      <c r="G111" s="364"/>
      <c r="H111" s="364"/>
      <c r="I111" s="364"/>
      <c r="J111" s="364"/>
      <c r="K111" s="364"/>
    </row>
    <row r="112" spans="1:11" ht="20.149999999999999" customHeight="1">
      <c r="A112" s="236">
        <v>-8</v>
      </c>
      <c r="B112" s="364" t="s">
        <v>343</v>
      </c>
      <c r="C112" s="364"/>
      <c r="D112" s="364"/>
      <c r="E112" s="364"/>
      <c r="F112" s="364"/>
      <c r="G112" s="364"/>
      <c r="H112" s="364"/>
      <c r="I112" s="364"/>
      <c r="J112" s="364"/>
      <c r="K112" s="364"/>
    </row>
    <row r="113" spans="1:11" ht="20.5" customHeight="1">
      <c r="A113" s="236">
        <v>-9</v>
      </c>
      <c r="B113" s="364" t="s">
        <v>626</v>
      </c>
      <c r="C113" s="364"/>
      <c r="D113" s="364"/>
      <c r="E113" s="364"/>
      <c r="F113" s="364"/>
      <c r="G113" s="364"/>
      <c r="H113" s="364"/>
      <c r="I113" s="364"/>
      <c r="J113" s="364"/>
      <c r="K113" s="364"/>
    </row>
    <row r="114" spans="1:11" ht="29.5" customHeight="1">
      <c r="A114" s="236">
        <v>-10</v>
      </c>
      <c r="B114" s="364" t="s">
        <v>672</v>
      </c>
      <c r="C114" s="364"/>
      <c r="D114" s="364"/>
      <c r="E114" s="364"/>
      <c r="F114" s="364"/>
      <c r="G114" s="364"/>
      <c r="H114" s="364"/>
      <c r="I114" s="364"/>
      <c r="J114" s="364"/>
      <c r="K114" s="364"/>
    </row>
  </sheetData>
  <autoFilter ref="A7:P95" xr:uid="{00000000-0009-0000-0000-000032000000}"/>
  <mergeCells count="10">
    <mergeCell ref="B109:G109"/>
    <mergeCell ref="B105:K105"/>
    <mergeCell ref="B106:K106"/>
    <mergeCell ref="B107:K107"/>
    <mergeCell ref="B108:K108"/>
    <mergeCell ref="B110:K110"/>
    <mergeCell ref="B111:K111"/>
    <mergeCell ref="B112:K112"/>
    <mergeCell ref="B113:K113"/>
    <mergeCell ref="B114:K114"/>
  </mergeCells>
  <conditionalFormatting sqref="B8:K103">
    <cfRule type="expression" dxfId="141" priority="2">
      <formula>MOD(ROW(),2)=0</formula>
    </cfRule>
  </conditionalFormatting>
  <pageMargins left="0.45" right="0.45" top="0.25" bottom="0.25" header="0.3" footer="0.3"/>
  <pageSetup paperSize="17"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664</v>
      </c>
      <c r="C6" s="155"/>
      <c r="D6" s="156">
        <f>'CPN Portfolio 3.17.19'!K46</f>
        <v>7425.25</v>
      </c>
      <c r="E6" s="156">
        <f>'CPN Portfolio 3.17.19'!K61</f>
        <v>9086</v>
      </c>
      <c r="F6" s="156">
        <f>'CPN Portfolio 3.17.19'!K94</f>
        <v>10167</v>
      </c>
      <c r="G6" s="156"/>
      <c r="H6" s="156">
        <f>SUM(D6:G6)</f>
        <v>26678.25</v>
      </c>
      <c r="J6" s="159"/>
    </row>
    <row r="7" spans="1:11">
      <c r="B7" s="160"/>
      <c r="C7" s="161"/>
      <c r="D7" s="170">
        <v>0</v>
      </c>
      <c r="E7" s="170">
        <v>0</v>
      </c>
      <c r="F7" s="170">
        <v>0</v>
      </c>
      <c r="G7" s="166"/>
      <c r="H7" s="285">
        <f>SUM(D7:F7)</f>
        <v>0</v>
      </c>
    </row>
    <row r="8" spans="1:11">
      <c r="B8" s="276"/>
      <c r="D8" s="286"/>
      <c r="E8" s="286"/>
      <c r="F8" s="286"/>
      <c r="G8" s="287"/>
      <c r="H8" s="286"/>
    </row>
    <row r="9" spans="1:11">
      <c r="A9" s="147"/>
      <c r="B9" s="155" t="s">
        <v>669</v>
      </c>
      <c r="C9" s="161"/>
      <c r="D9" s="170">
        <f>SUM(D6:D8)</f>
        <v>7425.25</v>
      </c>
      <c r="E9" s="170">
        <f t="shared" ref="E9:F9" si="0">SUM(E6:E8)</f>
        <v>9086</v>
      </c>
      <c r="F9" s="170">
        <f t="shared" si="0"/>
        <v>10167</v>
      </c>
      <c r="G9" s="170">
        <f>SUM(G6:G7)</f>
        <v>0</v>
      </c>
      <c r="H9" s="170">
        <f>SUM(H6:H8)</f>
        <v>26678.25</v>
      </c>
      <c r="J9" s="159">
        <f>H9-'CPN Portfolio 5.01.19'!K95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627</v>
      </c>
      <c r="C14" s="161"/>
      <c r="D14" s="167"/>
      <c r="E14" s="167">
        <f>'CPN Portfolio 5.01.19'!K99</f>
        <v>361</v>
      </c>
      <c r="F14" s="167"/>
      <c r="G14" s="168"/>
      <c r="H14" s="169">
        <v>361</v>
      </c>
    </row>
    <row r="15" spans="1:11">
      <c r="A15" s="147"/>
      <c r="B15" s="160" t="s">
        <v>425</v>
      </c>
      <c r="C15" s="161"/>
      <c r="D15" s="165">
        <f>SUM(D14)</f>
        <v>0</v>
      </c>
      <c r="E15" s="165">
        <f t="shared" ref="E15:H15" si="1">SUM(E14)</f>
        <v>361</v>
      </c>
      <c r="F15" s="165">
        <f t="shared" si="1"/>
        <v>0</v>
      </c>
      <c r="G15" s="165">
        <f t="shared" si="1"/>
        <v>0</v>
      </c>
      <c r="H15" s="165">
        <f t="shared" si="1"/>
        <v>361</v>
      </c>
    </row>
    <row r="16" spans="1:11">
      <c r="A16" s="147"/>
      <c r="B16" s="239" t="s">
        <v>360</v>
      </c>
      <c r="C16" s="161"/>
      <c r="D16" s="167"/>
      <c r="E16" s="167"/>
      <c r="F16" s="167"/>
      <c r="G16" s="168"/>
      <c r="H16" s="169"/>
    </row>
    <row r="17" spans="1:10">
      <c r="A17" s="147"/>
      <c r="B17" s="160" t="s">
        <v>649</v>
      </c>
      <c r="C17" s="161"/>
      <c r="D17" s="167"/>
      <c r="E17" s="167"/>
      <c r="F17" s="167">
        <v>124</v>
      </c>
      <c r="G17" s="168"/>
      <c r="H17" s="169">
        <f>F17</f>
        <v>124</v>
      </c>
    </row>
    <row r="18" spans="1:10">
      <c r="A18" s="147"/>
      <c r="B18" s="83" t="s">
        <v>659</v>
      </c>
      <c r="C18" s="161"/>
      <c r="D18" s="167"/>
      <c r="E18" s="167"/>
      <c r="F18" s="167">
        <f>'CPN Portfolio 5.01.19'!K102</f>
        <v>100</v>
      </c>
      <c r="G18" s="168"/>
      <c r="H18" s="169">
        <f>F18</f>
        <v>100</v>
      </c>
    </row>
    <row r="19" spans="1:10" ht="14.5" thickBot="1">
      <c r="A19" s="147"/>
      <c r="B19" s="160" t="s">
        <v>586</v>
      </c>
      <c r="C19" s="161"/>
      <c r="D19" s="171">
        <f>SUM(D15:D16)</f>
        <v>0</v>
      </c>
      <c r="E19" s="171">
        <f>SUM(E15:E16)</f>
        <v>361</v>
      </c>
      <c r="F19" s="171">
        <f>SUM(F15:F18)</f>
        <v>224</v>
      </c>
      <c r="G19" s="171">
        <f>SUM(G15:G16)</f>
        <v>0</v>
      </c>
      <c r="H19" s="171">
        <f>SUM(H15:H18)</f>
        <v>585</v>
      </c>
      <c r="J19" s="159"/>
    </row>
    <row r="20" spans="1:10" ht="14.5" thickTop="1">
      <c r="A20" s="147"/>
      <c r="B20" s="160"/>
      <c r="C20" s="161"/>
      <c r="D20" s="173"/>
      <c r="E20" s="173"/>
      <c r="F20" s="174"/>
      <c r="G20" s="175"/>
      <c r="H20" s="176"/>
    </row>
    <row r="21" spans="1:10" ht="14.5" thickBot="1">
      <c r="A21" s="147"/>
      <c r="B21" s="148" t="s">
        <v>303</v>
      </c>
      <c r="C21" s="161"/>
      <c r="D21" s="179">
        <f>+D9+D19</f>
        <v>7425.25</v>
      </c>
      <c r="E21" s="179">
        <f>+E9+E19</f>
        <v>9447</v>
      </c>
      <c r="F21" s="179">
        <f>+F9+F19</f>
        <v>10391</v>
      </c>
      <c r="G21" s="175"/>
      <c r="H21" s="179">
        <f>+H9+H19</f>
        <v>27263.25</v>
      </c>
      <c r="J21" s="159">
        <f>H21-'CPN Portfolio 5.01.19'!K103</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13:B14">
    <cfRule type="expression" dxfId="140" priority="4">
      <formula>MOD(ROW(),2)=0</formula>
    </cfRule>
  </conditionalFormatting>
  <conditionalFormatting sqref="B17:B18">
    <cfRule type="expression" dxfId="139" priority="1">
      <formula>MOD(ROW(),2)=0</formula>
    </cfRule>
  </conditionalFormatting>
  <pageMargins left="0.7" right="0.7" top="0.75" bottom="0.75" header="0.3" footer="0.3"/>
  <pageSetup scale="8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664</v>
      </c>
      <c r="C6" s="155"/>
      <c r="D6" s="156">
        <f>'CPN Portfolio 3.17.19'!I46</f>
        <v>6482</v>
      </c>
      <c r="E6" s="156">
        <f>'CPN Portfolio 3.17.19'!I61</f>
        <v>8565</v>
      </c>
      <c r="F6" s="156">
        <f>'CPN Portfolio 3.17.19'!I94</f>
        <v>7228.5</v>
      </c>
      <c r="G6" s="158"/>
      <c r="H6" s="156">
        <f>SUM(D6:G6)</f>
        <v>22275.5</v>
      </c>
      <c r="J6" s="159"/>
    </row>
    <row r="7" spans="1:11">
      <c r="B7" s="160"/>
      <c r="C7" s="161"/>
      <c r="D7" s="274">
        <v>0</v>
      </c>
      <c r="E7" s="274">
        <v>0</v>
      </c>
      <c r="F7" s="274">
        <v>0</v>
      </c>
      <c r="G7" s="168"/>
      <c r="H7" s="275">
        <f>SUM(D7:F7)</f>
        <v>0</v>
      </c>
    </row>
    <row r="8" spans="1:11">
      <c r="B8" s="276"/>
      <c r="D8" s="267"/>
      <c r="E8" s="267"/>
      <c r="F8" s="267"/>
      <c r="G8" s="272"/>
      <c r="H8" s="267"/>
    </row>
    <row r="9" spans="1:11">
      <c r="A9" s="147"/>
      <c r="B9" s="155" t="s">
        <v>669</v>
      </c>
      <c r="C9" s="161"/>
      <c r="D9" s="214">
        <f>SUM(D6:D8)</f>
        <v>6482</v>
      </c>
      <c r="E9" s="214">
        <f t="shared" ref="E9:F9" si="0">SUM(E6:E8)</f>
        <v>8565</v>
      </c>
      <c r="F9" s="214">
        <f t="shared" si="0"/>
        <v>7228.5</v>
      </c>
      <c r="G9" s="214">
        <f>SUM(G6:G7)</f>
        <v>0</v>
      </c>
      <c r="H9" s="214">
        <f>SUM(H6:H8)</f>
        <v>22275.5</v>
      </c>
      <c r="J9" s="159">
        <f>H9-'CPN Portfolio 5.01.19'!I95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t="s">
        <v>627</v>
      </c>
      <c r="C14" s="161"/>
      <c r="D14" s="167">
        <v>0</v>
      </c>
      <c r="E14" s="167">
        <v>0</v>
      </c>
      <c r="F14" s="167">
        <f>'CPN Portfolio 3.17.19'!I100</f>
        <v>0</v>
      </c>
      <c r="G14" s="168"/>
      <c r="H14" s="167">
        <f>SUM(D14:F14)</f>
        <v>0</v>
      </c>
    </row>
    <row r="15" spans="1:11">
      <c r="A15" s="147"/>
      <c r="B15" s="160" t="s">
        <v>425</v>
      </c>
      <c r="C15" s="161"/>
      <c r="D15" s="167">
        <f>SUM(D14)</f>
        <v>0</v>
      </c>
      <c r="E15" s="167">
        <f t="shared" ref="E15:H15" si="1">SUM(E14)</f>
        <v>0</v>
      </c>
      <c r="F15" s="167">
        <f t="shared" si="1"/>
        <v>0</v>
      </c>
      <c r="G15" s="167">
        <f t="shared" si="1"/>
        <v>0</v>
      </c>
      <c r="H15" s="167">
        <f t="shared" si="1"/>
        <v>0</v>
      </c>
    </row>
    <row r="16" spans="1:11">
      <c r="A16" s="147"/>
      <c r="B16" s="239" t="s">
        <v>360</v>
      </c>
      <c r="C16" s="161"/>
      <c r="D16" s="167"/>
      <c r="E16" s="167"/>
      <c r="F16" s="167"/>
      <c r="G16" s="168"/>
      <c r="H16" s="167"/>
    </row>
    <row r="18" spans="1:10">
      <c r="A18" s="147"/>
      <c r="B18" s="83" t="s">
        <v>649</v>
      </c>
      <c r="C18" s="161"/>
      <c r="D18" s="167"/>
      <c r="E18" s="167">
        <f>'CPN Portfolio 09.30.17 '!I101</f>
        <v>0</v>
      </c>
      <c r="F18" s="167">
        <f>'CPN Portfolio 5.01.19'!I101</f>
        <v>124</v>
      </c>
      <c r="G18" s="168"/>
      <c r="H18" s="169">
        <f>SUM(D18:F18)</f>
        <v>124</v>
      </c>
    </row>
    <row r="19" spans="1:10">
      <c r="A19" s="147"/>
      <c r="B19" s="83" t="s">
        <v>659</v>
      </c>
      <c r="C19" s="161"/>
      <c r="D19" s="167"/>
      <c r="E19" s="167"/>
      <c r="F19" s="167">
        <f>'CPN Portfolio 5.01.19'!I102</f>
        <v>100</v>
      </c>
      <c r="G19" s="168"/>
      <c r="H19" s="169">
        <f>SUM(D19:F19)</f>
        <v>100</v>
      </c>
    </row>
    <row r="20" spans="1:10" ht="14.5" thickBot="1">
      <c r="A20" s="147"/>
      <c r="B20" s="160" t="s">
        <v>587</v>
      </c>
      <c r="C20" s="161"/>
      <c r="D20" s="171">
        <f>SUM(D14:D19)</f>
        <v>0</v>
      </c>
      <c r="E20" s="171">
        <f>SUM(E14:E19)</f>
        <v>0</v>
      </c>
      <c r="F20" s="171">
        <f>SUM(F14:F19)</f>
        <v>224</v>
      </c>
      <c r="G20" s="171">
        <f>SUM(G18:G18)</f>
        <v>0</v>
      </c>
      <c r="H20" s="171">
        <f>SUM(H14:H19)</f>
        <v>224</v>
      </c>
      <c r="J20" s="159"/>
    </row>
    <row r="21" spans="1:10" ht="14.5" thickTop="1">
      <c r="A21" s="147"/>
      <c r="B21" s="160"/>
      <c r="C21" s="161"/>
      <c r="D21" s="173"/>
      <c r="E21" s="173"/>
      <c r="F21" s="174"/>
      <c r="G21" s="175"/>
      <c r="H21" s="176"/>
    </row>
    <row r="22" spans="1:10" ht="14.5" thickBot="1">
      <c r="A22" s="147"/>
      <c r="B22" s="148" t="s">
        <v>537</v>
      </c>
      <c r="C22" s="161"/>
      <c r="D22" s="179">
        <f>+D9+D15+D20</f>
        <v>6482</v>
      </c>
      <c r="E22" s="179">
        <f>+E9+E15+E20</f>
        <v>8565</v>
      </c>
      <c r="F22" s="179">
        <f>+F9+F15+F20</f>
        <v>7452.5</v>
      </c>
      <c r="G22" s="179">
        <f>+G9+G15+G20</f>
        <v>0</v>
      </c>
      <c r="H22" s="179">
        <f>+H9+H15+H20</f>
        <v>22499.5</v>
      </c>
      <c r="J22" s="159">
        <f>H22-'CPN Portfolio 5.01.19'!I103</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13:B14">
    <cfRule type="expression" dxfId="138" priority="1">
      <formula>MOD(ROW(),2)=0</formula>
    </cfRule>
  </conditionalFormatting>
  <conditionalFormatting sqref="B18:B19">
    <cfRule type="expression" dxfId="137" priority="2">
      <formula>MOD(ROW(),2)=0</formula>
    </cfRule>
  </conditionalFormatting>
  <pageMargins left="0.7" right="0.7" top="0.75" bottom="0.75" header="0.3" footer="0.3"/>
  <pageSetup scale="8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S114"/>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661</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619</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8565</v>
      </c>
      <c r="J61" s="204"/>
      <c r="K61" s="203">
        <f>SUM(K48:K60)</f>
        <v>9086</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f>
        <v>1062</v>
      </c>
      <c r="J63" s="59"/>
      <c r="K63" s="200">
        <v>1130</v>
      </c>
      <c r="O63" s="194">
        <f>+O60+1</f>
        <v>49</v>
      </c>
    </row>
    <row r="64" spans="2:17" ht="13">
      <c r="B64" s="83" t="s">
        <v>183</v>
      </c>
      <c r="C64" s="84"/>
      <c r="D64" s="103" t="s">
        <v>114</v>
      </c>
      <c r="E64" s="103" t="s">
        <v>255</v>
      </c>
      <c r="F64" s="103" t="s">
        <v>273</v>
      </c>
      <c r="G64" s="104">
        <v>1</v>
      </c>
      <c r="H64" s="105"/>
      <c r="I64" s="193">
        <f>1030+6+3</f>
        <v>1039</v>
      </c>
      <c r="J64" s="59"/>
      <c r="K64" s="193">
        <v>1130</v>
      </c>
      <c r="M64" s="194" t="e">
        <f>+#REF!+1</f>
        <v>#REF!</v>
      </c>
      <c r="O64" s="194">
        <f t="shared" ref="O64:O93" si="6">+O63+1</f>
        <v>50</v>
      </c>
    </row>
    <row r="65" spans="2:15" ht="13">
      <c r="B65" s="83" t="s">
        <v>493</v>
      </c>
      <c r="D65" s="103" t="s">
        <v>114</v>
      </c>
      <c r="E65" s="103" t="s">
        <v>254</v>
      </c>
      <c r="F65" s="103" t="s">
        <v>273</v>
      </c>
      <c r="G65" s="104">
        <v>1</v>
      </c>
      <c r="I65" s="193">
        <f>668</f>
        <v>668</v>
      </c>
      <c r="J65" s="204"/>
      <c r="K65" s="193">
        <f>760+68</f>
        <v>828</v>
      </c>
      <c r="O65" s="194">
        <f t="shared" si="6"/>
        <v>51</v>
      </c>
    </row>
    <row r="66" spans="2:15" ht="13">
      <c r="B66" s="83" t="s">
        <v>80</v>
      </c>
      <c r="C66" s="84"/>
      <c r="D66" s="103" t="s">
        <v>78</v>
      </c>
      <c r="E66" s="103" t="s">
        <v>81</v>
      </c>
      <c r="F66" s="103" t="s">
        <v>298</v>
      </c>
      <c r="G66" s="104">
        <v>1</v>
      </c>
      <c r="H66" s="105"/>
      <c r="I66" s="200">
        <v>720</v>
      </c>
      <c r="J66" s="59"/>
      <c r="K66" s="200">
        <v>807</v>
      </c>
      <c r="M66" s="194" t="e">
        <f>+M61+1</f>
        <v>#REF!</v>
      </c>
      <c r="O66" s="194">
        <f t="shared" si="6"/>
        <v>52</v>
      </c>
    </row>
    <row r="67" spans="2:15" ht="13">
      <c r="B67" s="83" t="s">
        <v>499</v>
      </c>
      <c r="C67" s="84"/>
      <c r="D67" s="103" t="s">
        <v>120</v>
      </c>
      <c r="E67" s="103" t="s">
        <v>500</v>
      </c>
      <c r="F67" s="103" t="s">
        <v>273</v>
      </c>
      <c r="G67" s="104">
        <v>1</v>
      </c>
      <c r="H67" s="105"/>
      <c r="I67" s="200">
        <v>750</v>
      </c>
      <c r="J67" s="59"/>
      <c r="K67" s="200">
        <v>731</v>
      </c>
      <c r="O67" s="194">
        <f t="shared" si="6"/>
        <v>53</v>
      </c>
    </row>
    <row r="68" spans="2:15" ht="13">
      <c r="B68" s="83" t="s">
        <v>187</v>
      </c>
      <c r="C68" s="84"/>
      <c r="D68" s="103" t="s">
        <v>114</v>
      </c>
      <c r="E68" s="103" t="s">
        <v>255</v>
      </c>
      <c r="F68" s="103" t="s">
        <v>413</v>
      </c>
      <c r="G68" s="104">
        <v>1</v>
      </c>
      <c r="H68" s="105"/>
      <c r="I68" s="200">
        <v>0</v>
      </c>
      <c r="J68" s="59"/>
      <c r="K68" s="200">
        <v>725</v>
      </c>
      <c r="M68" s="194" t="e">
        <f>+M64+1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3">
      <c r="B70" s="83" t="s">
        <v>277</v>
      </c>
      <c r="C70" s="84"/>
      <c r="D70" s="103" t="s">
        <v>114</v>
      </c>
      <c r="E70" s="103" t="s">
        <v>254</v>
      </c>
      <c r="F70" s="103" t="s">
        <v>273</v>
      </c>
      <c r="G70" s="104">
        <v>1</v>
      </c>
      <c r="H70" s="105"/>
      <c r="I70" s="193">
        <v>518.5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511</v>
      </c>
      <c r="C72" s="84"/>
      <c r="D72" s="103" t="s">
        <v>120</v>
      </c>
      <c r="E72" s="103" t="s">
        <v>112</v>
      </c>
      <c r="F72" s="103" t="s">
        <v>273</v>
      </c>
      <c r="G72" s="104">
        <v>0.5</v>
      </c>
      <c r="H72" s="105"/>
      <c r="I72" s="200">
        <v>422</v>
      </c>
      <c r="J72" s="59"/>
      <c r="K72" s="200">
        <v>519</v>
      </c>
      <c r="M72" s="194" t="e">
        <f>+M70+1</f>
        <v>#REF!</v>
      </c>
      <c r="O72" s="194">
        <f t="shared" si="6"/>
        <v>58</v>
      </c>
    </row>
    <row r="73" spans="2:15" ht="13">
      <c r="B73" s="83" t="s">
        <v>101</v>
      </c>
      <c r="C73" s="84"/>
      <c r="D73" s="103" t="s">
        <v>99</v>
      </c>
      <c r="E73" s="103" t="s">
        <v>100</v>
      </c>
      <c r="F73" s="103" t="s">
        <v>412</v>
      </c>
      <c r="G73" s="104">
        <v>1</v>
      </c>
      <c r="H73" s="105"/>
      <c r="I73" s="193">
        <v>0</v>
      </c>
      <c r="J73" s="59"/>
      <c r="K73" s="193">
        <v>503</v>
      </c>
      <c r="M73" s="194" t="e">
        <f t="shared" ref="M73" si="7">+M72+1</f>
        <v>#REF!</v>
      </c>
      <c r="O73" s="194">
        <f t="shared" si="6"/>
        <v>59</v>
      </c>
    </row>
    <row r="74" spans="2:15" ht="13">
      <c r="B74" s="83" t="s">
        <v>113</v>
      </c>
      <c r="C74" s="84"/>
      <c r="D74" s="103" t="s">
        <v>114</v>
      </c>
      <c r="E74" s="103" t="s">
        <v>115</v>
      </c>
      <c r="F74" s="103" t="s">
        <v>412</v>
      </c>
      <c r="G74" s="104">
        <v>1</v>
      </c>
      <c r="H74" s="105"/>
      <c r="I74" s="200">
        <v>0</v>
      </c>
      <c r="J74" s="59"/>
      <c r="K74" s="200">
        <v>503</v>
      </c>
      <c r="M74" s="194" t="e">
        <f>+#REF!+1</f>
        <v>#REF!</v>
      </c>
      <c r="O74" s="194">
        <f t="shared" si="6"/>
        <v>60</v>
      </c>
    </row>
    <row r="75" spans="2:15" ht="13">
      <c r="B75" s="83" t="s">
        <v>352</v>
      </c>
      <c r="C75" s="84"/>
      <c r="D75" s="103" t="s">
        <v>114</v>
      </c>
      <c r="E75" s="103" t="s">
        <v>255</v>
      </c>
      <c r="F75" s="103" t="s">
        <v>273</v>
      </c>
      <c r="G75" s="104">
        <v>1</v>
      </c>
      <c r="H75" s="105"/>
      <c r="I75" s="193">
        <v>273</v>
      </c>
      <c r="J75" s="59"/>
      <c r="K75" s="193">
        <v>309</v>
      </c>
      <c r="O75" s="194">
        <f t="shared" si="6"/>
        <v>61</v>
      </c>
    </row>
    <row r="76" spans="2:15" ht="13">
      <c r="B76" s="83" t="s">
        <v>89</v>
      </c>
      <c r="C76" s="84"/>
      <c r="D76" s="103" t="s">
        <v>78</v>
      </c>
      <c r="E76" s="103" t="s">
        <v>90</v>
      </c>
      <c r="F76" s="103" t="s">
        <v>298</v>
      </c>
      <c r="G76" s="104">
        <v>1</v>
      </c>
      <c r="H76" s="105"/>
      <c r="I76" s="200">
        <v>184</v>
      </c>
      <c r="J76" s="59"/>
      <c r="K76" s="200">
        <v>215</v>
      </c>
      <c r="M76" s="194" t="e">
        <f>+#REF!+1</f>
        <v>#REF!</v>
      </c>
      <c r="O76" s="194">
        <f t="shared" si="6"/>
        <v>62</v>
      </c>
    </row>
    <row r="77" spans="2:15" ht="13">
      <c r="B77" s="83" t="s">
        <v>192</v>
      </c>
      <c r="C77" s="84"/>
      <c r="D77" s="103" t="s">
        <v>114</v>
      </c>
      <c r="E77" s="103" t="s">
        <v>256</v>
      </c>
      <c r="F77" s="103" t="s">
        <v>412</v>
      </c>
      <c r="G77" s="104">
        <v>1</v>
      </c>
      <c r="H77" s="105"/>
      <c r="I77" s="200">
        <v>0</v>
      </c>
      <c r="J77" s="59"/>
      <c r="K77" s="200">
        <v>191</v>
      </c>
      <c r="M77" s="194" t="e">
        <f>+#REF!+1</f>
        <v>#REF!</v>
      </c>
      <c r="O77" s="194">
        <f t="shared" si="6"/>
        <v>63</v>
      </c>
    </row>
    <row r="78" spans="2:15" ht="13">
      <c r="B78" s="83" t="s">
        <v>106</v>
      </c>
      <c r="C78" s="84"/>
      <c r="D78" s="103" t="s">
        <v>120</v>
      </c>
      <c r="E78" s="103" t="s">
        <v>107</v>
      </c>
      <c r="F78" s="103" t="s">
        <v>298</v>
      </c>
      <c r="G78" s="104">
        <v>1</v>
      </c>
      <c r="H78" s="105"/>
      <c r="I78" s="200">
        <v>110</v>
      </c>
      <c r="J78" s="59"/>
      <c r="K78" s="200">
        <v>121</v>
      </c>
      <c r="M78" s="194" t="e">
        <f>+#REF!+1</f>
        <v>#REF!</v>
      </c>
      <c r="O78" s="194">
        <f t="shared" si="6"/>
        <v>64</v>
      </c>
    </row>
    <row r="79" spans="2:15" ht="13">
      <c r="B79" s="83" t="s">
        <v>203</v>
      </c>
      <c r="C79" s="84"/>
      <c r="D79" s="103" t="s">
        <v>114</v>
      </c>
      <c r="E79" s="103" t="s">
        <v>256</v>
      </c>
      <c r="F79" s="103" t="s">
        <v>412</v>
      </c>
      <c r="G79" s="104">
        <v>1</v>
      </c>
      <c r="H79" s="105"/>
      <c r="I79" s="193">
        <v>0</v>
      </c>
      <c r="J79" s="59"/>
      <c r="K79" s="193">
        <v>92</v>
      </c>
      <c r="M79" s="194" t="e">
        <f>+M78+1</f>
        <v>#REF!</v>
      </c>
      <c r="O79" s="194">
        <f t="shared" si="6"/>
        <v>65</v>
      </c>
    </row>
    <row r="80" spans="2:15" ht="13">
      <c r="B80" s="83" t="s">
        <v>108</v>
      </c>
      <c r="C80" s="84"/>
      <c r="D80" s="103" t="s">
        <v>120</v>
      </c>
      <c r="E80" s="103" t="s">
        <v>107</v>
      </c>
      <c r="F80" s="103" t="s">
        <v>273</v>
      </c>
      <c r="G80" s="104">
        <v>1</v>
      </c>
      <c r="H80" s="105"/>
      <c r="I80" s="200">
        <v>60</v>
      </c>
      <c r="J80" s="59"/>
      <c r="K80" s="200">
        <v>80</v>
      </c>
      <c r="M80" s="194" t="e">
        <f t="shared" ref="M80:M94" si="8">+M79+1</f>
        <v>#REF!</v>
      </c>
      <c r="O80" s="194">
        <f t="shared" si="6"/>
        <v>66</v>
      </c>
    </row>
    <row r="81" spans="2:16" ht="13">
      <c r="B81" s="83" t="s">
        <v>211</v>
      </c>
      <c r="C81" s="84"/>
      <c r="D81" s="103" t="s">
        <v>114</v>
      </c>
      <c r="E81" s="103" t="s">
        <v>256</v>
      </c>
      <c r="F81" s="103" t="s">
        <v>412</v>
      </c>
      <c r="G81" s="104">
        <v>1</v>
      </c>
      <c r="H81" s="105"/>
      <c r="I81" s="200">
        <v>0</v>
      </c>
      <c r="J81" s="59"/>
      <c r="K81" s="200">
        <v>73</v>
      </c>
      <c r="M81" s="194" t="e">
        <f>+#REF!+1</f>
        <v>#REF!</v>
      </c>
      <c r="O81" s="194">
        <f t="shared" si="6"/>
        <v>67</v>
      </c>
    </row>
    <row r="82" spans="2:16" ht="13">
      <c r="B82" s="83" t="s">
        <v>220</v>
      </c>
      <c r="C82" s="84"/>
      <c r="D82" s="103" t="s">
        <v>114</v>
      </c>
      <c r="E82" s="103" t="s">
        <v>256</v>
      </c>
      <c r="F82" s="103" t="s">
        <v>412</v>
      </c>
      <c r="G82" s="104">
        <v>1</v>
      </c>
      <c r="H82" s="105"/>
      <c r="I82" s="200">
        <v>0</v>
      </c>
      <c r="J82" s="59"/>
      <c r="K82" s="200">
        <v>67</v>
      </c>
      <c r="M82" s="194" t="e">
        <f>+#REF!+1</f>
        <v>#REF!</v>
      </c>
      <c r="O82" s="194">
        <f t="shared" si="6"/>
        <v>68</v>
      </c>
    </row>
    <row r="83" spans="2:16" ht="13">
      <c r="B83" s="83" t="s">
        <v>109</v>
      </c>
      <c r="C83" s="84"/>
      <c r="D83" s="103" t="s">
        <v>120</v>
      </c>
      <c r="E83" s="103" t="s">
        <v>107</v>
      </c>
      <c r="F83" s="103" t="s">
        <v>273</v>
      </c>
      <c r="G83" s="104">
        <v>1</v>
      </c>
      <c r="H83" s="105"/>
      <c r="I83" s="200">
        <v>55</v>
      </c>
      <c r="J83" s="59"/>
      <c r="K83" s="200">
        <v>56</v>
      </c>
      <c r="M83" s="194" t="e">
        <f>+#REF!+1</f>
        <v>#REF!</v>
      </c>
      <c r="O83" s="194">
        <f t="shared" si="6"/>
        <v>69</v>
      </c>
    </row>
    <row r="84" spans="2:16" ht="13">
      <c r="B84" s="83" t="s">
        <v>224</v>
      </c>
      <c r="C84" s="84"/>
      <c r="D84" s="103" t="s">
        <v>114</v>
      </c>
      <c r="E84" s="103" t="s">
        <v>255</v>
      </c>
      <c r="F84" s="103" t="s">
        <v>412</v>
      </c>
      <c r="G84" s="104">
        <v>1</v>
      </c>
      <c r="H84" s="105"/>
      <c r="I84" s="193">
        <v>0</v>
      </c>
      <c r="J84" s="59"/>
      <c r="K84" s="193">
        <v>53</v>
      </c>
      <c r="M84" s="194" t="e">
        <f t="shared" si="8"/>
        <v>#REF!</v>
      </c>
      <c r="O84" s="194">
        <f t="shared" si="6"/>
        <v>70</v>
      </c>
    </row>
    <row r="85" spans="2:16" ht="13">
      <c r="B85" s="83" t="s">
        <v>110</v>
      </c>
      <c r="C85" s="84"/>
      <c r="D85" s="103" t="s">
        <v>120</v>
      </c>
      <c r="E85" s="103" t="s">
        <v>107</v>
      </c>
      <c r="F85" s="103" t="s">
        <v>412</v>
      </c>
      <c r="G85" s="104">
        <v>1</v>
      </c>
      <c r="H85" s="105"/>
      <c r="I85" s="200">
        <v>0</v>
      </c>
      <c r="J85" s="59"/>
      <c r="K85" s="200">
        <v>48</v>
      </c>
      <c r="M85" s="194" t="e">
        <f t="shared" si="8"/>
        <v>#REF!</v>
      </c>
      <c r="O85" s="194">
        <f t="shared" si="6"/>
        <v>71</v>
      </c>
    </row>
    <row r="86" spans="2:16" ht="13">
      <c r="B86" s="83" t="s">
        <v>111</v>
      </c>
      <c r="C86" s="84"/>
      <c r="D86" s="103" t="s">
        <v>120</v>
      </c>
      <c r="E86" s="103" t="s">
        <v>107</v>
      </c>
      <c r="F86" s="103" t="s">
        <v>298</v>
      </c>
      <c r="G86" s="104">
        <v>1</v>
      </c>
      <c r="H86" s="105"/>
      <c r="I86" s="193">
        <v>45</v>
      </c>
      <c r="J86" s="59"/>
      <c r="K86" s="193">
        <v>47</v>
      </c>
      <c r="M86" s="194" t="e">
        <f t="shared" si="8"/>
        <v>#REF!</v>
      </c>
      <c r="O86" s="194">
        <f t="shared" si="6"/>
        <v>72</v>
      </c>
    </row>
    <row r="87" spans="2:16" ht="13">
      <c r="B87" s="83" t="s">
        <v>226</v>
      </c>
      <c r="C87" s="84"/>
      <c r="D87" s="103" t="s">
        <v>114</v>
      </c>
      <c r="E87" s="103" t="s">
        <v>257</v>
      </c>
      <c r="F87" s="103" t="s">
        <v>412</v>
      </c>
      <c r="G87" s="104">
        <v>1</v>
      </c>
      <c r="H87" s="105"/>
      <c r="I87" s="200">
        <v>0</v>
      </c>
      <c r="J87" s="59"/>
      <c r="K87" s="200">
        <v>33</v>
      </c>
      <c r="M87" s="194" t="e">
        <f>+M86+1</f>
        <v>#REF!</v>
      </c>
      <c r="O87" s="194">
        <f t="shared" si="6"/>
        <v>73</v>
      </c>
    </row>
    <row r="88" spans="2:16" ht="15.5">
      <c r="B88" s="83" t="s">
        <v>467</v>
      </c>
      <c r="C88" s="84"/>
      <c r="D88" s="103" t="s">
        <v>120</v>
      </c>
      <c r="E88" s="103" t="s">
        <v>112</v>
      </c>
      <c r="F88" s="103" t="s">
        <v>298</v>
      </c>
      <c r="G88" s="104">
        <v>0.5</v>
      </c>
      <c r="H88" s="105"/>
      <c r="I88" s="193">
        <v>25</v>
      </c>
      <c r="J88" s="59"/>
      <c r="K88" s="193">
        <v>25</v>
      </c>
      <c r="M88" s="194" t="e">
        <f t="shared" si="8"/>
        <v>#REF!</v>
      </c>
      <c r="O88" s="194">
        <f t="shared" si="6"/>
        <v>74</v>
      </c>
    </row>
    <row r="89" spans="2:16" ht="13">
      <c r="B89" s="83" t="s">
        <v>229</v>
      </c>
      <c r="C89" s="84"/>
      <c r="D89" s="103" t="s">
        <v>114</v>
      </c>
      <c r="E89" s="103" t="s">
        <v>255</v>
      </c>
      <c r="F89" s="103" t="s">
        <v>412</v>
      </c>
      <c r="G89" s="104">
        <v>1</v>
      </c>
      <c r="H89" s="105"/>
      <c r="I89" s="200">
        <v>0</v>
      </c>
      <c r="J89" s="59"/>
      <c r="K89" s="200">
        <v>23</v>
      </c>
      <c r="M89" s="194" t="e">
        <f t="shared" si="8"/>
        <v>#REF!</v>
      </c>
      <c r="O89" s="194">
        <f t="shared" si="6"/>
        <v>75</v>
      </c>
    </row>
    <row r="90" spans="2:16" ht="13">
      <c r="B90" s="83" t="s">
        <v>232</v>
      </c>
      <c r="C90" s="84"/>
      <c r="D90" s="103" t="s">
        <v>114</v>
      </c>
      <c r="E90" s="103" t="s">
        <v>255</v>
      </c>
      <c r="F90" s="103" t="s">
        <v>412</v>
      </c>
      <c r="G90" s="104">
        <v>1</v>
      </c>
      <c r="H90" s="105"/>
      <c r="I90" s="193">
        <v>0</v>
      </c>
      <c r="J90" s="59"/>
      <c r="K90" s="193">
        <v>20</v>
      </c>
      <c r="M90" s="194" t="e">
        <f t="shared" si="8"/>
        <v>#REF!</v>
      </c>
      <c r="O90" s="194">
        <f t="shared" si="6"/>
        <v>76</v>
      </c>
    </row>
    <row r="91" spans="2:16" ht="13">
      <c r="B91" s="83" t="s">
        <v>234</v>
      </c>
      <c r="C91" s="84"/>
      <c r="D91" s="103" t="s">
        <v>114</v>
      </c>
      <c r="E91" s="103" t="s">
        <v>257</v>
      </c>
      <c r="F91" s="103" t="s">
        <v>412</v>
      </c>
      <c r="G91" s="104">
        <v>1</v>
      </c>
      <c r="H91" s="105"/>
      <c r="I91" s="200">
        <v>0</v>
      </c>
      <c r="J91" s="59"/>
      <c r="K91" s="200">
        <v>12</v>
      </c>
      <c r="M91" s="194" t="e">
        <f t="shared" si="8"/>
        <v>#REF!</v>
      </c>
      <c r="O91" s="194">
        <f t="shared" si="6"/>
        <v>77</v>
      </c>
    </row>
    <row r="92" spans="2:16" ht="13">
      <c r="B92" s="83" t="s">
        <v>237</v>
      </c>
      <c r="C92" s="84"/>
      <c r="D92" s="103" t="s">
        <v>114</v>
      </c>
      <c r="E92" s="103" t="s">
        <v>258</v>
      </c>
      <c r="F92" s="103" t="s">
        <v>412</v>
      </c>
      <c r="G92" s="104">
        <v>1</v>
      </c>
      <c r="H92" s="105"/>
      <c r="I92" s="193">
        <v>0</v>
      </c>
      <c r="J92" s="59"/>
      <c r="K92" s="193">
        <v>10</v>
      </c>
      <c r="M92" s="194" t="e">
        <f t="shared" si="8"/>
        <v>#REF!</v>
      </c>
      <c r="O92" s="194">
        <f t="shared" si="6"/>
        <v>78</v>
      </c>
    </row>
    <row r="93" spans="2:16" ht="13">
      <c r="B93" s="83" t="s">
        <v>240</v>
      </c>
      <c r="C93" s="84"/>
      <c r="D93" s="103" t="s">
        <v>114</v>
      </c>
      <c r="E93" s="103" t="s">
        <v>256</v>
      </c>
      <c r="F93" s="103" t="s">
        <v>243</v>
      </c>
      <c r="G93" s="104">
        <v>1</v>
      </c>
      <c r="H93" s="105"/>
      <c r="I93" s="198">
        <v>0</v>
      </c>
      <c r="J93" s="59"/>
      <c r="K93" s="198">
        <v>4</v>
      </c>
      <c r="M93" s="194" t="e">
        <f t="shared" si="8"/>
        <v>#REF!</v>
      </c>
      <c r="O93" s="194">
        <f t="shared" si="6"/>
        <v>79</v>
      </c>
      <c r="P93" s="194" t="s">
        <v>275</v>
      </c>
    </row>
    <row r="94" spans="2:16" ht="13">
      <c r="B94" s="201" t="s">
        <v>62</v>
      </c>
      <c r="C94" s="84"/>
      <c r="D94" s="103"/>
      <c r="E94" s="103"/>
      <c r="F94" s="103"/>
      <c r="G94" s="104"/>
      <c r="H94" s="105"/>
      <c r="I94" s="200">
        <f>SUM(I63:I93)</f>
        <v>7228.5</v>
      </c>
      <c r="J94" s="59"/>
      <c r="K94" s="200">
        <f>SUM(K63:K93)</f>
        <v>10167</v>
      </c>
      <c r="M94" s="194" t="e">
        <f t="shared" si="8"/>
        <v>#REF!</v>
      </c>
      <c r="N94" s="194" t="s">
        <v>138</v>
      </c>
    </row>
    <row r="95" spans="2:16" ht="13.5" thickBot="1">
      <c r="B95" s="241" t="s">
        <v>377</v>
      </c>
      <c r="C95" s="240">
        <f>O93</f>
        <v>79</v>
      </c>
      <c r="I95" s="230">
        <f>+I46+I61+I94</f>
        <v>22275.5</v>
      </c>
      <c r="J95" s="231"/>
      <c r="K95" s="230">
        <f>+K46+K61+K94</f>
        <v>26678.25</v>
      </c>
    </row>
    <row r="96" spans="2:16" ht="13.5" thickTop="1">
      <c r="B96" s="229"/>
      <c r="I96" s="237"/>
      <c r="J96" s="231"/>
      <c r="K96" s="237"/>
    </row>
    <row r="97" spans="1:11" ht="13">
      <c r="B97" s="263" t="s">
        <v>524</v>
      </c>
      <c r="I97" s="237"/>
      <c r="J97" s="231"/>
      <c r="K97" s="237"/>
    </row>
    <row r="98" spans="1:11" ht="13.5" hidden="1">
      <c r="B98" s="238" t="s">
        <v>326</v>
      </c>
      <c r="I98" s="237"/>
      <c r="J98" s="231"/>
      <c r="K98" s="237"/>
    </row>
    <row r="99" spans="1:11" ht="13.5" hidden="1">
      <c r="B99" s="264" t="s">
        <v>490</v>
      </c>
      <c r="C99" s="264"/>
      <c r="D99" s="264"/>
      <c r="E99" s="264"/>
      <c r="F99" s="264"/>
      <c r="G99" s="264"/>
      <c r="H99" s="264"/>
      <c r="I99" s="264"/>
      <c r="J99" s="264"/>
      <c r="K99" s="264"/>
    </row>
    <row r="100" spans="1:11" ht="15.5">
      <c r="B100" s="83" t="s">
        <v>625</v>
      </c>
      <c r="C100" s="84"/>
      <c r="D100" s="103" t="s">
        <v>78</v>
      </c>
      <c r="E100" s="103" t="s">
        <v>85</v>
      </c>
      <c r="F100" s="103" t="s">
        <v>412</v>
      </c>
      <c r="G100" s="104">
        <v>1</v>
      </c>
      <c r="I100" s="193">
        <v>0</v>
      </c>
      <c r="J100" s="204"/>
      <c r="K100" s="193">
        <v>361</v>
      </c>
    </row>
    <row r="101" spans="1:11" ht="15.5">
      <c r="B101" s="83" t="s">
        <v>647</v>
      </c>
      <c r="C101" s="84"/>
      <c r="D101" s="103" t="s">
        <v>120</v>
      </c>
      <c r="E101" s="103" t="s">
        <v>107</v>
      </c>
      <c r="F101" s="103" t="s">
        <v>243</v>
      </c>
      <c r="G101" s="104">
        <v>1</v>
      </c>
      <c r="I101" s="193">
        <v>124</v>
      </c>
      <c r="J101" s="204"/>
      <c r="K101" s="193">
        <v>124</v>
      </c>
    </row>
    <row r="102" spans="1:11" ht="13">
      <c r="B102" s="229" t="s">
        <v>660</v>
      </c>
      <c r="I102" s="232">
        <f>SUM(I95:I101)</f>
        <v>22399.5</v>
      </c>
      <c r="J102" s="231"/>
      <c r="K102" s="232">
        <f>SUM(K95:K101)</f>
        <v>27163.25</v>
      </c>
    </row>
    <row r="103" spans="1:11" ht="13">
      <c r="B103" s="76"/>
      <c r="C103" s="76"/>
      <c r="D103" s="76"/>
      <c r="E103" s="76"/>
      <c r="F103" s="77"/>
      <c r="G103" s="76"/>
      <c r="H103" s="76"/>
      <c r="I103" s="235"/>
      <c r="J103" s="105"/>
      <c r="K103" s="235"/>
    </row>
    <row r="104" spans="1:11" ht="42.75" customHeight="1">
      <c r="A104" s="236">
        <v>-1</v>
      </c>
      <c r="B104" s="364" t="s">
        <v>642</v>
      </c>
      <c r="C104" s="364"/>
      <c r="D104" s="364"/>
      <c r="E104" s="364"/>
      <c r="F104" s="364"/>
      <c r="G104" s="364"/>
      <c r="H104" s="364"/>
      <c r="I104" s="364"/>
      <c r="J104" s="364"/>
      <c r="K104" s="364"/>
    </row>
    <row r="105" spans="1:11" ht="42.65" customHeight="1">
      <c r="A105" s="236">
        <v>-2</v>
      </c>
      <c r="B105" s="364" t="s">
        <v>658</v>
      </c>
      <c r="C105" s="364"/>
      <c r="D105" s="364"/>
      <c r="E105" s="364"/>
      <c r="F105" s="364"/>
      <c r="G105" s="364"/>
      <c r="H105" s="364"/>
      <c r="I105" s="364"/>
      <c r="J105" s="364"/>
      <c r="K105" s="364"/>
    </row>
    <row r="106" spans="1:11" ht="29.25" customHeight="1">
      <c r="A106" s="236">
        <v>-3</v>
      </c>
      <c r="B106" s="364" t="s">
        <v>118</v>
      </c>
      <c r="C106" s="364"/>
      <c r="D106" s="364"/>
      <c r="E106" s="364"/>
      <c r="F106" s="364"/>
      <c r="G106" s="364"/>
      <c r="H106" s="364"/>
      <c r="I106" s="364"/>
      <c r="J106" s="364"/>
      <c r="K106" s="364"/>
    </row>
    <row r="107" spans="1:11" ht="17.149999999999999" customHeight="1">
      <c r="A107" s="236">
        <v>-4</v>
      </c>
      <c r="B107" s="364" t="s">
        <v>655</v>
      </c>
      <c r="C107" s="364"/>
      <c r="D107" s="364"/>
      <c r="E107" s="364"/>
      <c r="F107" s="364"/>
      <c r="G107" s="364"/>
      <c r="H107" s="364"/>
      <c r="I107" s="364"/>
      <c r="J107" s="273"/>
      <c r="K107" s="273"/>
    </row>
    <row r="108" spans="1:11" ht="19.5" customHeight="1">
      <c r="A108" s="236">
        <v>-5</v>
      </c>
      <c r="B108" s="364" t="s">
        <v>455</v>
      </c>
      <c r="C108" s="364"/>
      <c r="D108" s="364"/>
      <c r="E108" s="364"/>
      <c r="F108" s="364"/>
      <c r="G108" s="364"/>
      <c r="H108" s="364"/>
      <c r="I108" s="364"/>
      <c r="J108" s="364"/>
      <c r="K108" s="364"/>
    </row>
    <row r="109" spans="1:11" ht="19.5" customHeight="1">
      <c r="A109" s="236">
        <v>-6</v>
      </c>
      <c r="B109" s="364" t="s">
        <v>644</v>
      </c>
      <c r="C109" s="364"/>
      <c r="D109" s="364"/>
      <c r="E109" s="364"/>
      <c r="F109" s="364"/>
      <c r="G109" s="364"/>
      <c r="H109" s="273"/>
      <c r="I109" s="273"/>
      <c r="J109" s="273"/>
      <c r="K109" s="273"/>
    </row>
    <row r="110" spans="1:11" ht="19.399999999999999" customHeight="1">
      <c r="A110" s="236">
        <v>-7</v>
      </c>
      <c r="B110" s="364" t="s">
        <v>133</v>
      </c>
      <c r="C110" s="364"/>
      <c r="D110" s="364"/>
      <c r="E110" s="364"/>
      <c r="F110" s="364"/>
      <c r="G110" s="364"/>
      <c r="H110" s="364"/>
      <c r="I110" s="364"/>
      <c r="J110" s="364"/>
      <c r="K110" s="364"/>
    </row>
    <row r="111" spans="1:11" ht="19.5" customHeight="1">
      <c r="A111" s="236">
        <v>-8</v>
      </c>
      <c r="B111" s="364" t="s">
        <v>410</v>
      </c>
      <c r="C111" s="364"/>
      <c r="D111" s="364"/>
      <c r="E111" s="364"/>
      <c r="F111" s="364"/>
      <c r="G111" s="364"/>
      <c r="H111" s="364"/>
      <c r="I111" s="364"/>
      <c r="J111" s="364"/>
      <c r="K111" s="364"/>
    </row>
    <row r="112" spans="1:11" ht="20.149999999999999" customHeight="1">
      <c r="A112" s="236">
        <v>-9</v>
      </c>
      <c r="B112" s="364" t="s">
        <v>343</v>
      </c>
      <c r="C112" s="364"/>
      <c r="D112" s="364"/>
      <c r="E112" s="364"/>
      <c r="F112" s="364"/>
      <c r="G112" s="364"/>
      <c r="H112" s="364"/>
      <c r="I112" s="364"/>
      <c r="J112" s="364"/>
      <c r="K112" s="364"/>
    </row>
    <row r="113" spans="1:11" ht="20.5" customHeight="1">
      <c r="A113" s="236">
        <v>-10</v>
      </c>
      <c r="B113" s="364" t="s">
        <v>626</v>
      </c>
      <c r="C113" s="364"/>
      <c r="D113" s="364"/>
      <c r="E113" s="364"/>
      <c r="F113" s="364"/>
      <c r="G113" s="364"/>
      <c r="H113" s="364"/>
      <c r="I113" s="364"/>
      <c r="J113" s="364"/>
      <c r="K113" s="364"/>
    </row>
    <row r="114" spans="1:11" ht="29.5" customHeight="1">
      <c r="A114" s="236">
        <v>-11</v>
      </c>
      <c r="B114" s="364" t="s">
        <v>663</v>
      </c>
      <c r="C114" s="364"/>
      <c r="D114" s="364"/>
      <c r="E114" s="364"/>
      <c r="F114" s="364"/>
      <c r="G114" s="364"/>
      <c r="H114" s="364"/>
      <c r="I114" s="364"/>
      <c r="J114" s="364"/>
      <c r="K114" s="364"/>
    </row>
  </sheetData>
  <autoFilter ref="A7:P95" xr:uid="{00000000-0009-0000-0000-000035000000}"/>
  <mergeCells count="11">
    <mergeCell ref="B109:G109"/>
    <mergeCell ref="B104:K104"/>
    <mergeCell ref="B105:K105"/>
    <mergeCell ref="B106:K106"/>
    <mergeCell ref="B107:I107"/>
    <mergeCell ref="B108:K108"/>
    <mergeCell ref="B110:K110"/>
    <mergeCell ref="B111:K111"/>
    <mergeCell ref="B112:K112"/>
    <mergeCell ref="B113:K113"/>
    <mergeCell ref="B114:K114"/>
  </mergeCells>
  <conditionalFormatting sqref="B8:K102">
    <cfRule type="expression" dxfId="136" priority="1">
      <formula>MOD(ROW(),2)=0</formula>
    </cfRule>
  </conditionalFormatting>
  <pageMargins left="0.45" right="0.45" top="0.25" bottom="0.25" header="0.3" footer="0.3"/>
  <pageSetup paperSize="17"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657</v>
      </c>
      <c r="C6" s="155"/>
      <c r="D6" s="156">
        <f>'CPN Portfolio 12.31.18 '!K46</f>
        <v>7425.25</v>
      </c>
      <c r="E6" s="156">
        <f>'CPN Portfolio 12.31.18 '!K61</f>
        <v>9086</v>
      </c>
      <c r="F6" s="156">
        <f>'CPN Portfolio 12.31.18 '!K93</f>
        <v>9339</v>
      </c>
      <c r="G6" s="156"/>
      <c r="H6" s="156">
        <f>SUM(D6:G6)</f>
        <v>25850.25</v>
      </c>
      <c r="J6" s="159"/>
    </row>
    <row r="7" spans="1:11">
      <c r="B7" s="160" t="s">
        <v>494</v>
      </c>
      <c r="C7" s="161"/>
      <c r="D7" s="170">
        <v>0</v>
      </c>
      <c r="E7" s="170">
        <v>0</v>
      </c>
      <c r="F7" s="170">
        <f>'CPN Portfolio 3.17.19'!K65</f>
        <v>828</v>
      </c>
      <c r="G7" s="166"/>
      <c r="H7" s="285">
        <f>SUM(D7:F7)</f>
        <v>828</v>
      </c>
    </row>
    <row r="8" spans="1:11">
      <c r="B8" s="276"/>
      <c r="D8" s="286"/>
      <c r="E8" s="286"/>
      <c r="F8" s="286"/>
      <c r="G8" s="287"/>
      <c r="H8" s="286"/>
    </row>
    <row r="9" spans="1:11">
      <c r="A9" s="147"/>
      <c r="B9" s="155" t="s">
        <v>662</v>
      </c>
      <c r="C9" s="161"/>
      <c r="D9" s="170">
        <f>SUM(D6:D8)</f>
        <v>7425.25</v>
      </c>
      <c r="E9" s="170">
        <f t="shared" ref="E9:F9" si="0">SUM(E6:E8)</f>
        <v>9086</v>
      </c>
      <c r="F9" s="170">
        <f t="shared" si="0"/>
        <v>10167</v>
      </c>
      <c r="G9" s="170">
        <f>SUM(G6:G7)</f>
        <v>0</v>
      </c>
      <c r="H9" s="170">
        <f>SUM(H6:H8)</f>
        <v>26678.25</v>
      </c>
      <c r="J9" s="159">
        <f>H9-'CPN Portfolio 3.17.19'!K95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c r="C14" s="161"/>
      <c r="D14" s="274">
        <v>0</v>
      </c>
      <c r="E14" s="274">
        <v>0</v>
      </c>
      <c r="F14" s="274">
        <v>0</v>
      </c>
      <c r="G14" s="168"/>
      <c r="H14" s="275">
        <f>SUM(D14:F14)</f>
        <v>0</v>
      </c>
    </row>
    <row r="15" spans="1:11">
      <c r="A15" s="147"/>
      <c r="B15" s="160" t="s">
        <v>425</v>
      </c>
      <c r="C15" s="161"/>
      <c r="D15" s="167">
        <f>SUM(D14:D14)</f>
        <v>0</v>
      </c>
      <c r="E15" s="167">
        <f>SUM(E14:E14)</f>
        <v>0</v>
      </c>
      <c r="F15" s="167">
        <f>SUM(F14:F14)</f>
        <v>0</v>
      </c>
      <c r="G15" s="167">
        <f>SUM(G14:G14)</f>
        <v>0</v>
      </c>
      <c r="H15" s="167">
        <f>SUM(H14:H14)</f>
        <v>0</v>
      </c>
    </row>
    <row r="16" spans="1:11">
      <c r="A16" s="147"/>
      <c r="B16" s="239" t="s">
        <v>360</v>
      </c>
      <c r="C16" s="161"/>
      <c r="D16" s="167"/>
      <c r="E16" s="167"/>
      <c r="F16" s="167"/>
      <c r="G16" s="168"/>
      <c r="H16" s="169"/>
    </row>
    <row r="17" spans="1:10">
      <c r="A17" s="147"/>
      <c r="B17" s="160" t="s">
        <v>627</v>
      </c>
      <c r="C17" s="161"/>
      <c r="D17" s="167"/>
      <c r="E17" s="167">
        <f>'CPN Portfolio 12.31.17'!K101</f>
        <v>361</v>
      </c>
      <c r="F17" s="167"/>
      <c r="G17" s="168"/>
      <c r="H17" s="169">
        <v>361</v>
      </c>
    </row>
    <row r="18" spans="1:10">
      <c r="A18" s="147"/>
      <c r="B18" s="160" t="s">
        <v>649</v>
      </c>
      <c r="C18" s="161"/>
      <c r="D18" s="167"/>
      <c r="E18" s="167"/>
      <c r="F18" s="167">
        <v>124</v>
      </c>
      <c r="G18" s="168"/>
      <c r="H18" s="169">
        <f>F18</f>
        <v>124</v>
      </c>
    </row>
    <row r="19" spans="1:10" ht="14.5" thickBot="1">
      <c r="A19" s="147"/>
      <c r="B19" s="160" t="s">
        <v>586</v>
      </c>
      <c r="C19" s="161"/>
      <c r="D19" s="171">
        <f>SUM(D15:D17)</f>
        <v>0</v>
      </c>
      <c r="E19" s="171">
        <f>SUM(E15:E17)</f>
        <v>361</v>
      </c>
      <c r="F19" s="171">
        <f>SUM(F15:F18)</f>
        <v>124</v>
      </c>
      <c r="G19" s="171">
        <f>SUM(G15:G16)</f>
        <v>0</v>
      </c>
      <c r="H19" s="171">
        <f>SUM(H15:H18)</f>
        <v>485</v>
      </c>
      <c r="J19" s="159"/>
    </row>
    <row r="20" spans="1:10" ht="14.5" thickTop="1">
      <c r="A20" s="147"/>
      <c r="B20" s="160"/>
      <c r="C20" s="161"/>
      <c r="D20" s="173"/>
      <c r="E20" s="173"/>
      <c r="F20" s="174"/>
      <c r="G20" s="175"/>
      <c r="H20" s="176"/>
    </row>
    <row r="21" spans="1:10" ht="14.5" thickBot="1">
      <c r="A21" s="147"/>
      <c r="B21" s="148" t="s">
        <v>303</v>
      </c>
      <c r="C21" s="161"/>
      <c r="D21" s="179">
        <f>+D9+D19</f>
        <v>7425.25</v>
      </c>
      <c r="E21" s="179">
        <f>+E9+E19</f>
        <v>9447</v>
      </c>
      <c r="F21" s="179">
        <f>+F9+F19</f>
        <v>10291</v>
      </c>
      <c r="G21" s="175"/>
      <c r="H21" s="179">
        <f>+H9+H19</f>
        <v>27163.25</v>
      </c>
      <c r="J21" s="159">
        <f>H21-'CPN Portfolio 3.17.19'!K102</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13">
    <cfRule type="expression" dxfId="135" priority="3">
      <formula>MOD(ROW(),2)=0</formula>
    </cfRule>
  </conditionalFormatting>
  <conditionalFormatting sqref="B17:B18">
    <cfRule type="expression" dxfId="134" priority="2">
      <formula>MOD(ROW(),2)=0</formula>
    </cfRule>
  </conditionalFormatting>
  <pageMargins left="0.7" right="0.7" top="0.75" bottom="0.75" header="0.3" footer="0.3"/>
  <pageSetup scale="8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657</v>
      </c>
      <c r="C6" s="155"/>
      <c r="D6" s="156">
        <f>'CPN Portfolio 12.31.18 '!I46</f>
        <v>6482</v>
      </c>
      <c r="E6" s="156">
        <f>'CPN Portfolio 12.31.18 '!I61</f>
        <v>8565</v>
      </c>
      <c r="F6" s="156">
        <f>'CPN Portfolio 12.31.18 '!I93</f>
        <v>6560.5</v>
      </c>
      <c r="G6" s="158"/>
      <c r="H6" s="156">
        <f>SUM(D6:G6)</f>
        <v>21607.5</v>
      </c>
      <c r="J6" s="159"/>
    </row>
    <row r="7" spans="1:11">
      <c r="B7" s="160" t="s">
        <v>494</v>
      </c>
      <c r="C7" s="161"/>
      <c r="D7" s="274">
        <v>0</v>
      </c>
      <c r="E7" s="274">
        <v>0</v>
      </c>
      <c r="F7" s="274">
        <f>'CPN Portfolio 3.17.19'!I65</f>
        <v>668</v>
      </c>
      <c r="G7" s="168"/>
      <c r="H7" s="275">
        <f>SUM(D7:F7)</f>
        <v>668</v>
      </c>
    </row>
    <row r="8" spans="1:11">
      <c r="B8" s="276"/>
      <c r="D8" s="267"/>
      <c r="E8" s="267"/>
      <c r="F8" s="267"/>
      <c r="G8" s="272"/>
      <c r="H8" s="267"/>
    </row>
    <row r="9" spans="1:11">
      <c r="A9" s="147"/>
      <c r="B9" s="155" t="s">
        <v>662</v>
      </c>
      <c r="C9" s="161"/>
      <c r="D9" s="214">
        <f>SUM(D6:D8)</f>
        <v>6482</v>
      </c>
      <c r="E9" s="214">
        <f t="shared" ref="E9:F9" si="0">SUM(E6:E8)</f>
        <v>8565</v>
      </c>
      <c r="F9" s="214">
        <f t="shared" si="0"/>
        <v>7228.5</v>
      </c>
      <c r="G9" s="214">
        <f>SUM(G6:G7)</f>
        <v>0</v>
      </c>
      <c r="H9" s="214">
        <f>SUM(H6:H8)</f>
        <v>22275.5</v>
      </c>
      <c r="J9" s="159">
        <f>H9-'CPN Portfolio 3.17.19'!I95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c r="C14" s="161"/>
      <c r="D14" s="274">
        <v>0</v>
      </c>
      <c r="E14" s="274">
        <v>0</v>
      </c>
      <c r="F14" s="274">
        <v>0</v>
      </c>
      <c r="G14" s="168"/>
      <c r="H14" s="275">
        <f>SUM(D14:F14)</f>
        <v>0</v>
      </c>
    </row>
    <row r="15" spans="1:11">
      <c r="A15" s="147"/>
      <c r="B15" s="160" t="s">
        <v>425</v>
      </c>
      <c r="C15" s="161"/>
      <c r="D15" s="167">
        <f>SUM(D14:D14)</f>
        <v>0</v>
      </c>
      <c r="E15" s="167">
        <f>SUM(E14:E14)</f>
        <v>0</v>
      </c>
      <c r="F15" s="167">
        <f>SUM(F14:F14)</f>
        <v>0</v>
      </c>
      <c r="G15" s="167">
        <f>SUM(G14:G14)</f>
        <v>0</v>
      </c>
      <c r="H15" s="167">
        <f>SUM(H14:H14)</f>
        <v>0</v>
      </c>
    </row>
    <row r="16" spans="1:11">
      <c r="A16" s="147"/>
      <c r="B16" s="239" t="s">
        <v>360</v>
      </c>
      <c r="C16" s="161"/>
      <c r="D16" s="167"/>
      <c r="E16" s="167"/>
      <c r="F16" s="167"/>
      <c r="G16" s="168"/>
      <c r="H16" s="167"/>
    </row>
    <row r="17" spans="1:10">
      <c r="A17" s="147"/>
      <c r="B17" s="160" t="s">
        <v>627</v>
      </c>
      <c r="C17" s="161"/>
      <c r="D17" s="167">
        <v>0</v>
      </c>
      <c r="E17" s="167">
        <v>0</v>
      </c>
      <c r="F17" s="167">
        <f>'CPN Portfolio 3.17.19'!I100</f>
        <v>0</v>
      </c>
      <c r="G17" s="168"/>
      <c r="H17" s="167">
        <f>SUM(D17:F17)</f>
        <v>0</v>
      </c>
    </row>
    <row r="18" spans="1:10">
      <c r="A18" s="147"/>
      <c r="B18" s="83" t="s">
        <v>649</v>
      </c>
      <c r="C18" s="161"/>
      <c r="D18" s="167"/>
      <c r="E18" s="167">
        <f>'CPN Portfolio 09.30.17 '!I101</f>
        <v>0</v>
      </c>
      <c r="F18" s="167">
        <f>'CPN Portfolio 12.31.18 '!I101</f>
        <v>124</v>
      </c>
      <c r="G18" s="168"/>
      <c r="H18" s="169">
        <f>SUM(D18:F18)</f>
        <v>124</v>
      </c>
    </row>
    <row r="19" spans="1:10" ht="14.5" thickBot="1">
      <c r="A19" s="147"/>
      <c r="B19" s="160" t="s">
        <v>587</v>
      </c>
      <c r="C19" s="161"/>
      <c r="D19" s="171">
        <f>SUM(D17:D18)</f>
        <v>0</v>
      </c>
      <c r="E19" s="171">
        <f>SUM(E17:E18)</f>
        <v>0</v>
      </c>
      <c r="F19" s="171">
        <f>SUM(F17:F18)</f>
        <v>124</v>
      </c>
      <c r="G19" s="171">
        <f>SUM(G18:G18)</f>
        <v>0</v>
      </c>
      <c r="H19" s="171">
        <f>SUM(H17:H18)</f>
        <v>124</v>
      </c>
      <c r="J19" s="159"/>
    </row>
    <row r="20" spans="1:10" ht="14.5" thickTop="1">
      <c r="A20" s="147"/>
      <c r="B20" s="160"/>
      <c r="C20" s="161"/>
      <c r="D20" s="173"/>
      <c r="E20" s="173"/>
      <c r="F20" s="174"/>
      <c r="G20" s="175"/>
      <c r="H20" s="176"/>
    </row>
    <row r="21" spans="1:10" ht="14.5" thickBot="1">
      <c r="A21" s="147"/>
      <c r="B21" s="148" t="s">
        <v>537</v>
      </c>
      <c r="C21" s="161"/>
      <c r="D21" s="179">
        <f>+D9+D15+D19</f>
        <v>6482</v>
      </c>
      <c r="E21" s="179">
        <f>+E9+E15+E19</f>
        <v>8565</v>
      </c>
      <c r="F21" s="179">
        <f>+F9+F15+F19</f>
        <v>7352.5</v>
      </c>
      <c r="G21" s="179">
        <f>+G9+G15+G19</f>
        <v>0</v>
      </c>
      <c r="H21" s="179">
        <f>+H9+H15+H19</f>
        <v>22399.5</v>
      </c>
      <c r="J21" s="159">
        <f>H21-'CPN Portfolio 3.17.19'!I102</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13">
    <cfRule type="expression" dxfId="133" priority="4">
      <formula>MOD(ROW(),2)=0</formula>
    </cfRule>
  </conditionalFormatting>
  <conditionalFormatting sqref="B17:B18">
    <cfRule type="expression" dxfId="132" priority="1">
      <formula>MOD(ROW(),2)=0</formula>
    </cfRule>
  </conditionalFormatting>
  <pageMargins left="0.7" right="0.7" top="0.75" bottom="0.75" header="0.3" footer="0.3"/>
  <pageSetup scale="8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S114"/>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656</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619</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8565</v>
      </c>
      <c r="J61" s="204"/>
      <c r="K61" s="203">
        <f>SUM(K48:K60)</f>
        <v>9086</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f>
        <v>1062</v>
      </c>
      <c r="J63" s="59"/>
      <c r="K63" s="200">
        <v>1130</v>
      </c>
      <c r="O63" s="194">
        <f>+O60+1</f>
        <v>49</v>
      </c>
    </row>
    <row r="64" spans="2:17" ht="13">
      <c r="B64" s="83" t="s">
        <v>183</v>
      </c>
      <c r="C64" s="84"/>
      <c r="D64" s="103" t="s">
        <v>114</v>
      </c>
      <c r="E64" s="103" t="s">
        <v>255</v>
      </c>
      <c r="F64" s="103" t="s">
        <v>273</v>
      </c>
      <c r="G64" s="104">
        <v>1</v>
      </c>
      <c r="H64" s="105"/>
      <c r="I64" s="193">
        <f>1030+6+3</f>
        <v>1039</v>
      </c>
      <c r="J64" s="59"/>
      <c r="K64" s="193">
        <v>1130</v>
      </c>
      <c r="M64" s="194" t="e">
        <f>+#REF!+1</f>
        <v>#REF!</v>
      </c>
      <c r="O64" s="194">
        <f t="shared" ref="O64:O92" si="6">+O63+1</f>
        <v>50</v>
      </c>
    </row>
    <row r="65" spans="2:15" ht="13">
      <c r="B65" s="83" t="s">
        <v>80</v>
      </c>
      <c r="C65" s="84"/>
      <c r="D65" s="103" t="s">
        <v>78</v>
      </c>
      <c r="E65" s="103" t="s">
        <v>81</v>
      </c>
      <c r="F65" s="103" t="s">
        <v>298</v>
      </c>
      <c r="G65" s="104">
        <v>1</v>
      </c>
      <c r="H65" s="105"/>
      <c r="I65" s="200">
        <v>720</v>
      </c>
      <c r="J65" s="59"/>
      <c r="K65" s="200">
        <v>807</v>
      </c>
      <c r="M65" s="194" t="e">
        <f>+M61+1</f>
        <v>#REF!</v>
      </c>
      <c r="O65" s="194">
        <f t="shared" si="6"/>
        <v>51</v>
      </c>
    </row>
    <row r="66" spans="2:15" ht="13">
      <c r="B66" s="83" t="s">
        <v>499</v>
      </c>
      <c r="C66" s="84"/>
      <c r="D66" s="103" t="s">
        <v>120</v>
      </c>
      <c r="E66" s="103" t="s">
        <v>500</v>
      </c>
      <c r="F66" s="103" t="s">
        <v>273</v>
      </c>
      <c r="G66" s="104">
        <v>1</v>
      </c>
      <c r="H66" s="105"/>
      <c r="I66" s="200">
        <v>750</v>
      </c>
      <c r="J66" s="59"/>
      <c r="K66" s="200">
        <v>731</v>
      </c>
      <c r="O66" s="194">
        <f t="shared" si="6"/>
        <v>52</v>
      </c>
    </row>
    <row r="67" spans="2:15" ht="13">
      <c r="B67" s="83" t="s">
        <v>187</v>
      </c>
      <c r="C67" s="84"/>
      <c r="D67" s="103" t="s">
        <v>114</v>
      </c>
      <c r="E67" s="103" t="s">
        <v>255</v>
      </c>
      <c r="F67" s="103" t="s">
        <v>413</v>
      </c>
      <c r="G67" s="104">
        <v>1</v>
      </c>
      <c r="H67" s="105"/>
      <c r="I67" s="200">
        <v>0</v>
      </c>
      <c r="J67" s="59"/>
      <c r="K67" s="200">
        <v>725</v>
      </c>
      <c r="M67" s="194" t="e">
        <f>+M64+1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3">
      <c r="B69" s="83" t="s">
        <v>277</v>
      </c>
      <c r="C69" s="84"/>
      <c r="D69" s="103" t="s">
        <v>114</v>
      </c>
      <c r="E69" s="103" t="s">
        <v>254</v>
      </c>
      <c r="F69" s="103" t="s">
        <v>273</v>
      </c>
      <c r="G69" s="104">
        <v>1</v>
      </c>
      <c r="H69" s="105"/>
      <c r="I69" s="193">
        <v>518.5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3">
      <c r="B72" s="83" t="s">
        <v>101</v>
      </c>
      <c r="C72" s="84"/>
      <c r="D72" s="103" t="s">
        <v>99</v>
      </c>
      <c r="E72" s="103" t="s">
        <v>100</v>
      </c>
      <c r="F72" s="103" t="s">
        <v>412</v>
      </c>
      <c r="G72" s="104">
        <v>1</v>
      </c>
      <c r="H72" s="105"/>
      <c r="I72" s="193">
        <v>0</v>
      </c>
      <c r="J72" s="59"/>
      <c r="K72" s="193">
        <v>503</v>
      </c>
      <c r="M72" s="194" t="e">
        <f t="shared" ref="M72" si="7">+M71+1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352</v>
      </c>
      <c r="C74" s="84"/>
      <c r="D74" s="103" t="s">
        <v>114</v>
      </c>
      <c r="E74" s="103" t="s">
        <v>255</v>
      </c>
      <c r="F74" s="103" t="s">
        <v>273</v>
      </c>
      <c r="G74" s="104">
        <v>1</v>
      </c>
      <c r="H74" s="105"/>
      <c r="I74" s="193">
        <v>273</v>
      </c>
      <c r="J74" s="59"/>
      <c r="K74" s="193">
        <v>309</v>
      </c>
      <c r="O74" s="194">
        <f t="shared" si="6"/>
        <v>60</v>
      </c>
    </row>
    <row r="75" spans="2:15" ht="13">
      <c r="B75" s="83" t="s">
        <v>89</v>
      </c>
      <c r="C75" s="84"/>
      <c r="D75" s="103" t="s">
        <v>78</v>
      </c>
      <c r="E75" s="103" t="s">
        <v>90</v>
      </c>
      <c r="F75" s="103" t="s">
        <v>298</v>
      </c>
      <c r="G75" s="104">
        <v>1</v>
      </c>
      <c r="H75" s="105"/>
      <c r="I75" s="200">
        <v>184</v>
      </c>
      <c r="J75" s="59"/>
      <c r="K75" s="200">
        <v>215</v>
      </c>
      <c r="M75" s="194" t="e">
        <f>+#REF!+1</f>
        <v>#REF!</v>
      </c>
      <c r="O75" s="194">
        <f t="shared" si="6"/>
        <v>61</v>
      </c>
    </row>
    <row r="76" spans="2:15" ht="13">
      <c r="B76" s="83" t="s">
        <v>192</v>
      </c>
      <c r="C76" s="84"/>
      <c r="D76" s="103" t="s">
        <v>114</v>
      </c>
      <c r="E76" s="103" t="s">
        <v>256</v>
      </c>
      <c r="F76" s="103" t="s">
        <v>412</v>
      </c>
      <c r="G76" s="104">
        <v>1</v>
      </c>
      <c r="H76" s="105"/>
      <c r="I76" s="200">
        <v>0</v>
      </c>
      <c r="J76" s="59"/>
      <c r="K76" s="200">
        <v>191</v>
      </c>
      <c r="M76" s="194" t="e">
        <f>+#REF!+1</f>
        <v>#REF!</v>
      </c>
      <c r="O76" s="194">
        <f t="shared" si="6"/>
        <v>62</v>
      </c>
    </row>
    <row r="77" spans="2:15" ht="13">
      <c r="B77" s="83" t="s">
        <v>106</v>
      </c>
      <c r="C77" s="84"/>
      <c r="D77" s="103" t="s">
        <v>120</v>
      </c>
      <c r="E77" s="103" t="s">
        <v>107</v>
      </c>
      <c r="F77" s="103" t="s">
        <v>298</v>
      </c>
      <c r="G77" s="104">
        <v>1</v>
      </c>
      <c r="H77" s="105"/>
      <c r="I77" s="200">
        <v>110</v>
      </c>
      <c r="J77" s="59"/>
      <c r="K77" s="200">
        <v>121</v>
      </c>
      <c r="M77" s="194" t="e">
        <f>+#REF!+1</f>
        <v>#REF!</v>
      </c>
      <c r="O77" s="194">
        <f t="shared" si="6"/>
        <v>63</v>
      </c>
    </row>
    <row r="78" spans="2:15" ht="13">
      <c r="B78" s="83" t="s">
        <v>203</v>
      </c>
      <c r="C78" s="84"/>
      <c r="D78" s="103" t="s">
        <v>114</v>
      </c>
      <c r="E78" s="103" t="s">
        <v>256</v>
      </c>
      <c r="F78" s="103" t="s">
        <v>412</v>
      </c>
      <c r="G78" s="104">
        <v>1</v>
      </c>
      <c r="H78" s="105"/>
      <c r="I78" s="193">
        <v>0</v>
      </c>
      <c r="J78" s="59"/>
      <c r="K78" s="193">
        <v>92</v>
      </c>
      <c r="M78" s="194" t="e">
        <f>+M77+1</f>
        <v>#REF!</v>
      </c>
      <c r="O78" s="194">
        <f t="shared" si="6"/>
        <v>64</v>
      </c>
    </row>
    <row r="79" spans="2:15" ht="13">
      <c r="B79" s="83" t="s">
        <v>108</v>
      </c>
      <c r="C79" s="84"/>
      <c r="D79" s="103" t="s">
        <v>120</v>
      </c>
      <c r="E79" s="103" t="s">
        <v>107</v>
      </c>
      <c r="F79" s="103" t="s">
        <v>273</v>
      </c>
      <c r="G79" s="104">
        <v>1</v>
      </c>
      <c r="H79" s="105"/>
      <c r="I79" s="200">
        <v>60</v>
      </c>
      <c r="J79" s="59"/>
      <c r="K79" s="200">
        <v>80</v>
      </c>
      <c r="M79" s="194" t="e">
        <f t="shared" ref="M79:M93" si="8">+M78+1</f>
        <v>#REF!</v>
      </c>
      <c r="O79" s="194">
        <f t="shared" si="6"/>
        <v>65</v>
      </c>
    </row>
    <row r="80" spans="2:15" ht="13">
      <c r="B80" s="83" t="s">
        <v>211</v>
      </c>
      <c r="C80" s="84"/>
      <c r="D80" s="103" t="s">
        <v>114</v>
      </c>
      <c r="E80" s="103" t="s">
        <v>256</v>
      </c>
      <c r="F80" s="103" t="s">
        <v>412</v>
      </c>
      <c r="G80" s="104">
        <v>1</v>
      </c>
      <c r="H80" s="105"/>
      <c r="I80" s="200">
        <v>0</v>
      </c>
      <c r="J80" s="59"/>
      <c r="K80" s="200">
        <v>73</v>
      </c>
      <c r="M80" s="194" t="e">
        <f>+#REF!+1</f>
        <v>#REF!</v>
      </c>
      <c r="O80" s="194">
        <f t="shared" si="6"/>
        <v>66</v>
      </c>
    </row>
    <row r="81" spans="2:16" ht="13">
      <c r="B81" s="83" t="s">
        <v>220</v>
      </c>
      <c r="C81" s="84"/>
      <c r="D81" s="103" t="s">
        <v>114</v>
      </c>
      <c r="E81" s="103" t="s">
        <v>256</v>
      </c>
      <c r="F81" s="103" t="s">
        <v>412</v>
      </c>
      <c r="G81" s="104">
        <v>1</v>
      </c>
      <c r="H81" s="105"/>
      <c r="I81" s="200">
        <v>0</v>
      </c>
      <c r="J81" s="59"/>
      <c r="K81" s="200">
        <v>67</v>
      </c>
      <c r="M81" s="194" t="e">
        <f>+#REF!+1</f>
        <v>#REF!</v>
      </c>
      <c r="O81" s="194">
        <f t="shared" si="6"/>
        <v>67</v>
      </c>
    </row>
    <row r="82" spans="2:16" ht="13">
      <c r="B82" s="83" t="s">
        <v>109</v>
      </c>
      <c r="C82" s="84"/>
      <c r="D82" s="103" t="s">
        <v>120</v>
      </c>
      <c r="E82" s="103" t="s">
        <v>107</v>
      </c>
      <c r="F82" s="103" t="s">
        <v>273</v>
      </c>
      <c r="G82" s="104">
        <v>1</v>
      </c>
      <c r="H82" s="105"/>
      <c r="I82" s="200">
        <v>55</v>
      </c>
      <c r="J82" s="59"/>
      <c r="K82" s="200">
        <v>56</v>
      </c>
      <c r="M82" s="194" t="e">
        <f>+#REF!+1</f>
        <v>#REF!</v>
      </c>
      <c r="O82" s="194">
        <f t="shared" si="6"/>
        <v>68</v>
      </c>
    </row>
    <row r="83" spans="2:16" ht="13">
      <c r="B83" s="83" t="s">
        <v>224</v>
      </c>
      <c r="C83" s="84"/>
      <c r="D83" s="103" t="s">
        <v>114</v>
      </c>
      <c r="E83" s="103" t="s">
        <v>255</v>
      </c>
      <c r="F83" s="103" t="s">
        <v>412</v>
      </c>
      <c r="G83" s="104">
        <v>1</v>
      </c>
      <c r="H83" s="105"/>
      <c r="I83" s="193">
        <v>0</v>
      </c>
      <c r="J83" s="59"/>
      <c r="K83" s="193">
        <v>53</v>
      </c>
      <c r="M83" s="194" t="e">
        <f t="shared" si="8"/>
        <v>#REF!</v>
      </c>
      <c r="O83" s="194">
        <f t="shared" si="6"/>
        <v>69</v>
      </c>
    </row>
    <row r="84" spans="2:16" ht="13">
      <c r="B84" s="83" t="s">
        <v>110</v>
      </c>
      <c r="C84" s="84"/>
      <c r="D84" s="103" t="s">
        <v>120</v>
      </c>
      <c r="E84" s="103" t="s">
        <v>107</v>
      </c>
      <c r="F84" s="103" t="s">
        <v>412</v>
      </c>
      <c r="G84" s="104">
        <v>1</v>
      </c>
      <c r="H84" s="105"/>
      <c r="I84" s="200">
        <v>0</v>
      </c>
      <c r="J84" s="59"/>
      <c r="K84" s="200">
        <v>48</v>
      </c>
      <c r="M84" s="194" t="e">
        <f t="shared" si="8"/>
        <v>#REF!</v>
      </c>
      <c r="O84" s="194">
        <f t="shared" si="6"/>
        <v>70</v>
      </c>
    </row>
    <row r="85" spans="2:16" ht="13">
      <c r="B85" s="83" t="s">
        <v>111</v>
      </c>
      <c r="C85" s="84"/>
      <c r="D85" s="103" t="s">
        <v>120</v>
      </c>
      <c r="E85" s="103" t="s">
        <v>107</v>
      </c>
      <c r="F85" s="103" t="s">
        <v>298</v>
      </c>
      <c r="G85" s="104">
        <v>1</v>
      </c>
      <c r="H85" s="105"/>
      <c r="I85" s="193">
        <v>45</v>
      </c>
      <c r="J85" s="59"/>
      <c r="K85" s="193">
        <v>47</v>
      </c>
      <c r="M85" s="194" t="e">
        <f t="shared" si="8"/>
        <v>#REF!</v>
      </c>
      <c r="O85" s="194">
        <f t="shared" si="6"/>
        <v>71</v>
      </c>
    </row>
    <row r="86" spans="2:16" ht="13">
      <c r="B86" s="83" t="s">
        <v>226</v>
      </c>
      <c r="C86" s="84"/>
      <c r="D86" s="103" t="s">
        <v>114</v>
      </c>
      <c r="E86" s="103" t="s">
        <v>257</v>
      </c>
      <c r="F86" s="103" t="s">
        <v>412</v>
      </c>
      <c r="G86" s="104">
        <v>1</v>
      </c>
      <c r="H86" s="105"/>
      <c r="I86" s="200">
        <v>0</v>
      </c>
      <c r="J86" s="59"/>
      <c r="K86" s="200">
        <v>33</v>
      </c>
      <c r="M86" s="194" t="e">
        <f>+M85+1</f>
        <v>#REF!</v>
      </c>
      <c r="O86" s="194">
        <f t="shared" si="6"/>
        <v>72</v>
      </c>
    </row>
    <row r="87" spans="2:16" ht="15.5">
      <c r="B87" s="83" t="s">
        <v>467</v>
      </c>
      <c r="C87" s="84"/>
      <c r="D87" s="103" t="s">
        <v>120</v>
      </c>
      <c r="E87" s="103" t="s">
        <v>112</v>
      </c>
      <c r="F87" s="103" t="s">
        <v>298</v>
      </c>
      <c r="G87" s="104">
        <v>0.5</v>
      </c>
      <c r="H87" s="105"/>
      <c r="I87" s="193">
        <v>25</v>
      </c>
      <c r="J87" s="59"/>
      <c r="K87" s="193">
        <v>25</v>
      </c>
      <c r="M87" s="194" t="e">
        <f t="shared" si="8"/>
        <v>#REF!</v>
      </c>
      <c r="O87" s="194">
        <f t="shared" si="6"/>
        <v>73</v>
      </c>
    </row>
    <row r="88" spans="2:16" ht="13">
      <c r="B88" s="83" t="s">
        <v>229</v>
      </c>
      <c r="C88" s="84"/>
      <c r="D88" s="103" t="s">
        <v>114</v>
      </c>
      <c r="E88" s="103" t="s">
        <v>255</v>
      </c>
      <c r="F88" s="103" t="s">
        <v>412</v>
      </c>
      <c r="G88" s="104">
        <v>1</v>
      </c>
      <c r="H88" s="105"/>
      <c r="I88" s="200">
        <v>0</v>
      </c>
      <c r="J88" s="59"/>
      <c r="K88" s="200">
        <v>23</v>
      </c>
      <c r="M88" s="194" t="e">
        <f t="shared" si="8"/>
        <v>#REF!</v>
      </c>
      <c r="O88" s="194">
        <f t="shared" si="6"/>
        <v>74</v>
      </c>
    </row>
    <row r="89" spans="2:16" ht="13">
      <c r="B89" s="83" t="s">
        <v>232</v>
      </c>
      <c r="C89" s="84"/>
      <c r="D89" s="103" t="s">
        <v>114</v>
      </c>
      <c r="E89" s="103" t="s">
        <v>255</v>
      </c>
      <c r="F89" s="103" t="s">
        <v>412</v>
      </c>
      <c r="G89" s="104">
        <v>1</v>
      </c>
      <c r="H89" s="105"/>
      <c r="I89" s="193">
        <v>0</v>
      </c>
      <c r="J89" s="59"/>
      <c r="K89" s="193">
        <v>20</v>
      </c>
      <c r="M89" s="194" t="e">
        <f t="shared" si="8"/>
        <v>#REF!</v>
      </c>
      <c r="O89" s="194">
        <f t="shared" si="6"/>
        <v>75</v>
      </c>
    </row>
    <row r="90" spans="2:16" ht="13">
      <c r="B90" s="83" t="s">
        <v>234</v>
      </c>
      <c r="C90" s="84"/>
      <c r="D90" s="103" t="s">
        <v>114</v>
      </c>
      <c r="E90" s="103" t="s">
        <v>257</v>
      </c>
      <c r="F90" s="103" t="s">
        <v>412</v>
      </c>
      <c r="G90" s="104">
        <v>1</v>
      </c>
      <c r="H90" s="105"/>
      <c r="I90" s="200">
        <v>0</v>
      </c>
      <c r="J90" s="59"/>
      <c r="K90" s="200">
        <v>12</v>
      </c>
      <c r="M90" s="194" t="e">
        <f t="shared" si="8"/>
        <v>#REF!</v>
      </c>
      <c r="O90" s="194">
        <f t="shared" si="6"/>
        <v>76</v>
      </c>
    </row>
    <row r="91" spans="2:16" ht="13">
      <c r="B91" s="83" t="s">
        <v>237</v>
      </c>
      <c r="C91" s="84"/>
      <c r="D91" s="103" t="s">
        <v>114</v>
      </c>
      <c r="E91" s="103" t="s">
        <v>258</v>
      </c>
      <c r="F91" s="103" t="s">
        <v>412</v>
      </c>
      <c r="G91" s="104">
        <v>1</v>
      </c>
      <c r="H91" s="105"/>
      <c r="I91" s="193">
        <v>0</v>
      </c>
      <c r="J91" s="59"/>
      <c r="K91" s="193">
        <v>10</v>
      </c>
      <c r="M91" s="194" t="e">
        <f t="shared" si="8"/>
        <v>#REF!</v>
      </c>
      <c r="O91" s="194">
        <f t="shared" si="6"/>
        <v>77</v>
      </c>
    </row>
    <row r="92" spans="2:16" ht="13">
      <c r="B92" s="83" t="s">
        <v>240</v>
      </c>
      <c r="C92" s="84"/>
      <c r="D92" s="103" t="s">
        <v>114</v>
      </c>
      <c r="E92" s="103" t="s">
        <v>256</v>
      </c>
      <c r="F92" s="103" t="s">
        <v>243</v>
      </c>
      <c r="G92" s="104">
        <v>1</v>
      </c>
      <c r="H92" s="105"/>
      <c r="I92" s="198">
        <v>0</v>
      </c>
      <c r="J92" s="59"/>
      <c r="K92" s="198">
        <v>4</v>
      </c>
      <c r="M92" s="194" t="e">
        <f t="shared" si="8"/>
        <v>#REF!</v>
      </c>
      <c r="O92" s="194">
        <f t="shared" si="6"/>
        <v>78</v>
      </c>
      <c r="P92" s="194" t="s">
        <v>275</v>
      </c>
    </row>
    <row r="93" spans="2:16" ht="13">
      <c r="B93" s="201" t="s">
        <v>62</v>
      </c>
      <c r="C93" s="84"/>
      <c r="D93" s="103"/>
      <c r="E93" s="103"/>
      <c r="F93" s="103"/>
      <c r="G93" s="104"/>
      <c r="H93" s="105"/>
      <c r="I93" s="200">
        <f>SUM(I63:I92)</f>
        <v>6560.5</v>
      </c>
      <c r="J93" s="59"/>
      <c r="K93" s="200">
        <f>SUM(K63:K92)</f>
        <v>9339</v>
      </c>
      <c r="M93" s="194" t="e">
        <f t="shared" si="8"/>
        <v>#REF!</v>
      </c>
      <c r="N93" s="194" t="s">
        <v>138</v>
      </c>
    </row>
    <row r="94" spans="2:16" ht="13.5" thickBot="1">
      <c r="B94" s="241" t="s">
        <v>377</v>
      </c>
      <c r="C94" s="240">
        <f>O92</f>
        <v>78</v>
      </c>
      <c r="I94" s="230">
        <f>+I46+I61+I93</f>
        <v>21607.5</v>
      </c>
      <c r="J94" s="231"/>
      <c r="K94" s="230">
        <f>+K46+K61+K93</f>
        <v>25850.25</v>
      </c>
    </row>
    <row r="95" spans="2:16" ht="13.5" thickTop="1">
      <c r="B95" s="229"/>
      <c r="I95" s="237"/>
      <c r="J95" s="231"/>
      <c r="K95" s="237"/>
    </row>
    <row r="96" spans="2:16" ht="13">
      <c r="B96" s="263" t="s">
        <v>513</v>
      </c>
      <c r="I96" s="237"/>
      <c r="J96" s="231"/>
      <c r="K96" s="237"/>
    </row>
    <row r="97" spans="1:13" ht="13.5">
      <c r="B97" s="238" t="s">
        <v>326</v>
      </c>
      <c r="I97" s="237"/>
      <c r="J97" s="231"/>
      <c r="K97" s="237"/>
    </row>
    <row r="98" spans="1:13" ht="13">
      <c r="B98" s="83" t="s">
        <v>493</v>
      </c>
      <c r="D98" s="103" t="s">
        <v>114</v>
      </c>
      <c r="E98" s="103" t="s">
        <v>254</v>
      </c>
      <c r="F98" s="103" t="s">
        <v>273</v>
      </c>
      <c r="G98" s="104">
        <v>1</v>
      </c>
      <c r="I98" s="193">
        <f>668</f>
        <v>668</v>
      </c>
      <c r="J98" s="204"/>
      <c r="K98" s="193">
        <f>760+68</f>
        <v>828</v>
      </c>
      <c r="M98" s="194" t="e">
        <f>+#REF!+1</f>
        <v>#REF!</v>
      </c>
    </row>
    <row r="99" spans="1:13" ht="13.5">
      <c r="B99" s="264" t="s">
        <v>490</v>
      </c>
      <c r="C99" s="264"/>
      <c r="D99" s="264"/>
      <c r="E99" s="264"/>
      <c r="F99" s="264"/>
      <c r="G99" s="264"/>
      <c r="H99" s="264"/>
      <c r="I99" s="264"/>
      <c r="J99" s="264"/>
      <c r="K99" s="264"/>
    </row>
    <row r="100" spans="1:13" ht="15.5">
      <c r="B100" s="83" t="s">
        <v>625</v>
      </c>
      <c r="C100" s="84"/>
      <c r="D100" s="103" t="s">
        <v>78</v>
      </c>
      <c r="E100" s="103" t="s">
        <v>85</v>
      </c>
      <c r="F100" s="103" t="s">
        <v>412</v>
      </c>
      <c r="G100" s="104">
        <v>1</v>
      </c>
      <c r="I100" s="193">
        <v>0</v>
      </c>
      <c r="J100" s="204"/>
      <c r="K100" s="193">
        <v>361</v>
      </c>
    </row>
    <row r="101" spans="1:13" ht="15.5">
      <c r="B101" s="83" t="s">
        <v>647</v>
      </c>
      <c r="C101" s="84"/>
      <c r="D101" s="103" t="s">
        <v>120</v>
      </c>
      <c r="E101" s="103" t="s">
        <v>107</v>
      </c>
      <c r="F101" s="103" t="s">
        <v>243</v>
      </c>
      <c r="G101" s="104">
        <v>1</v>
      </c>
      <c r="I101" s="193">
        <v>124</v>
      </c>
      <c r="J101" s="204"/>
      <c r="K101" s="193">
        <v>124</v>
      </c>
    </row>
    <row r="102" spans="1:13" ht="13">
      <c r="B102" s="229" t="s">
        <v>535</v>
      </c>
      <c r="I102" s="232">
        <f>SUM(I94:I101)</f>
        <v>22399.5</v>
      </c>
      <c r="J102" s="231"/>
      <c r="K102" s="232">
        <f>SUM(K94:K101)</f>
        <v>27163.25</v>
      </c>
    </row>
    <row r="103" spans="1:13" ht="13">
      <c r="B103" s="76"/>
      <c r="C103" s="76"/>
      <c r="D103" s="76"/>
      <c r="E103" s="76"/>
      <c r="F103" s="77"/>
      <c r="G103" s="76"/>
      <c r="H103" s="76"/>
      <c r="I103" s="235"/>
      <c r="J103" s="105"/>
      <c r="K103" s="235"/>
    </row>
    <row r="104" spans="1:13" ht="42.75" customHeight="1">
      <c r="A104" s="236">
        <v>-1</v>
      </c>
      <c r="B104" s="364" t="s">
        <v>642</v>
      </c>
      <c r="C104" s="364"/>
      <c r="D104" s="364"/>
      <c r="E104" s="364"/>
      <c r="F104" s="364"/>
      <c r="G104" s="364"/>
      <c r="H104" s="364"/>
      <c r="I104" s="364"/>
      <c r="J104" s="364"/>
      <c r="K104" s="364"/>
    </row>
    <row r="105" spans="1:13" ht="42.65" customHeight="1">
      <c r="A105" s="236">
        <v>-2</v>
      </c>
      <c r="B105" s="364" t="s">
        <v>658</v>
      </c>
      <c r="C105" s="364"/>
      <c r="D105" s="364"/>
      <c r="E105" s="364"/>
      <c r="F105" s="364"/>
      <c r="G105" s="364"/>
      <c r="H105" s="364"/>
      <c r="I105" s="364"/>
      <c r="J105" s="364"/>
      <c r="K105" s="364"/>
    </row>
    <row r="106" spans="1:13" ht="29.25" customHeight="1">
      <c r="A106" s="236">
        <v>-3</v>
      </c>
      <c r="B106" s="364" t="s">
        <v>118</v>
      </c>
      <c r="C106" s="364"/>
      <c r="D106" s="364"/>
      <c r="E106" s="364"/>
      <c r="F106" s="364"/>
      <c r="G106" s="364"/>
      <c r="H106" s="364"/>
      <c r="I106" s="364"/>
      <c r="J106" s="364"/>
      <c r="K106" s="364"/>
    </row>
    <row r="107" spans="1:13" ht="17.149999999999999" customHeight="1">
      <c r="A107" s="236">
        <v>-4</v>
      </c>
      <c r="B107" s="364" t="s">
        <v>655</v>
      </c>
      <c r="C107" s="364"/>
      <c r="D107" s="364"/>
      <c r="E107" s="364"/>
      <c r="F107" s="364"/>
      <c r="G107" s="364"/>
      <c r="H107" s="364"/>
      <c r="I107" s="364"/>
      <c r="J107" s="273"/>
      <c r="K107" s="273"/>
    </row>
    <row r="108" spans="1:13" ht="19.5" customHeight="1">
      <c r="A108" s="236">
        <v>-5</v>
      </c>
      <c r="B108" s="364" t="s">
        <v>455</v>
      </c>
      <c r="C108" s="364"/>
      <c r="D108" s="364"/>
      <c r="E108" s="364"/>
      <c r="F108" s="364"/>
      <c r="G108" s="364"/>
      <c r="H108" s="364"/>
      <c r="I108" s="364"/>
      <c r="J108" s="364"/>
      <c r="K108" s="364"/>
    </row>
    <row r="109" spans="1:13" ht="19.5" customHeight="1">
      <c r="A109" s="236">
        <v>-6</v>
      </c>
      <c r="B109" s="364" t="s">
        <v>644</v>
      </c>
      <c r="C109" s="364"/>
      <c r="D109" s="364"/>
      <c r="E109" s="364"/>
      <c r="F109" s="364"/>
      <c r="G109" s="364"/>
      <c r="H109" s="273"/>
      <c r="I109" s="273"/>
      <c r="J109" s="273"/>
      <c r="K109" s="273"/>
    </row>
    <row r="110" spans="1:13" ht="19.399999999999999" customHeight="1">
      <c r="A110" s="236">
        <v>-7</v>
      </c>
      <c r="B110" s="364" t="s">
        <v>133</v>
      </c>
      <c r="C110" s="364"/>
      <c r="D110" s="364"/>
      <c r="E110" s="364"/>
      <c r="F110" s="364"/>
      <c r="G110" s="364"/>
      <c r="H110" s="364"/>
      <c r="I110" s="364"/>
      <c r="J110" s="364"/>
      <c r="K110" s="364"/>
    </row>
    <row r="111" spans="1:13" ht="19.5" customHeight="1">
      <c r="A111" s="236">
        <v>-8</v>
      </c>
      <c r="B111" s="364" t="s">
        <v>410</v>
      </c>
      <c r="C111" s="364"/>
      <c r="D111" s="364"/>
      <c r="E111" s="364"/>
      <c r="F111" s="364"/>
      <c r="G111" s="364"/>
      <c r="H111" s="364"/>
      <c r="I111" s="364"/>
      <c r="J111" s="364"/>
      <c r="K111" s="364"/>
    </row>
    <row r="112" spans="1:13" ht="20.149999999999999" customHeight="1">
      <c r="A112" s="236">
        <v>-9</v>
      </c>
      <c r="B112" s="364" t="s">
        <v>343</v>
      </c>
      <c r="C112" s="364"/>
      <c r="D112" s="364"/>
      <c r="E112" s="364"/>
      <c r="F112" s="364"/>
      <c r="G112" s="364"/>
      <c r="H112" s="364"/>
      <c r="I112" s="364"/>
      <c r="J112" s="364"/>
      <c r="K112" s="364"/>
    </row>
    <row r="113" spans="1:11" ht="20.5" customHeight="1">
      <c r="A113" s="236">
        <v>-10</v>
      </c>
      <c r="B113" s="364" t="s">
        <v>626</v>
      </c>
      <c r="C113" s="364"/>
      <c r="D113" s="364"/>
      <c r="E113" s="364"/>
      <c r="F113" s="364"/>
      <c r="G113" s="364"/>
      <c r="H113" s="364"/>
      <c r="I113" s="364"/>
      <c r="J113" s="364"/>
      <c r="K113" s="364"/>
    </row>
    <row r="114" spans="1:11" ht="29.5" customHeight="1">
      <c r="A114" s="236">
        <v>-11</v>
      </c>
      <c r="B114" s="364" t="s">
        <v>650</v>
      </c>
      <c r="C114" s="364"/>
      <c r="D114" s="364"/>
      <c r="E114" s="364"/>
      <c r="F114" s="364"/>
      <c r="G114" s="364"/>
      <c r="H114" s="364"/>
      <c r="I114" s="364"/>
      <c r="J114" s="364"/>
      <c r="K114" s="364"/>
    </row>
  </sheetData>
  <autoFilter ref="A7:P94" xr:uid="{00000000-0009-0000-0000-000038000000}"/>
  <mergeCells count="11">
    <mergeCell ref="B110:K110"/>
    <mergeCell ref="B111:K111"/>
    <mergeCell ref="B112:K112"/>
    <mergeCell ref="B113:K113"/>
    <mergeCell ref="B114:K114"/>
    <mergeCell ref="B109:G109"/>
    <mergeCell ref="B104:K104"/>
    <mergeCell ref="B105:K105"/>
    <mergeCell ref="B106:K106"/>
    <mergeCell ref="B107:I107"/>
    <mergeCell ref="B108:K108"/>
  </mergeCells>
  <conditionalFormatting sqref="B8:K102">
    <cfRule type="expression" dxfId="131" priority="1">
      <formula>MOD(ROW(),2)=0</formula>
    </cfRule>
  </conditionalFormatting>
  <pageMargins left="0.45" right="0.45" top="0.25" bottom="0.25" header="0.3" footer="0.3"/>
  <pageSetup paperSize="17" scale="7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654</v>
      </c>
      <c r="C6" s="155"/>
      <c r="D6" s="156">
        <f>'CPN Portfolio 6.30.18'!K46</f>
        <v>7425.25</v>
      </c>
      <c r="E6" s="156">
        <f>'CPN Portfolio 6.30.18'!K61</f>
        <v>9086</v>
      </c>
      <c r="F6" s="156">
        <f>'CPN Portfolio 6.30.18'!K93</f>
        <v>9339</v>
      </c>
      <c r="G6" s="158"/>
      <c r="H6" s="156">
        <f>SUM(D6:G6)</f>
        <v>25850.25</v>
      </c>
      <c r="J6" s="159"/>
    </row>
    <row r="7" spans="1:11">
      <c r="B7" s="276"/>
      <c r="D7" s="267">
        <v>0</v>
      </c>
      <c r="E7" s="267"/>
      <c r="F7" s="267">
        <v>0</v>
      </c>
      <c r="G7" s="272"/>
      <c r="H7" s="267"/>
    </row>
    <row r="8" spans="1:11">
      <c r="B8" s="276"/>
      <c r="D8" s="267"/>
      <c r="E8" s="267"/>
      <c r="F8" s="267"/>
      <c r="G8" s="272"/>
      <c r="H8" s="267"/>
    </row>
    <row r="9" spans="1:11">
      <c r="A9" s="147"/>
      <c r="B9" s="155" t="s">
        <v>657</v>
      </c>
      <c r="C9" s="161"/>
      <c r="D9" s="214">
        <f>SUM(D6:D8)</f>
        <v>7425.25</v>
      </c>
      <c r="E9" s="214">
        <f t="shared" ref="E9:F9" si="0">SUM(E6:E8)</f>
        <v>9086</v>
      </c>
      <c r="F9" s="214">
        <f t="shared" si="0"/>
        <v>9339</v>
      </c>
      <c r="G9" s="214">
        <f>SUM(G6:G7)</f>
        <v>0</v>
      </c>
      <c r="H9" s="214">
        <f>SUM(H6:H8)</f>
        <v>25850.25</v>
      </c>
      <c r="J9" s="159">
        <f>H9-'CPN Portfolio 12.31.18 '!K94</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494</v>
      </c>
      <c r="C14" s="161"/>
      <c r="D14" s="274">
        <v>0</v>
      </c>
      <c r="E14" s="274">
        <v>0</v>
      </c>
      <c r="F14" s="274">
        <f>'CPN Portfolio 12.31.17'!K99</f>
        <v>828</v>
      </c>
      <c r="G14" s="168"/>
      <c r="H14" s="275">
        <f>SUM(D14:F14)</f>
        <v>828</v>
      </c>
    </row>
    <row r="15" spans="1:11">
      <c r="A15" s="147"/>
      <c r="B15" s="160" t="s">
        <v>425</v>
      </c>
      <c r="C15" s="161"/>
      <c r="D15" s="167">
        <f>SUM(D14:D14)</f>
        <v>0</v>
      </c>
      <c r="E15" s="167">
        <f>SUM(E14:E14)</f>
        <v>0</v>
      </c>
      <c r="F15" s="167">
        <f>SUM(F14:F14)</f>
        <v>828</v>
      </c>
      <c r="G15" s="167">
        <f>SUM(G14:G14)</f>
        <v>0</v>
      </c>
      <c r="H15" s="167">
        <f>SUM(H14:H14)</f>
        <v>828</v>
      </c>
    </row>
    <row r="16" spans="1:11">
      <c r="A16" s="147"/>
      <c r="B16" s="239" t="s">
        <v>360</v>
      </c>
      <c r="C16" s="161"/>
      <c r="D16" s="167"/>
      <c r="E16" s="167"/>
      <c r="F16" s="167"/>
      <c r="G16" s="168"/>
      <c r="H16" s="169"/>
    </row>
    <row r="17" spans="1:10">
      <c r="A17" s="147"/>
      <c r="B17" s="160" t="s">
        <v>627</v>
      </c>
      <c r="C17" s="161"/>
      <c r="D17" s="167"/>
      <c r="E17" s="167">
        <f>'CPN Portfolio 12.31.17'!K101</f>
        <v>361</v>
      </c>
      <c r="F17" s="167"/>
      <c r="G17" s="168"/>
      <c r="H17" s="169">
        <v>361</v>
      </c>
    </row>
    <row r="18" spans="1:10">
      <c r="A18" s="147"/>
      <c r="B18" s="160" t="s">
        <v>649</v>
      </c>
      <c r="C18" s="161"/>
      <c r="D18" s="167"/>
      <c r="E18" s="167"/>
      <c r="F18" s="167">
        <v>124</v>
      </c>
      <c r="G18" s="168"/>
      <c r="H18" s="169">
        <f>F18</f>
        <v>124</v>
      </c>
    </row>
    <row r="19" spans="1:10" ht="14.5" thickBot="1">
      <c r="A19" s="147"/>
      <c r="B19" s="160" t="s">
        <v>586</v>
      </c>
      <c r="C19" s="161"/>
      <c r="D19" s="171">
        <f>SUM(D15:D17)</f>
        <v>0</v>
      </c>
      <c r="E19" s="171">
        <f>SUM(E15:E17)</f>
        <v>361</v>
      </c>
      <c r="F19" s="171">
        <f>SUM(F15:F16)</f>
        <v>828</v>
      </c>
      <c r="G19" s="171">
        <f>SUM(G15:G16)</f>
        <v>0</v>
      </c>
      <c r="H19" s="171">
        <f>SUM(H15:H18)</f>
        <v>1313</v>
      </c>
      <c r="J19" s="159"/>
    </row>
    <row r="20" spans="1:10" ht="14.5" thickTop="1">
      <c r="A20" s="147"/>
      <c r="B20" s="160"/>
      <c r="C20" s="161"/>
      <c r="D20" s="173"/>
      <c r="E20" s="173"/>
      <c r="F20" s="174"/>
      <c r="G20" s="175"/>
      <c r="H20" s="176"/>
    </row>
    <row r="21" spans="1:10" ht="14.5" thickBot="1">
      <c r="A21" s="147"/>
      <c r="B21" s="148" t="s">
        <v>303</v>
      </c>
      <c r="C21" s="161"/>
      <c r="D21" s="179">
        <f>+D9+D19</f>
        <v>7425.25</v>
      </c>
      <c r="E21" s="179">
        <f>+E9+E19</f>
        <v>9447</v>
      </c>
      <c r="F21" s="179">
        <f>+F9+F19</f>
        <v>10167</v>
      </c>
      <c r="G21" s="175"/>
      <c r="H21" s="179">
        <f>+H9+H19</f>
        <v>27163.25</v>
      </c>
      <c r="J21" s="159">
        <f>H21-'CPN Portfolio 12.31.18 '!K102</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13">
    <cfRule type="expression" dxfId="130" priority="2">
      <formula>MOD(ROW(),2)=0</formula>
    </cfRule>
  </conditionalFormatting>
  <conditionalFormatting sqref="B17:B18">
    <cfRule type="expression" dxfId="129" priority="1">
      <formula>MOD(ROW(),2)=0</formula>
    </cfRule>
  </conditionalFormatting>
  <pageMargins left="0.7" right="0.7" top="0.75" bottom="0.75" header="0.3" footer="0.3"/>
  <pageSetup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103"/>
  <sheetViews>
    <sheetView topLeftCell="A79" workbookViewId="0">
      <selection activeCell="L53" sqref="L53"/>
    </sheetView>
  </sheetViews>
  <sheetFormatPr defaultColWidth="8.81640625" defaultRowHeight="12.5" outlineLevelCol="1"/>
  <cols>
    <col min="1" max="1" width="8.1796875" style="194" customWidth="1"/>
    <col min="2" max="2" width="40.81640625" style="194" customWidth="1"/>
    <col min="3" max="3" width="5.179687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774</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324" t="s">
        <v>39</v>
      </c>
      <c r="C26" s="325"/>
      <c r="D26" s="77" t="s">
        <v>16</v>
      </c>
      <c r="E26" s="77" t="s">
        <v>40</v>
      </c>
      <c r="F26" s="77" t="s">
        <v>273</v>
      </c>
      <c r="G26" s="224">
        <v>1</v>
      </c>
      <c r="H26" s="76"/>
      <c r="I26" s="291">
        <v>566</v>
      </c>
      <c r="J26" s="292"/>
      <c r="K26" s="291">
        <v>635</v>
      </c>
      <c r="L26" s="73"/>
      <c r="M26" s="73" t="e">
        <f>+#REF!+1</f>
        <v>#REF!</v>
      </c>
      <c r="N26" s="73"/>
      <c r="O26" s="73">
        <f t="shared" si="2"/>
        <v>16</v>
      </c>
    </row>
    <row r="27" spans="2:17" ht="15.5">
      <c r="B27" s="324" t="s">
        <v>768</v>
      </c>
      <c r="C27" s="325"/>
      <c r="D27" s="77" t="s">
        <v>16</v>
      </c>
      <c r="E27" s="77" t="s">
        <v>17</v>
      </c>
      <c r="F27" s="77" t="s">
        <v>273</v>
      </c>
      <c r="G27" s="224">
        <v>1</v>
      </c>
      <c r="H27" s="76"/>
      <c r="I27" s="291">
        <v>572</v>
      </c>
      <c r="J27" s="292"/>
      <c r="K27" s="291">
        <v>619</v>
      </c>
      <c r="L27" s="73"/>
      <c r="M27" s="73"/>
      <c r="N27" s="73"/>
      <c r="O27" s="73">
        <f t="shared" si="2"/>
        <v>17</v>
      </c>
    </row>
    <row r="28" spans="2:17" ht="13">
      <c r="B28" s="324" t="s">
        <v>287</v>
      </c>
      <c r="C28" s="325"/>
      <c r="D28" s="77" t="s">
        <v>16</v>
      </c>
      <c r="E28" s="77" t="s">
        <v>17</v>
      </c>
      <c r="F28" s="77" t="s">
        <v>273</v>
      </c>
      <c r="G28" s="224">
        <v>1</v>
      </c>
      <c r="H28" s="76"/>
      <c r="I28" s="291">
        <v>513</v>
      </c>
      <c r="J28" s="292"/>
      <c r="K28" s="291">
        <v>608</v>
      </c>
      <c r="L28" s="73"/>
      <c r="M28" s="73" t="e">
        <f>+M48+1</f>
        <v>#REF!</v>
      </c>
      <c r="N28" s="73"/>
      <c r="O28" s="73">
        <f t="shared" si="2"/>
        <v>18</v>
      </c>
    </row>
    <row r="29" spans="2:17" s="318" customFormat="1" ht="13">
      <c r="B29" s="324" t="s">
        <v>41</v>
      </c>
      <c r="C29" s="325"/>
      <c r="D29" s="77" t="s">
        <v>16</v>
      </c>
      <c r="E29" s="77" t="s">
        <v>17</v>
      </c>
      <c r="F29" s="77" t="s">
        <v>273</v>
      </c>
      <c r="G29" s="224">
        <v>1</v>
      </c>
      <c r="H29" s="76"/>
      <c r="I29" s="291">
        <f>564+20</f>
        <v>584</v>
      </c>
      <c r="J29" s="292"/>
      <c r="K29" s="291">
        <f>605+20</f>
        <v>625</v>
      </c>
      <c r="L29" s="73"/>
      <c r="M29" s="73" t="e">
        <f>+M26+1</f>
        <v>#REF!</v>
      </c>
      <c r="N29" s="73"/>
      <c r="O29" s="73">
        <f t="shared" si="2"/>
        <v>19</v>
      </c>
    </row>
    <row r="30" spans="2:17" ht="13">
      <c r="B30" s="324" t="s">
        <v>42</v>
      </c>
      <c r="C30" s="325"/>
      <c r="D30" s="77" t="s">
        <v>16</v>
      </c>
      <c r="E30" s="77" t="s">
        <v>17</v>
      </c>
      <c r="F30" s="77" t="s">
        <v>273</v>
      </c>
      <c r="G30" s="224">
        <v>1</v>
      </c>
      <c r="H30" s="76"/>
      <c r="I30" s="291">
        <v>542</v>
      </c>
      <c r="J30" s="292"/>
      <c r="K30" s="291">
        <v>578</v>
      </c>
      <c r="L30" s="73"/>
      <c r="M30" s="73" t="e">
        <f>+#REF!+1</f>
        <v>#REF!</v>
      </c>
      <c r="N30" s="73"/>
      <c r="O30" s="73">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3">
      <c r="B32" s="83" t="s">
        <v>44</v>
      </c>
      <c r="C32" s="84"/>
      <c r="D32" s="103" t="s">
        <v>16</v>
      </c>
      <c r="E32" s="103" t="s">
        <v>45</v>
      </c>
      <c r="F32" s="103" t="s">
        <v>273</v>
      </c>
      <c r="G32" s="104">
        <v>1</v>
      </c>
      <c r="H32" s="105"/>
      <c r="I32" s="193">
        <v>520</v>
      </c>
      <c r="J32" s="59"/>
      <c r="K32" s="193">
        <v>530</v>
      </c>
      <c r="M32" s="194" t="e">
        <f>+M30+1</f>
        <v>#REF!</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273</v>
      </c>
      <c r="G35" s="104">
        <v>1</v>
      </c>
      <c r="H35" s="105"/>
      <c r="I35" s="200">
        <v>109</v>
      </c>
      <c r="J35" s="59"/>
      <c r="K35" s="200">
        <v>130</v>
      </c>
      <c r="M35" s="194" t="e">
        <f>+M34+1</f>
        <v>#REF!</v>
      </c>
      <c r="O35" s="194">
        <f t="shared" si="2"/>
        <v>25</v>
      </c>
    </row>
    <row r="36" spans="2:15" ht="13">
      <c r="B36" s="83" t="s">
        <v>50</v>
      </c>
      <c r="C36" s="84"/>
      <c r="D36" s="103" t="s">
        <v>16</v>
      </c>
      <c r="E36" s="103" t="s">
        <v>17</v>
      </c>
      <c r="F36" s="103" t="s">
        <v>273</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23" t="s">
        <v>772</v>
      </c>
      <c r="C46" s="84"/>
      <c r="D46" s="103"/>
      <c r="E46" s="103"/>
      <c r="F46" s="103"/>
      <c r="G46" s="104"/>
      <c r="H46" s="105"/>
      <c r="I46" s="200"/>
      <c r="J46" s="59"/>
      <c r="K46" s="200"/>
    </row>
    <row r="47" spans="2:15" ht="15.5">
      <c r="B47" s="83" t="s">
        <v>769</v>
      </c>
      <c r="C47" s="84"/>
      <c r="D47" s="103" t="s">
        <v>16</v>
      </c>
      <c r="E47" s="103" t="s">
        <v>17</v>
      </c>
      <c r="F47" s="103" t="s">
        <v>716</v>
      </c>
      <c r="G47" s="104">
        <v>1</v>
      </c>
      <c r="I47" s="193">
        <v>20</v>
      </c>
      <c r="J47" s="204"/>
      <c r="K47" s="193">
        <v>20</v>
      </c>
      <c r="O47" s="194">
        <f>O45+1</f>
        <v>36</v>
      </c>
    </row>
    <row r="48" spans="2:15" ht="13">
      <c r="B48" s="201" t="s">
        <v>62</v>
      </c>
      <c r="C48" s="84"/>
      <c r="D48" s="103"/>
      <c r="E48" s="103"/>
      <c r="F48" s="103"/>
      <c r="G48" s="225"/>
      <c r="H48" s="226"/>
      <c r="I48" s="203">
        <f>SUM(I10:I47)</f>
        <v>6675</v>
      </c>
      <c r="J48" s="204"/>
      <c r="K48" s="203">
        <f>SUM(K10:K47)</f>
        <v>7630</v>
      </c>
      <c r="M48" s="194" t="e">
        <f>+M45+1</f>
        <v>#REF!</v>
      </c>
    </row>
    <row r="49" spans="2:17" ht="13">
      <c r="B49" s="90" t="s">
        <v>63</v>
      </c>
      <c r="C49" s="90"/>
      <c r="D49" s="76"/>
      <c r="E49" s="76"/>
      <c r="F49" s="77"/>
      <c r="G49" s="76"/>
      <c r="H49" s="76"/>
      <c r="I49" s="199"/>
      <c r="J49" s="76"/>
      <c r="K49" s="199"/>
    </row>
    <row r="50" spans="2:17" ht="13">
      <c r="B50" s="324" t="s">
        <v>66</v>
      </c>
      <c r="C50" s="325"/>
      <c r="D50" s="77" t="s">
        <v>122</v>
      </c>
      <c r="E50" s="77" t="s">
        <v>65</v>
      </c>
      <c r="F50" s="77" t="s">
        <v>298</v>
      </c>
      <c r="G50" s="224">
        <v>1</v>
      </c>
      <c r="H50" s="76"/>
      <c r="I50" s="293">
        <f>830+13+260+13</f>
        <v>1116</v>
      </c>
      <c r="J50" s="292"/>
      <c r="K50" s="293">
        <f>1001+13+190+13</f>
        <v>1217</v>
      </c>
      <c r="L50" s="73"/>
      <c r="M50" s="73"/>
      <c r="N50" s="73"/>
      <c r="O50" s="73">
        <f>+O47+1</f>
        <v>37</v>
      </c>
      <c r="P50" s="73"/>
    </row>
    <row r="51" spans="2:17" s="318" customFormat="1" ht="13">
      <c r="B51" s="324" t="s">
        <v>457</v>
      </c>
      <c r="C51" s="325"/>
      <c r="D51" s="77" t="s">
        <v>122</v>
      </c>
      <c r="E51" s="77" t="s">
        <v>65</v>
      </c>
      <c r="F51" s="77" t="s">
        <v>273</v>
      </c>
      <c r="G51" s="224">
        <v>1</v>
      </c>
      <c r="H51" s="76"/>
      <c r="I51" s="293">
        <f>1009+20+20</f>
        <v>1049</v>
      </c>
      <c r="J51" s="292"/>
      <c r="K51" s="293">
        <f>1000+20+20</f>
        <v>1040</v>
      </c>
      <c r="L51" s="73"/>
      <c r="M51" s="73"/>
      <c r="N51" s="73"/>
      <c r="O51" s="73">
        <f>O50+1</f>
        <v>38</v>
      </c>
      <c r="P51" s="73"/>
    </row>
    <row r="52" spans="2:17" ht="13">
      <c r="B52" s="324" t="s">
        <v>67</v>
      </c>
      <c r="C52" s="325"/>
      <c r="D52" s="77" t="s">
        <v>122</v>
      </c>
      <c r="E52" s="77" t="s">
        <v>65</v>
      </c>
      <c r="F52" s="77" t="s">
        <v>298</v>
      </c>
      <c r="G52" s="224">
        <v>1</v>
      </c>
      <c r="H52" s="76"/>
      <c r="I52" s="293">
        <f>782+28</f>
        <v>810</v>
      </c>
      <c r="J52" s="292"/>
      <c r="K52" s="293">
        <f>842+54</f>
        <v>896</v>
      </c>
      <c r="L52" s="73"/>
      <c r="M52" s="73" t="e">
        <f>+M28+1</f>
        <v>#REF!</v>
      </c>
      <c r="N52" s="73"/>
      <c r="O52" s="73">
        <f>+O51+1</f>
        <v>39</v>
      </c>
      <c r="P52" s="73"/>
    </row>
    <row r="53" spans="2:17" s="318" customFormat="1" ht="13">
      <c r="B53" s="324" t="s">
        <v>71</v>
      </c>
      <c r="C53" s="325"/>
      <c r="D53" s="77" t="s">
        <v>122</v>
      </c>
      <c r="E53" s="77" t="s">
        <v>65</v>
      </c>
      <c r="F53" s="77" t="s">
        <v>298</v>
      </c>
      <c r="G53" s="224">
        <v>1</v>
      </c>
      <c r="H53" s="76"/>
      <c r="I53" s="293">
        <f>463+260+9+10+10</f>
        <v>752</v>
      </c>
      <c r="J53" s="292"/>
      <c r="K53" s="293">
        <f>608+200+9+10+10</f>
        <v>837</v>
      </c>
      <c r="L53" s="73"/>
      <c r="M53" s="73" t="e">
        <f>+M57+1</f>
        <v>#REF!</v>
      </c>
      <c r="N53" s="73"/>
      <c r="O53" s="73">
        <f>+O52+1</f>
        <v>40</v>
      </c>
      <c r="P53" s="73"/>
    </row>
    <row r="54" spans="2:17" ht="15.5">
      <c r="B54" s="324" t="s">
        <v>770</v>
      </c>
      <c r="C54" s="325"/>
      <c r="D54" s="77" t="s">
        <v>122</v>
      </c>
      <c r="E54" s="77" t="s">
        <v>65</v>
      </c>
      <c r="F54" s="77" t="s">
        <v>411</v>
      </c>
      <c r="G54" s="224">
        <v>1</v>
      </c>
      <c r="H54" s="76"/>
      <c r="I54" s="293">
        <v>763</v>
      </c>
      <c r="J54" s="292"/>
      <c r="K54" s="293">
        <v>781</v>
      </c>
      <c r="L54" s="73"/>
      <c r="M54" s="73" t="e">
        <f>+M52+1</f>
        <v>#REF!</v>
      </c>
      <c r="N54" s="73"/>
      <c r="O54" s="73">
        <f>+O53+1</f>
        <v>41</v>
      </c>
      <c r="P54" s="73"/>
    </row>
    <row r="55" spans="2:17" ht="13">
      <c r="B55" s="324" t="s">
        <v>381</v>
      </c>
      <c r="C55" s="325"/>
      <c r="D55" s="77" t="s">
        <v>122</v>
      </c>
      <c r="E55" s="77" t="s">
        <v>65</v>
      </c>
      <c r="F55" s="77" t="s">
        <v>273</v>
      </c>
      <c r="G55" s="224">
        <v>1</v>
      </c>
      <c r="H55" s="76"/>
      <c r="I55" s="293">
        <f>740+20</f>
        <v>760</v>
      </c>
      <c r="J55" s="292"/>
      <c r="K55" s="293">
        <f>762+20</f>
        <v>782</v>
      </c>
      <c r="L55" s="73"/>
      <c r="M55" s="73"/>
      <c r="N55" s="73"/>
      <c r="O55" s="73">
        <f t="shared" ref="O55:O61" si="4">+O54+1</f>
        <v>42</v>
      </c>
      <c r="P55" s="73"/>
    </row>
    <row r="56" spans="2:17" s="318" customFormat="1" ht="13">
      <c r="B56" s="324" t="s">
        <v>64</v>
      </c>
      <c r="C56" s="325"/>
      <c r="D56" s="77" t="s">
        <v>122</v>
      </c>
      <c r="E56" s="77" t="s">
        <v>65</v>
      </c>
      <c r="F56" s="77" t="s">
        <v>273</v>
      </c>
      <c r="G56" s="224">
        <v>0.75</v>
      </c>
      <c r="H56" s="76"/>
      <c r="I56" s="293">
        <f>779+15+20*75%</f>
        <v>809</v>
      </c>
      <c r="J56" s="292"/>
      <c r="K56" s="293">
        <f>746+15+20*75%</f>
        <v>776</v>
      </c>
      <c r="L56" s="73"/>
      <c r="M56" s="73" t="e">
        <f>+M54+1</f>
        <v>#REF!</v>
      </c>
      <c r="N56" s="73"/>
      <c r="O56" s="73">
        <f t="shared" si="4"/>
        <v>43</v>
      </c>
      <c r="P56" s="73"/>
    </row>
    <row r="57" spans="2:17" ht="13">
      <c r="B57" s="324" t="s">
        <v>69</v>
      </c>
      <c r="C57" s="325"/>
      <c r="D57" s="77" t="s">
        <v>122</v>
      </c>
      <c r="E57" s="77" t="s">
        <v>65</v>
      </c>
      <c r="F57" s="77" t="s">
        <v>273</v>
      </c>
      <c r="G57" s="224">
        <v>1</v>
      </c>
      <c r="H57" s="76"/>
      <c r="I57" s="293">
        <f>662+10+10</f>
        <v>682</v>
      </c>
      <c r="J57" s="292"/>
      <c r="K57" s="293">
        <f>692+10+10</f>
        <v>712</v>
      </c>
      <c r="L57" s="73"/>
      <c r="M57" s="73" t="e">
        <f t="shared" ref="M57:M60" si="5">+M56+1</f>
        <v>#REF!</v>
      </c>
      <c r="N57" s="73"/>
      <c r="O57" s="73">
        <f t="shared" si="4"/>
        <v>44</v>
      </c>
      <c r="P57" s="73"/>
    </row>
    <row r="58" spans="2:17" ht="15.5">
      <c r="B58" s="324" t="s">
        <v>771</v>
      </c>
      <c r="C58" s="325"/>
      <c r="D58" s="77" t="s">
        <v>122</v>
      </c>
      <c r="E58" s="77" t="s">
        <v>65</v>
      </c>
      <c r="F58" s="77" t="s">
        <v>273</v>
      </c>
      <c r="G58" s="224">
        <v>1</v>
      </c>
      <c r="H58" s="76"/>
      <c r="I58" s="293">
        <f>520+3</f>
        <v>523</v>
      </c>
      <c r="J58" s="292"/>
      <c r="K58" s="293">
        <f>606+3</f>
        <v>609</v>
      </c>
      <c r="L58" s="73"/>
      <c r="M58" s="73" t="e">
        <f>+M53+1</f>
        <v>#REF!</v>
      </c>
      <c r="N58" s="73"/>
      <c r="O58" s="73">
        <f t="shared" si="4"/>
        <v>45</v>
      </c>
      <c r="P58" s="73"/>
    </row>
    <row r="59" spans="2:17" s="318" customFormat="1" ht="13">
      <c r="B59" s="324" t="s">
        <v>72</v>
      </c>
      <c r="C59" s="325"/>
      <c r="D59" s="77" t="s">
        <v>122</v>
      </c>
      <c r="E59" s="77" t="s">
        <v>65</v>
      </c>
      <c r="F59" s="77" t="s">
        <v>298</v>
      </c>
      <c r="G59" s="224">
        <v>1</v>
      </c>
      <c r="H59" s="76"/>
      <c r="I59" s="293">
        <f>426+10+10</f>
        <v>446</v>
      </c>
      <c r="J59" s="292"/>
      <c r="K59" s="293">
        <f>500+10+10</f>
        <v>520</v>
      </c>
      <c r="L59" s="73"/>
      <c r="M59" s="73" t="e">
        <f t="shared" si="5"/>
        <v>#REF!</v>
      </c>
      <c r="N59" s="73"/>
      <c r="O59" s="73">
        <f t="shared" si="4"/>
        <v>46</v>
      </c>
      <c r="P59" s="73"/>
    </row>
    <row r="60" spans="2:17" ht="13">
      <c r="B60" s="324" t="s">
        <v>73</v>
      </c>
      <c r="C60" s="325"/>
      <c r="D60" s="77" t="s">
        <v>122</v>
      </c>
      <c r="E60" s="77" t="s">
        <v>65</v>
      </c>
      <c r="F60" s="77" t="s">
        <v>298</v>
      </c>
      <c r="G60" s="224">
        <v>1</v>
      </c>
      <c r="H60" s="76"/>
      <c r="I60" s="293">
        <v>400</v>
      </c>
      <c r="J60" s="292"/>
      <c r="K60" s="293">
        <v>453</v>
      </c>
      <c r="L60" s="73"/>
      <c r="M60" s="73" t="e">
        <f t="shared" si="5"/>
        <v>#REF!</v>
      </c>
      <c r="N60" s="73"/>
      <c r="O60" s="73">
        <f t="shared" si="4"/>
        <v>47</v>
      </c>
      <c r="P60" s="73"/>
    </row>
    <row r="61" spans="2:17" ht="13">
      <c r="B61" s="324" t="s">
        <v>75</v>
      </c>
      <c r="C61" s="325"/>
      <c r="D61" s="77" t="s">
        <v>122</v>
      </c>
      <c r="E61" s="77" t="s">
        <v>65</v>
      </c>
      <c r="F61" s="77" t="s">
        <v>273</v>
      </c>
      <c r="G61" s="326">
        <v>0.78500000000000003</v>
      </c>
      <c r="H61" s="76"/>
      <c r="I61" s="293">
        <f>392+5</f>
        <v>397</v>
      </c>
      <c r="J61" s="292"/>
      <c r="K61" s="293">
        <f>374+5</f>
        <v>379</v>
      </c>
      <c r="L61" s="73"/>
      <c r="M61" s="73" t="e">
        <f>+#REF!+1</f>
        <v>#REF!</v>
      </c>
      <c r="N61" s="73"/>
      <c r="O61" s="73">
        <f t="shared" si="4"/>
        <v>48</v>
      </c>
      <c r="P61" s="73"/>
      <c r="Q61" s="283"/>
    </row>
    <row r="62" spans="2:17" ht="13">
      <c r="B62" s="201" t="s">
        <v>62</v>
      </c>
      <c r="C62" s="84"/>
      <c r="D62" s="76"/>
      <c r="E62" s="76"/>
      <c r="F62" s="77"/>
      <c r="G62" s="202"/>
      <c r="H62" s="202"/>
      <c r="I62" s="203">
        <f>SUM(I50:I61)</f>
        <v>8507</v>
      </c>
      <c r="J62" s="204"/>
      <c r="K62" s="203">
        <f>SUM(K50:K61)</f>
        <v>9002</v>
      </c>
      <c r="M62" s="194" t="e">
        <f>+#REF!+1</f>
        <v>#REF!</v>
      </c>
    </row>
    <row r="63" spans="2:17" ht="13">
      <c r="B63" s="90" t="s">
        <v>471</v>
      </c>
      <c r="C63" s="90"/>
      <c r="D63" s="76"/>
      <c r="E63" s="76"/>
      <c r="F63" s="77"/>
      <c r="G63" s="76"/>
      <c r="H63" s="76"/>
      <c r="I63" s="199"/>
      <c r="J63" s="76"/>
      <c r="K63" s="199"/>
    </row>
    <row r="64" spans="2:17" ht="15.5">
      <c r="B64" s="83" t="s">
        <v>701</v>
      </c>
      <c r="C64" s="84"/>
      <c r="D64" s="103" t="s">
        <v>114</v>
      </c>
      <c r="E64" s="103" t="s">
        <v>254</v>
      </c>
      <c r="F64" s="103" t="s">
        <v>273</v>
      </c>
      <c r="G64" s="104">
        <v>1</v>
      </c>
      <c r="H64" s="105"/>
      <c r="I64" s="200">
        <f>1037+10+15-102</f>
        <v>960</v>
      </c>
      <c r="J64" s="59"/>
      <c r="K64" s="200">
        <v>1130</v>
      </c>
      <c r="O64" s="194">
        <f>O61+1</f>
        <v>49</v>
      </c>
    </row>
    <row r="65" spans="2:15" ht="15.5">
      <c r="B65" s="83" t="s">
        <v>702</v>
      </c>
      <c r="C65" s="84"/>
      <c r="D65" s="103" t="s">
        <v>114</v>
      </c>
      <c r="E65" s="103" t="s">
        <v>255</v>
      </c>
      <c r="F65" s="103" t="s">
        <v>273</v>
      </c>
      <c r="G65" s="104">
        <v>1</v>
      </c>
      <c r="H65" s="105"/>
      <c r="I65" s="193">
        <f>1030+6+3-108</f>
        <v>931</v>
      </c>
      <c r="J65" s="59"/>
      <c r="K65" s="193">
        <v>1130</v>
      </c>
      <c r="M65" s="194" t="e">
        <f>+#REF!+1</f>
        <v>#REF!</v>
      </c>
      <c r="O65" s="194">
        <f t="shared" ref="O65:O85" si="6">+O64+1</f>
        <v>50</v>
      </c>
    </row>
    <row r="66" spans="2:15" ht="15.5">
      <c r="B66" s="83" t="s">
        <v>703</v>
      </c>
      <c r="D66" s="103" t="s">
        <v>114</v>
      </c>
      <c r="E66" s="103" t="s">
        <v>254</v>
      </c>
      <c r="F66" s="103" t="s">
        <v>273</v>
      </c>
      <c r="G66" s="104">
        <v>1</v>
      </c>
      <c r="I66" s="193">
        <f>668</f>
        <v>668</v>
      </c>
      <c r="J66" s="204"/>
      <c r="K66" s="193">
        <f>760+68</f>
        <v>828</v>
      </c>
      <c r="O66" s="194">
        <f t="shared" si="6"/>
        <v>51</v>
      </c>
    </row>
    <row r="67" spans="2:15" ht="13">
      <c r="B67" s="83" t="s">
        <v>80</v>
      </c>
      <c r="C67" s="84"/>
      <c r="D67" s="103" t="s">
        <v>78</v>
      </c>
      <c r="E67" s="103" t="s">
        <v>81</v>
      </c>
      <c r="F67" s="103" t="s">
        <v>298</v>
      </c>
      <c r="G67" s="104">
        <v>1</v>
      </c>
      <c r="H67" s="105"/>
      <c r="I67" s="200">
        <v>720</v>
      </c>
      <c r="J67" s="59"/>
      <c r="K67" s="200">
        <v>807</v>
      </c>
      <c r="M67" s="194" t="e">
        <f>+M62+1</f>
        <v>#REF!</v>
      </c>
      <c r="O67" s="194">
        <f t="shared" si="6"/>
        <v>52</v>
      </c>
    </row>
    <row r="68" spans="2:15" ht="15.5">
      <c r="B68" s="83" t="s">
        <v>704</v>
      </c>
      <c r="C68" s="84"/>
      <c r="D68" s="103" t="s">
        <v>120</v>
      </c>
      <c r="E68" s="103" t="s">
        <v>500</v>
      </c>
      <c r="F68" s="103" t="s">
        <v>273</v>
      </c>
      <c r="G68" s="104">
        <v>1</v>
      </c>
      <c r="H68" s="105"/>
      <c r="I68" s="200">
        <v>750</v>
      </c>
      <c r="J68" s="59"/>
      <c r="K68" s="200">
        <v>731</v>
      </c>
      <c r="O68" s="194">
        <f t="shared" si="6"/>
        <v>53</v>
      </c>
    </row>
    <row r="69" spans="2:15" ht="15.5">
      <c r="B69" s="83" t="s">
        <v>705</v>
      </c>
      <c r="C69" s="84"/>
      <c r="D69" s="103" t="s">
        <v>114</v>
      </c>
      <c r="E69" s="103" t="s">
        <v>255</v>
      </c>
      <c r="F69" s="103" t="s">
        <v>413</v>
      </c>
      <c r="G69" s="104">
        <v>1</v>
      </c>
      <c r="H69" s="105"/>
      <c r="I69" s="200">
        <v>0</v>
      </c>
      <c r="J69" s="59"/>
      <c r="K69" s="200">
        <v>725</v>
      </c>
      <c r="M69" s="194" t="e">
        <f>+M65+1</f>
        <v>#REF!</v>
      </c>
      <c r="O69" s="194">
        <f t="shared" si="6"/>
        <v>54</v>
      </c>
    </row>
    <row r="70" spans="2:15" ht="13">
      <c r="B70" s="83" t="s">
        <v>561</v>
      </c>
      <c r="C70" s="84"/>
      <c r="D70" s="103" t="s">
        <v>120</v>
      </c>
      <c r="E70" s="103" t="s">
        <v>562</v>
      </c>
      <c r="F70" s="103" t="s">
        <v>273</v>
      </c>
      <c r="G70" s="104">
        <v>1</v>
      </c>
      <c r="H70" s="105"/>
      <c r="I70" s="193">
        <v>745</v>
      </c>
      <c r="J70" s="59"/>
      <c r="K70" s="193">
        <v>695</v>
      </c>
      <c r="O70" s="194">
        <f t="shared" si="6"/>
        <v>55</v>
      </c>
    </row>
    <row r="71" spans="2:15" ht="15.5">
      <c r="B71" s="83" t="s">
        <v>706</v>
      </c>
      <c r="C71" s="84"/>
      <c r="D71" s="103" t="s">
        <v>114</v>
      </c>
      <c r="E71" s="103" t="s">
        <v>254</v>
      </c>
      <c r="F71" s="103" t="s">
        <v>273</v>
      </c>
      <c r="G71" s="104">
        <v>1</v>
      </c>
      <c r="H71" s="105"/>
      <c r="I71" s="193">
        <f>518.5-55</f>
        <v>463.5</v>
      </c>
      <c r="J71" s="59"/>
      <c r="K71" s="193">
        <v>565</v>
      </c>
      <c r="M71" s="194" t="e">
        <f>+#REF!+1</f>
        <v>#REF!</v>
      </c>
      <c r="O71" s="194">
        <f t="shared" si="6"/>
        <v>56</v>
      </c>
    </row>
    <row r="72" spans="2:15" ht="13">
      <c r="B72" s="83" t="s">
        <v>104</v>
      </c>
      <c r="C72" s="84"/>
      <c r="D72" s="103" t="s">
        <v>120</v>
      </c>
      <c r="E72" s="103" t="s">
        <v>105</v>
      </c>
      <c r="F72" s="103" t="s">
        <v>273</v>
      </c>
      <c r="G72" s="104">
        <v>1</v>
      </c>
      <c r="H72" s="105"/>
      <c r="I72" s="193">
        <f>543+9</f>
        <v>552</v>
      </c>
      <c r="J72" s="59"/>
      <c r="K72" s="193">
        <f>543+9</f>
        <v>552</v>
      </c>
      <c r="O72" s="194">
        <f t="shared" si="6"/>
        <v>57</v>
      </c>
    </row>
    <row r="73" spans="2:15" ht="15.5">
      <c r="B73" s="83" t="s">
        <v>607</v>
      </c>
      <c r="C73" s="84"/>
      <c r="D73" s="103" t="s">
        <v>120</v>
      </c>
      <c r="E73" s="103" t="s">
        <v>112</v>
      </c>
      <c r="F73" s="103" t="s">
        <v>273</v>
      </c>
      <c r="G73" s="104">
        <v>0.5</v>
      </c>
      <c r="H73" s="105"/>
      <c r="I73" s="200">
        <v>422</v>
      </c>
      <c r="J73" s="59"/>
      <c r="K73" s="200">
        <v>519</v>
      </c>
      <c r="M73" s="194" t="e">
        <f>+M71+1</f>
        <v>#REF!</v>
      </c>
      <c r="O73" s="194">
        <f t="shared" si="6"/>
        <v>58</v>
      </c>
    </row>
    <row r="74" spans="2:15" ht="15.5">
      <c r="B74" s="83" t="s">
        <v>707</v>
      </c>
      <c r="C74" s="84"/>
      <c r="D74" s="103" t="s">
        <v>114</v>
      </c>
      <c r="E74" s="103" t="s">
        <v>115</v>
      </c>
      <c r="F74" s="103" t="s">
        <v>412</v>
      </c>
      <c r="G74" s="104">
        <v>1</v>
      </c>
      <c r="H74" s="105"/>
      <c r="I74" s="200">
        <v>0</v>
      </c>
      <c r="J74" s="59"/>
      <c r="K74" s="200">
        <v>503</v>
      </c>
      <c r="M74" s="194" t="e">
        <f>+#REF!+1</f>
        <v>#REF!</v>
      </c>
      <c r="O74" s="194">
        <f t="shared" si="6"/>
        <v>59</v>
      </c>
    </row>
    <row r="75" spans="2:15" ht="13">
      <c r="B75" s="83" t="s">
        <v>89</v>
      </c>
      <c r="C75" s="84"/>
      <c r="D75" s="103" t="s">
        <v>78</v>
      </c>
      <c r="E75" s="103" t="s">
        <v>90</v>
      </c>
      <c r="F75" s="103" t="s">
        <v>298</v>
      </c>
      <c r="G75" s="104">
        <v>1</v>
      </c>
      <c r="H75" s="105"/>
      <c r="I75" s="200">
        <v>184</v>
      </c>
      <c r="J75" s="59"/>
      <c r="K75" s="200">
        <v>215</v>
      </c>
      <c r="M75" s="194" t="e">
        <f>+#REF!+1</f>
        <v>#REF!</v>
      </c>
      <c r="O75" s="194">
        <f t="shared" si="6"/>
        <v>60</v>
      </c>
    </row>
    <row r="76" spans="2:15" ht="15.5">
      <c r="B76" s="83" t="s">
        <v>708</v>
      </c>
      <c r="C76" s="84"/>
      <c r="D76" s="103" t="s">
        <v>114</v>
      </c>
      <c r="E76" s="103" t="s">
        <v>256</v>
      </c>
      <c r="F76" s="103" t="s">
        <v>412</v>
      </c>
      <c r="G76" s="104">
        <v>1</v>
      </c>
      <c r="H76" s="105"/>
      <c r="I76" s="200">
        <v>0</v>
      </c>
      <c r="J76" s="59"/>
      <c r="K76" s="200">
        <v>191</v>
      </c>
      <c r="M76" s="194" t="e">
        <f>+#REF!+1</f>
        <v>#REF!</v>
      </c>
      <c r="O76" s="194">
        <f t="shared" si="6"/>
        <v>61</v>
      </c>
    </row>
    <row r="77" spans="2:15" ht="15.5">
      <c r="B77" s="83" t="s">
        <v>709</v>
      </c>
      <c r="C77" s="84"/>
      <c r="D77" s="103" t="s">
        <v>120</v>
      </c>
      <c r="E77" s="103" t="s">
        <v>107</v>
      </c>
      <c r="F77" s="103" t="s">
        <v>298</v>
      </c>
      <c r="G77" s="104" t="s">
        <v>748</v>
      </c>
      <c r="H77" s="105"/>
      <c r="I77" s="200">
        <v>110</v>
      </c>
      <c r="J77" s="59"/>
      <c r="K77" s="200">
        <v>121</v>
      </c>
      <c r="M77" s="194" t="e">
        <f>+#REF!+1</f>
        <v>#REF!</v>
      </c>
      <c r="O77" s="194">
        <f t="shared" si="6"/>
        <v>62</v>
      </c>
    </row>
    <row r="78" spans="2:15" ht="15.5">
      <c r="B78" s="83" t="s">
        <v>710</v>
      </c>
      <c r="C78" s="84"/>
      <c r="D78" s="103" t="s">
        <v>114</v>
      </c>
      <c r="E78" s="103" t="s">
        <v>256</v>
      </c>
      <c r="F78" s="103" t="s">
        <v>412</v>
      </c>
      <c r="G78" s="104">
        <v>1</v>
      </c>
      <c r="H78" s="105"/>
      <c r="I78" s="193">
        <v>0</v>
      </c>
      <c r="J78" s="59"/>
      <c r="K78" s="193">
        <v>92</v>
      </c>
      <c r="M78" s="194" t="e">
        <f>+M77+1</f>
        <v>#REF!</v>
      </c>
      <c r="O78" s="194">
        <f t="shared" si="6"/>
        <v>63</v>
      </c>
    </row>
    <row r="79" spans="2:15" ht="13">
      <c r="B79" s="83" t="s">
        <v>108</v>
      </c>
      <c r="C79" s="84"/>
      <c r="D79" s="103" t="s">
        <v>120</v>
      </c>
      <c r="E79" s="103" t="s">
        <v>107</v>
      </c>
      <c r="F79" s="103" t="s">
        <v>273</v>
      </c>
      <c r="G79" s="104">
        <v>1</v>
      </c>
      <c r="H79" s="105"/>
      <c r="I79" s="200">
        <v>60</v>
      </c>
      <c r="J79" s="59"/>
      <c r="K79" s="200">
        <v>80</v>
      </c>
      <c r="M79" s="194" t="e">
        <f t="shared" ref="M79:M92" si="7">+M78+1</f>
        <v>#REF!</v>
      </c>
      <c r="O79" s="194">
        <f t="shared" si="6"/>
        <v>64</v>
      </c>
    </row>
    <row r="80" spans="2:15" ht="15.5">
      <c r="B80" s="83" t="s">
        <v>711</v>
      </c>
      <c r="C80" s="84"/>
      <c r="D80" s="103" t="s">
        <v>114</v>
      </c>
      <c r="E80" s="103" t="s">
        <v>256</v>
      </c>
      <c r="F80" s="103" t="s">
        <v>412</v>
      </c>
      <c r="G80" s="104">
        <v>1</v>
      </c>
      <c r="H80" s="105"/>
      <c r="I80" s="200">
        <v>0</v>
      </c>
      <c r="J80" s="59"/>
      <c r="K80" s="200">
        <v>73</v>
      </c>
      <c r="M80" s="194" t="e">
        <f>+#REF!+1</f>
        <v>#REF!</v>
      </c>
      <c r="O80" s="194">
        <f t="shared" si="6"/>
        <v>65</v>
      </c>
    </row>
    <row r="81" spans="1:16" ht="13">
      <c r="B81" s="83" t="s">
        <v>220</v>
      </c>
      <c r="C81" s="84"/>
      <c r="D81" s="103" t="s">
        <v>114</v>
      </c>
      <c r="E81" s="103" t="s">
        <v>256</v>
      </c>
      <c r="F81" s="103" t="s">
        <v>412</v>
      </c>
      <c r="G81" s="104">
        <v>1</v>
      </c>
      <c r="H81" s="105"/>
      <c r="I81" s="200">
        <v>0</v>
      </c>
      <c r="J81" s="59"/>
      <c r="K81" s="200">
        <v>67</v>
      </c>
      <c r="M81" s="194" t="e">
        <f>+#REF!+1</f>
        <v>#REF!</v>
      </c>
      <c r="O81" s="194">
        <f t="shared" si="6"/>
        <v>66</v>
      </c>
    </row>
    <row r="82" spans="1:16" ht="13">
      <c r="B82" s="83" t="s">
        <v>109</v>
      </c>
      <c r="C82" s="84"/>
      <c r="D82" s="103" t="s">
        <v>120</v>
      </c>
      <c r="E82" s="103" t="s">
        <v>107</v>
      </c>
      <c r="F82" s="103" t="s">
        <v>273</v>
      </c>
      <c r="G82" s="104">
        <v>1</v>
      </c>
      <c r="H82" s="105"/>
      <c r="I82" s="200">
        <v>55</v>
      </c>
      <c r="J82" s="59"/>
      <c r="K82" s="200">
        <v>56</v>
      </c>
      <c r="M82" s="194" t="e">
        <f>+#REF!+1</f>
        <v>#REF!</v>
      </c>
      <c r="O82" s="194">
        <f t="shared" si="6"/>
        <v>67</v>
      </c>
    </row>
    <row r="83" spans="1:16" ht="13">
      <c r="B83" s="83" t="s">
        <v>224</v>
      </c>
      <c r="C83" s="84"/>
      <c r="D83" s="103" t="s">
        <v>114</v>
      </c>
      <c r="E83" s="103" t="s">
        <v>255</v>
      </c>
      <c r="F83" s="103" t="s">
        <v>412</v>
      </c>
      <c r="G83" s="104">
        <v>1</v>
      </c>
      <c r="H83" s="105"/>
      <c r="I83" s="193">
        <v>0</v>
      </c>
      <c r="J83" s="59"/>
      <c r="K83" s="193">
        <v>53</v>
      </c>
      <c r="M83" s="194" t="e">
        <f t="shared" si="7"/>
        <v>#REF!</v>
      </c>
      <c r="O83" s="194">
        <f t="shared" si="6"/>
        <v>68</v>
      </c>
    </row>
    <row r="84" spans="1:16" ht="13">
      <c r="B84" s="83" t="s">
        <v>110</v>
      </c>
      <c r="C84" s="84"/>
      <c r="D84" s="103" t="s">
        <v>120</v>
      </c>
      <c r="E84" s="103" t="s">
        <v>107</v>
      </c>
      <c r="F84" s="103" t="s">
        <v>412</v>
      </c>
      <c r="G84" s="104">
        <v>1</v>
      </c>
      <c r="H84" s="105"/>
      <c r="I84" s="200">
        <v>0</v>
      </c>
      <c r="J84" s="59"/>
      <c r="K84" s="200">
        <v>48</v>
      </c>
      <c r="M84" s="194" t="e">
        <f t="shared" si="7"/>
        <v>#REF!</v>
      </c>
      <c r="O84" s="194">
        <f t="shared" si="6"/>
        <v>69</v>
      </c>
    </row>
    <row r="85" spans="1:16" ht="15.5">
      <c r="B85" s="83" t="s">
        <v>712</v>
      </c>
      <c r="C85" s="84"/>
      <c r="D85" s="103" t="s">
        <v>120</v>
      </c>
      <c r="E85" s="103" t="s">
        <v>107</v>
      </c>
      <c r="F85" s="103" t="s">
        <v>298</v>
      </c>
      <c r="G85" s="104">
        <v>1</v>
      </c>
      <c r="H85" s="105"/>
      <c r="I85" s="193">
        <v>45</v>
      </c>
      <c r="J85" s="59"/>
      <c r="K85" s="193">
        <v>47</v>
      </c>
      <c r="M85" s="194" t="e">
        <f t="shared" si="7"/>
        <v>#REF!</v>
      </c>
      <c r="O85" s="194">
        <f t="shared" si="6"/>
        <v>70</v>
      </c>
    </row>
    <row r="86" spans="1:16" ht="13">
      <c r="B86" s="83" t="s">
        <v>226</v>
      </c>
      <c r="C86" s="84"/>
      <c r="D86" s="103" t="s">
        <v>114</v>
      </c>
      <c r="E86" s="103" t="s">
        <v>257</v>
      </c>
      <c r="F86" s="103" t="s">
        <v>412</v>
      </c>
      <c r="G86" s="104">
        <v>1</v>
      </c>
      <c r="H86" s="105"/>
      <c r="I86" s="200">
        <v>0</v>
      </c>
      <c r="J86" s="59"/>
      <c r="K86" s="200">
        <v>33</v>
      </c>
      <c r="M86" s="194" t="e">
        <f>+M85+1</f>
        <v>#REF!</v>
      </c>
      <c r="O86" s="194">
        <f>+O85+1</f>
        <v>71</v>
      </c>
    </row>
    <row r="87" spans="1:16" ht="13">
      <c r="B87" s="83" t="s">
        <v>229</v>
      </c>
      <c r="C87" s="84"/>
      <c r="D87" s="103" t="s">
        <v>114</v>
      </c>
      <c r="E87" s="103" t="s">
        <v>255</v>
      </c>
      <c r="F87" s="103" t="s">
        <v>412</v>
      </c>
      <c r="G87" s="104">
        <v>1</v>
      </c>
      <c r="H87" s="105"/>
      <c r="I87" s="200">
        <v>0</v>
      </c>
      <c r="J87" s="59"/>
      <c r="K87" s="200">
        <v>23</v>
      </c>
      <c r="M87" s="194" t="e">
        <f>+#REF!+1</f>
        <v>#REF!</v>
      </c>
      <c r="O87" s="194">
        <f>O86+1</f>
        <v>72</v>
      </c>
    </row>
    <row r="88" spans="1:16" ht="13">
      <c r="B88" s="83" t="s">
        <v>232</v>
      </c>
      <c r="C88" s="84"/>
      <c r="D88" s="103" t="s">
        <v>114</v>
      </c>
      <c r="E88" s="103" t="s">
        <v>255</v>
      </c>
      <c r="F88" s="103" t="s">
        <v>412</v>
      </c>
      <c r="G88" s="104">
        <v>1</v>
      </c>
      <c r="H88" s="105"/>
      <c r="I88" s="193">
        <v>0</v>
      </c>
      <c r="J88" s="59"/>
      <c r="K88" s="193">
        <v>20</v>
      </c>
      <c r="M88" s="194" t="e">
        <f t="shared" si="7"/>
        <v>#REF!</v>
      </c>
      <c r="O88" s="194">
        <f>+O87+1</f>
        <v>73</v>
      </c>
    </row>
    <row r="89" spans="1:16" ht="13">
      <c r="B89" s="83" t="s">
        <v>234</v>
      </c>
      <c r="C89" s="84"/>
      <c r="D89" s="103" t="s">
        <v>114</v>
      </c>
      <c r="E89" s="103" t="s">
        <v>257</v>
      </c>
      <c r="F89" s="103" t="s">
        <v>412</v>
      </c>
      <c r="G89" s="104">
        <v>1</v>
      </c>
      <c r="H89" s="105"/>
      <c r="I89" s="200">
        <v>0</v>
      </c>
      <c r="J89" s="59"/>
      <c r="K89" s="200">
        <v>12</v>
      </c>
      <c r="M89" s="194" t="e">
        <f t="shared" si="7"/>
        <v>#REF!</v>
      </c>
      <c r="O89" s="194">
        <f>+O88+1</f>
        <v>74</v>
      </c>
    </row>
    <row r="90" spans="1:16" ht="13">
      <c r="B90" s="83" t="s">
        <v>237</v>
      </c>
      <c r="C90" s="84"/>
      <c r="D90" s="103" t="s">
        <v>114</v>
      </c>
      <c r="E90" s="103" t="s">
        <v>258</v>
      </c>
      <c r="F90" s="103" t="s">
        <v>412</v>
      </c>
      <c r="G90" s="104">
        <v>1</v>
      </c>
      <c r="H90" s="105"/>
      <c r="I90" s="193">
        <v>0</v>
      </c>
      <c r="J90" s="59"/>
      <c r="K90" s="193">
        <v>10</v>
      </c>
      <c r="M90" s="194" t="e">
        <f t="shared" si="7"/>
        <v>#REF!</v>
      </c>
      <c r="O90" s="194">
        <f>+O89+1</f>
        <v>75</v>
      </c>
    </row>
    <row r="91" spans="1:16" ht="13">
      <c r="B91" s="83" t="s">
        <v>240</v>
      </c>
      <c r="C91" s="84"/>
      <c r="D91" s="103" t="s">
        <v>114</v>
      </c>
      <c r="E91" s="103" t="s">
        <v>256</v>
      </c>
      <c r="F91" s="103" t="s">
        <v>243</v>
      </c>
      <c r="G91" s="104">
        <v>1</v>
      </c>
      <c r="H91" s="105"/>
      <c r="I91" s="198">
        <v>0</v>
      </c>
      <c r="J91" s="59"/>
      <c r="K91" s="198">
        <v>4</v>
      </c>
      <c r="M91" s="194" t="e">
        <f t="shared" si="7"/>
        <v>#REF!</v>
      </c>
      <c r="O91" s="194">
        <f>+O90+1</f>
        <v>76</v>
      </c>
      <c r="P91" s="73" t="s">
        <v>773</v>
      </c>
    </row>
    <row r="92" spans="1:16" ht="13">
      <c r="B92" s="201" t="s">
        <v>62</v>
      </c>
      <c r="C92" s="84"/>
      <c r="D92" s="103"/>
      <c r="E92" s="103"/>
      <c r="F92" s="103"/>
      <c r="G92" s="104"/>
      <c r="H92" s="105"/>
      <c r="I92" s="200">
        <f>SUM(I64:I91)</f>
        <v>6665.5</v>
      </c>
      <c r="J92" s="59"/>
      <c r="K92" s="200">
        <f>SUM(K64:K91)</f>
        <v>9330</v>
      </c>
      <c r="M92" s="194" t="e">
        <f t="shared" si="7"/>
        <v>#REF!</v>
      </c>
      <c r="N92" s="194" t="s">
        <v>138</v>
      </c>
    </row>
    <row r="93" spans="1:16" ht="13.5" thickBot="1">
      <c r="B93" s="229" t="s">
        <v>751</v>
      </c>
      <c r="C93" s="240">
        <f>O91</f>
        <v>76</v>
      </c>
      <c r="I93" s="230">
        <f>+I48+I62+I92</f>
        <v>21847.5</v>
      </c>
      <c r="J93" s="231"/>
      <c r="K93" s="230">
        <f>+K48+K62+K92</f>
        <v>25962</v>
      </c>
    </row>
    <row r="94" spans="1:16" ht="13.5" thickTop="1">
      <c r="B94" s="76"/>
      <c r="C94" s="76"/>
      <c r="D94" s="76"/>
      <c r="E94" s="76"/>
      <c r="F94" s="77"/>
      <c r="G94" s="76"/>
      <c r="H94" s="76"/>
      <c r="I94" s="235"/>
      <c r="J94" s="105"/>
      <c r="K94" s="235"/>
    </row>
    <row r="95" spans="1:16" ht="42.75" customHeight="1">
      <c r="A95" s="236">
        <v>-1</v>
      </c>
      <c r="B95" s="364" t="s">
        <v>696</v>
      </c>
      <c r="C95" s="364"/>
      <c r="D95" s="364"/>
      <c r="E95" s="364"/>
      <c r="F95" s="364"/>
      <c r="G95" s="364"/>
      <c r="H95" s="364"/>
      <c r="I95" s="364"/>
      <c r="J95" s="364"/>
      <c r="K95" s="364"/>
    </row>
    <row r="96" spans="1:16" ht="55.5" customHeight="1">
      <c r="A96" s="236">
        <v>-2</v>
      </c>
      <c r="B96" s="364" t="s">
        <v>721</v>
      </c>
      <c r="C96" s="364"/>
      <c r="D96" s="364"/>
      <c r="E96" s="364"/>
      <c r="F96" s="364"/>
      <c r="G96" s="364"/>
      <c r="H96" s="364"/>
      <c r="I96" s="364"/>
      <c r="J96" s="364"/>
      <c r="K96" s="364"/>
    </row>
    <row r="97" spans="1:11" ht="29.25" customHeight="1">
      <c r="A97" s="236">
        <v>-3</v>
      </c>
      <c r="B97" s="364" t="s">
        <v>118</v>
      </c>
      <c r="C97" s="364"/>
      <c r="D97" s="364"/>
      <c r="E97" s="364"/>
      <c r="F97" s="364"/>
      <c r="G97" s="364"/>
      <c r="H97" s="364"/>
      <c r="I97" s="364"/>
      <c r="J97" s="364"/>
      <c r="K97" s="364"/>
    </row>
    <row r="98" spans="1:11" ht="19.5" customHeight="1">
      <c r="A98" s="236">
        <v>-4</v>
      </c>
      <c r="B98" s="364" t="s">
        <v>697</v>
      </c>
      <c r="C98" s="364"/>
      <c r="D98" s="364"/>
      <c r="E98" s="364"/>
      <c r="F98" s="364"/>
      <c r="G98" s="364"/>
      <c r="H98" s="364"/>
      <c r="I98" s="364"/>
      <c r="J98" s="364"/>
      <c r="K98" s="364"/>
    </row>
    <row r="99" spans="1:11" ht="19.5" customHeight="1">
      <c r="A99" s="236">
        <v>-5</v>
      </c>
      <c r="B99" s="364" t="s">
        <v>723</v>
      </c>
      <c r="C99" s="364"/>
      <c r="D99" s="364"/>
      <c r="E99" s="364"/>
      <c r="F99" s="364"/>
      <c r="G99" s="364"/>
      <c r="H99" s="364"/>
      <c r="I99" s="364"/>
      <c r="J99" s="364"/>
      <c r="K99" s="364"/>
    </row>
    <row r="100" spans="1:11" ht="19.5" customHeight="1">
      <c r="A100" s="236">
        <v>-6</v>
      </c>
      <c r="B100" s="364" t="s">
        <v>455</v>
      </c>
      <c r="C100" s="364"/>
      <c r="D100" s="364"/>
      <c r="E100" s="364"/>
      <c r="F100" s="364"/>
      <c r="G100" s="364"/>
      <c r="H100" s="364"/>
      <c r="I100" s="364"/>
      <c r="J100" s="364"/>
      <c r="K100" s="364"/>
    </row>
    <row r="101" spans="1:11" ht="19.5" customHeight="1">
      <c r="A101" s="236">
        <v>-7</v>
      </c>
      <c r="B101" s="364" t="s">
        <v>644</v>
      </c>
      <c r="C101" s="364"/>
      <c r="D101" s="364"/>
      <c r="E101" s="364"/>
      <c r="F101" s="364"/>
      <c r="G101" s="364"/>
      <c r="H101" s="273"/>
      <c r="I101" s="273"/>
      <c r="J101" s="273"/>
      <c r="K101" s="273"/>
    </row>
    <row r="102" spans="1:11" ht="19.399999999999999" customHeight="1">
      <c r="A102" s="236">
        <v>-8</v>
      </c>
      <c r="B102" s="364" t="s">
        <v>713</v>
      </c>
      <c r="C102" s="364"/>
      <c r="D102" s="364"/>
      <c r="E102" s="364"/>
      <c r="F102" s="364"/>
      <c r="G102" s="364"/>
      <c r="H102" s="364"/>
      <c r="I102" s="364"/>
      <c r="J102" s="364"/>
      <c r="K102" s="364"/>
    </row>
    <row r="103" spans="1:11" ht="19.5" customHeight="1">
      <c r="A103" s="236">
        <v>-9</v>
      </c>
      <c r="B103" s="364" t="s">
        <v>410</v>
      </c>
      <c r="C103" s="364"/>
      <c r="D103" s="364"/>
      <c r="E103" s="364"/>
      <c r="F103" s="364"/>
      <c r="G103" s="364"/>
      <c r="H103" s="364"/>
      <c r="I103" s="364"/>
      <c r="J103" s="364"/>
      <c r="K103" s="364"/>
    </row>
  </sheetData>
  <autoFilter ref="A7:P93" xr:uid="{00000000-0009-0000-0000-00000D000000}"/>
  <mergeCells count="9">
    <mergeCell ref="B101:G101"/>
    <mergeCell ref="B102:K102"/>
    <mergeCell ref="B103:K103"/>
    <mergeCell ref="B95:K95"/>
    <mergeCell ref="B96:K96"/>
    <mergeCell ref="B97:K97"/>
    <mergeCell ref="B98:K98"/>
    <mergeCell ref="B99:K99"/>
    <mergeCell ref="B100:K100"/>
  </mergeCells>
  <conditionalFormatting sqref="B8:K93">
    <cfRule type="expression" dxfId="226" priority="1">
      <formula>MOD(ROW(),2)=0</formula>
    </cfRule>
  </conditionalFormatting>
  <pageMargins left="0.45" right="0.45" top="0.25" bottom="0.25" header="0.3" footer="0.3"/>
  <pageSetup paperSize="3" scale="7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654</v>
      </c>
      <c r="C6" s="155"/>
      <c r="D6" s="156">
        <f>'CPN Portfolio 6.30.18'!I46</f>
        <v>6482</v>
      </c>
      <c r="E6" s="156">
        <f>'CPN Portfolio 6.30.18'!I61</f>
        <v>8565</v>
      </c>
      <c r="F6" s="156">
        <f>'CPN Portfolio 6.30.18'!I93</f>
        <v>6560.5</v>
      </c>
      <c r="G6" s="158"/>
      <c r="H6" s="156">
        <f>SUM(D6:G6)</f>
        <v>21607.5</v>
      </c>
      <c r="J6" s="159"/>
    </row>
    <row r="7" spans="1:11">
      <c r="B7" s="276"/>
      <c r="D7" s="267"/>
      <c r="E7" s="267"/>
      <c r="F7" s="267"/>
      <c r="G7" s="272"/>
      <c r="H7" s="267"/>
    </row>
    <row r="8" spans="1:11">
      <c r="B8" s="276"/>
      <c r="D8" s="267"/>
      <c r="E8" s="267"/>
      <c r="F8" s="267"/>
      <c r="G8" s="272"/>
      <c r="H8" s="267"/>
    </row>
    <row r="9" spans="1:11">
      <c r="A9" s="147"/>
      <c r="B9" s="155" t="s">
        <v>657</v>
      </c>
      <c r="C9" s="161"/>
      <c r="D9" s="214">
        <f>SUM(D6:D8)</f>
        <v>6482</v>
      </c>
      <c r="E9" s="214">
        <f t="shared" ref="E9:F9" si="0">SUM(E6:E8)</f>
        <v>8565</v>
      </c>
      <c r="F9" s="214">
        <f t="shared" si="0"/>
        <v>6560.5</v>
      </c>
      <c r="G9" s="214">
        <f>SUM(G6:G7)</f>
        <v>0</v>
      </c>
      <c r="H9" s="214">
        <f>SUM(H6:H8)</f>
        <v>21607.5</v>
      </c>
      <c r="J9" s="159">
        <f>H9-'CPN Portfolio 12.31.18 '!I94</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t="s">
        <v>494</v>
      </c>
      <c r="C14" s="161"/>
      <c r="D14" s="274">
        <v>0</v>
      </c>
      <c r="E14" s="274">
        <v>0</v>
      </c>
      <c r="F14" s="274">
        <f>'CPN Portfolio 9.30.18'!I98</f>
        <v>668</v>
      </c>
      <c r="G14" s="168"/>
      <c r="H14" s="275">
        <f>SUM(D14:F14)</f>
        <v>668</v>
      </c>
    </row>
    <row r="15" spans="1:11">
      <c r="A15" s="147"/>
      <c r="B15" s="160" t="s">
        <v>425</v>
      </c>
      <c r="C15" s="161"/>
      <c r="D15" s="167">
        <f>SUM(D14:D14)</f>
        <v>0</v>
      </c>
      <c r="E15" s="167">
        <f>SUM(E14:E14)</f>
        <v>0</v>
      </c>
      <c r="F15" s="167">
        <f>SUM(F14:F14)</f>
        <v>668</v>
      </c>
      <c r="G15" s="167">
        <f>SUM(G14:G14)</f>
        <v>0</v>
      </c>
      <c r="H15" s="167">
        <f>SUM(H14:H14)</f>
        <v>668</v>
      </c>
    </row>
    <row r="16" spans="1:11">
      <c r="A16" s="147"/>
      <c r="B16" s="239" t="s">
        <v>360</v>
      </c>
      <c r="C16" s="161"/>
      <c r="D16" s="167"/>
      <c r="E16" s="167"/>
      <c r="F16" s="167"/>
      <c r="G16" s="168"/>
      <c r="H16" s="169"/>
    </row>
    <row r="17" spans="1:10">
      <c r="A17" s="147"/>
      <c r="B17" s="83" t="s">
        <v>649</v>
      </c>
      <c r="C17" s="161"/>
      <c r="D17" s="167"/>
      <c r="E17" s="167">
        <f>'CPN Portfolio 09.30.17 '!I101</f>
        <v>0</v>
      </c>
      <c r="F17" s="167">
        <f>'CPN Portfolio 9.30.18'!I101</f>
        <v>124</v>
      </c>
      <c r="G17" s="168"/>
      <c r="H17" s="169">
        <f>SUM(D17:F17)</f>
        <v>124</v>
      </c>
    </row>
    <row r="18" spans="1:10" ht="14.5" thickBot="1">
      <c r="A18" s="147"/>
      <c r="B18" s="160" t="s">
        <v>587</v>
      </c>
      <c r="C18" s="161"/>
      <c r="D18" s="171">
        <f>SUM(D17:D17)</f>
        <v>0</v>
      </c>
      <c r="E18" s="171">
        <f>SUM(E17:E17)</f>
        <v>0</v>
      </c>
      <c r="F18" s="171">
        <f>SUM(F17:F17)</f>
        <v>124</v>
      </c>
      <c r="G18" s="171">
        <f>SUM(G17:G17)</f>
        <v>0</v>
      </c>
      <c r="H18" s="171">
        <f>SUM(H17:H17)</f>
        <v>124</v>
      </c>
      <c r="J18" s="159"/>
    </row>
    <row r="19" spans="1:10" ht="14.5" thickTop="1">
      <c r="A19" s="147"/>
      <c r="B19" s="160"/>
      <c r="C19" s="161"/>
      <c r="D19" s="173"/>
      <c r="E19" s="173"/>
      <c r="F19" s="174"/>
      <c r="G19" s="175"/>
      <c r="H19" s="176"/>
    </row>
    <row r="20" spans="1:10" ht="14.5" thickBot="1">
      <c r="A20" s="147"/>
      <c r="B20" s="148" t="s">
        <v>537</v>
      </c>
      <c r="C20" s="161"/>
      <c r="D20" s="179">
        <f>+D9+D15+D18</f>
        <v>6482</v>
      </c>
      <c r="E20" s="179">
        <f>+E9+E15+E18</f>
        <v>8565</v>
      </c>
      <c r="F20" s="179">
        <f>+F9+F15+F18</f>
        <v>7352.5</v>
      </c>
      <c r="G20" s="179">
        <f>+G9+G15+G18</f>
        <v>0</v>
      </c>
      <c r="H20" s="179">
        <f>+H9+H15+H18</f>
        <v>22399.5</v>
      </c>
      <c r="J20" s="159">
        <f>H20-'CPN Portfolio 12.31.18 '!I102</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3">
    <cfRule type="expression" dxfId="128" priority="2">
      <formula>MOD(ROW(),2)=0</formula>
    </cfRule>
  </conditionalFormatting>
  <conditionalFormatting sqref="B17">
    <cfRule type="expression" dxfId="127" priority="1">
      <formula>MOD(ROW(),2)=0</formula>
    </cfRule>
  </conditionalFormatting>
  <pageMargins left="0.7" right="0.7" top="0.75" bottom="0.75" header="0.3" footer="0.3"/>
  <pageSetup scale="83"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S114"/>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653</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619</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8565</v>
      </c>
      <c r="J61" s="204"/>
      <c r="K61" s="203">
        <f>SUM(K48:K60)</f>
        <v>9086</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f>
        <v>1062</v>
      </c>
      <c r="J63" s="59"/>
      <c r="K63" s="200">
        <v>1130</v>
      </c>
      <c r="O63" s="194">
        <f>+O60+1</f>
        <v>49</v>
      </c>
    </row>
    <row r="64" spans="2:17" ht="13">
      <c r="B64" s="83" t="s">
        <v>183</v>
      </c>
      <c r="C64" s="84"/>
      <c r="D64" s="103" t="s">
        <v>114</v>
      </c>
      <c r="E64" s="103" t="s">
        <v>255</v>
      </c>
      <c r="F64" s="103" t="s">
        <v>273</v>
      </c>
      <c r="G64" s="104">
        <v>1</v>
      </c>
      <c r="H64" s="105"/>
      <c r="I64" s="193">
        <f>1030+6+3</f>
        <v>1039</v>
      </c>
      <c r="J64" s="59"/>
      <c r="K64" s="193">
        <v>1130</v>
      </c>
      <c r="M64" s="194" t="e">
        <f>+#REF!+1</f>
        <v>#REF!</v>
      </c>
      <c r="O64" s="194">
        <f t="shared" ref="O64:O92" si="6">+O63+1</f>
        <v>50</v>
      </c>
    </row>
    <row r="65" spans="2:15" ht="13">
      <c r="B65" s="83" t="s">
        <v>80</v>
      </c>
      <c r="C65" s="84"/>
      <c r="D65" s="103" t="s">
        <v>78</v>
      </c>
      <c r="E65" s="103" t="s">
        <v>81</v>
      </c>
      <c r="F65" s="103" t="s">
        <v>298</v>
      </c>
      <c r="G65" s="104">
        <v>1</v>
      </c>
      <c r="H65" s="105"/>
      <c r="I65" s="200">
        <v>720</v>
      </c>
      <c r="J65" s="59"/>
      <c r="K65" s="200">
        <v>807</v>
      </c>
      <c r="M65" s="194" t="e">
        <f>+M61+1</f>
        <v>#REF!</v>
      </c>
      <c r="O65" s="194">
        <f t="shared" si="6"/>
        <v>51</v>
      </c>
    </row>
    <row r="66" spans="2:15" ht="13">
      <c r="B66" s="83" t="s">
        <v>499</v>
      </c>
      <c r="C66" s="84"/>
      <c r="D66" s="103" t="s">
        <v>120</v>
      </c>
      <c r="E66" s="103" t="s">
        <v>500</v>
      </c>
      <c r="F66" s="103" t="s">
        <v>273</v>
      </c>
      <c r="G66" s="104">
        <v>1</v>
      </c>
      <c r="H66" s="105"/>
      <c r="I66" s="200">
        <v>750</v>
      </c>
      <c r="J66" s="59"/>
      <c r="K66" s="200">
        <v>731</v>
      </c>
      <c r="O66" s="194">
        <f t="shared" si="6"/>
        <v>52</v>
      </c>
    </row>
    <row r="67" spans="2:15" ht="13">
      <c r="B67" s="83" t="s">
        <v>187</v>
      </c>
      <c r="C67" s="84"/>
      <c r="D67" s="103" t="s">
        <v>114</v>
      </c>
      <c r="E67" s="103" t="s">
        <v>255</v>
      </c>
      <c r="F67" s="103" t="s">
        <v>413</v>
      </c>
      <c r="G67" s="104">
        <v>1</v>
      </c>
      <c r="H67" s="105"/>
      <c r="I67" s="200">
        <v>0</v>
      </c>
      <c r="J67" s="59"/>
      <c r="K67" s="200">
        <v>725</v>
      </c>
      <c r="M67" s="194" t="e">
        <f>+M64+1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3">
      <c r="B69" s="83" t="s">
        <v>277</v>
      </c>
      <c r="C69" s="84"/>
      <c r="D69" s="103" t="s">
        <v>114</v>
      </c>
      <c r="E69" s="103" t="s">
        <v>254</v>
      </c>
      <c r="F69" s="103" t="s">
        <v>273</v>
      </c>
      <c r="G69" s="104">
        <v>1</v>
      </c>
      <c r="H69" s="105"/>
      <c r="I69" s="193">
        <v>518.5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3">
      <c r="B72" s="83" t="s">
        <v>101</v>
      </c>
      <c r="C72" s="84"/>
      <c r="D72" s="103" t="s">
        <v>99</v>
      </c>
      <c r="E72" s="103" t="s">
        <v>100</v>
      </c>
      <c r="F72" s="103" t="s">
        <v>412</v>
      </c>
      <c r="G72" s="104">
        <v>1</v>
      </c>
      <c r="H72" s="105"/>
      <c r="I72" s="193">
        <v>0</v>
      </c>
      <c r="J72" s="59"/>
      <c r="K72" s="193">
        <v>503</v>
      </c>
      <c r="M72" s="194" t="e">
        <f t="shared" ref="M72" si="7">+M71+1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352</v>
      </c>
      <c r="C74" s="84"/>
      <c r="D74" s="103" t="s">
        <v>114</v>
      </c>
      <c r="E74" s="103" t="s">
        <v>255</v>
      </c>
      <c r="F74" s="103" t="s">
        <v>273</v>
      </c>
      <c r="G74" s="104">
        <v>1</v>
      </c>
      <c r="H74" s="105"/>
      <c r="I74" s="193">
        <v>273</v>
      </c>
      <c r="J74" s="59"/>
      <c r="K74" s="193">
        <v>309</v>
      </c>
      <c r="O74" s="194">
        <f t="shared" si="6"/>
        <v>60</v>
      </c>
    </row>
    <row r="75" spans="2:15" ht="13">
      <c r="B75" s="83" t="s">
        <v>89</v>
      </c>
      <c r="C75" s="84"/>
      <c r="D75" s="103" t="s">
        <v>78</v>
      </c>
      <c r="E75" s="103" t="s">
        <v>90</v>
      </c>
      <c r="F75" s="103" t="s">
        <v>298</v>
      </c>
      <c r="G75" s="104">
        <v>1</v>
      </c>
      <c r="H75" s="105"/>
      <c r="I75" s="200">
        <v>184</v>
      </c>
      <c r="J75" s="59"/>
      <c r="K75" s="200">
        <v>215</v>
      </c>
      <c r="M75" s="194" t="e">
        <f>+#REF!+1</f>
        <v>#REF!</v>
      </c>
      <c r="O75" s="194">
        <f t="shared" si="6"/>
        <v>61</v>
      </c>
    </row>
    <row r="76" spans="2:15" ht="13">
      <c r="B76" s="83" t="s">
        <v>192</v>
      </c>
      <c r="C76" s="84"/>
      <c r="D76" s="103" t="s">
        <v>114</v>
      </c>
      <c r="E76" s="103" t="s">
        <v>256</v>
      </c>
      <c r="F76" s="103" t="s">
        <v>412</v>
      </c>
      <c r="G76" s="104">
        <v>1</v>
      </c>
      <c r="H76" s="105"/>
      <c r="I76" s="200">
        <v>0</v>
      </c>
      <c r="J76" s="59"/>
      <c r="K76" s="200">
        <v>191</v>
      </c>
      <c r="M76" s="194" t="e">
        <f>+#REF!+1</f>
        <v>#REF!</v>
      </c>
      <c r="O76" s="194">
        <f t="shared" si="6"/>
        <v>62</v>
      </c>
    </row>
    <row r="77" spans="2:15" ht="13">
      <c r="B77" s="83" t="s">
        <v>106</v>
      </c>
      <c r="C77" s="84"/>
      <c r="D77" s="103" t="s">
        <v>120</v>
      </c>
      <c r="E77" s="103" t="s">
        <v>107</v>
      </c>
      <c r="F77" s="103" t="s">
        <v>298</v>
      </c>
      <c r="G77" s="104">
        <v>1</v>
      </c>
      <c r="H77" s="105"/>
      <c r="I77" s="200">
        <v>110</v>
      </c>
      <c r="J77" s="59"/>
      <c r="K77" s="200">
        <v>121</v>
      </c>
      <c r="M77" s="194" t="e">
        <f>+#REF!+1</f>
        <v>#REF!</v>
      </c>
      <c r="O77" s="194">
        <f t="shared" si="6"/>
        <v>63</v>
      </c>
    </row>
    <row r="78" spans="2:15" ht="13">
      <c r="B78" s="83" t="s">
        <v>203</v>
      </c>
      <c r="C78" s="84"/>
      <c r="D78" s="103" t="s">
        <v>114</v>
      </c>
      <c r="E78" s="103" t="s">
        <v>256</v>
      </c>
      <c r="F78" s="103" t="s">
        <v>412</v>
      </c>
      <c r="G78" s="104">
        <v>1</v>
      </c>
      <c r="H78" s="105"/>
      <c r="I78" s="193">
        <v>0</v>
      </c>
      <c r="J78" s="59"/>
      <c r="K78" s="193">
        <v>92</v>
      </c>
      <c r="M78" s="194" t="e">
        <f>+M77+1</f>
        <v>#REF!</v>
      </c>
      <c r="O78" s="194">
        <f t="shared" si="6"/>
        <v>64</v>
      </c>
    </row>
    <row r="79" spans="2:15" ht="13">
      <c r="B79" s="83" t="s">
        <v>108</v>
      </c>
      <c r="C79" s="84"/>
      <c r="D79" s="103" t="s">
        <v>120</v>
      </c>
      <c r="E79" s="103" t="s">
        <v>107</v>
      </c>
      <c r="F79" s="103" t="s">
        <v>273</v>
      </c>
      <c r="G79" s="104">
        <v>1</v>
      </c>
      <c r="H79" s="105"/>
      <c r="I79" s="200">
        <v>60</v>
      </c>
      <c r="J79" s="59"/>
      <c r="K79" s="200">
        <v>80</v>
      </c>
      <c r="M79" s="194" t="e">
        <f t="shared" ref="M79:M93" si="8">+M78+1</f>
        <v>#REF!</v>
      </c>
      <c r="O79" s="194">
        <f t="shared" si="6"/>
        <v>65</v>
      </c>
    </row>
    <row r="80" spans="2:15" ht="13">
      <c r="B80" s="83" t="s">
        <v>211</v>
      </c>
      <c r="C80" s="84"/>
      <c r="D80" s="103" t="s">
        <v>114</v>
      </c>
      <c r="E80" s="103" t="s">
        <v>256</v>
      </c>
      <c r="F80" s="103" t="s">
        <v>412</v>
      </c>
      <c r="G80" s="104">
        <v>1</v>
      </c>
      <c r="H80" s="105"/>
      <c r="I80" s="200">
        <v>0</v>
      </c>
      <c r="J80" s="59"/>
      <c r="K80" s="200">
        <v>73</v>
      </c>
      <c r="M80" s="194" t="e">
        <f>+#REF!+1</f>
        <v>#REF!</v>
      </c>
      <c r="O80" s="194">
        <f t="shared" si="6"/>
        <v>66</v>
      </c>
    </row>
    <row r="81" spans="2:16" ht="13">
      <c r="B81" s="83" t="s">
        <v>220</v>
      </c>
      <c r="C81" s="84"/>
      <c r="D81" s="103" t="s">
        <v>114</v>
      </c>
      <c r="E81" s="103" t="s">
        <v>256</v>
      </c>
      <c r="F81" s="103" t="s">
        <v>412</v>
      </c>
      <c r="G81" s="104">
        <v>1</v>
      </c>
      <c r="H81" s="105"/>
      <c r="I81" s="200">
        <v>0</v>
      </c>
      <c r="J81" s="59"/>
      <c r="K81" s="200">
        <v>67</v>
      </c>
      <c r="M81" s="194" t="e">
        <f>+#REF!+1</f>
        <v>#REF!</v>
      </c>
      <c r="O81" s="194">
        <f t="shared" si="6"/>
        <v>67</v>
      </c>
    </row>
    <row r="82" spans="2:16" ht="13">
      <c r="B82" s="83" t="s">
        <v>109</v>
      </c>
      <c r="C82" s="84"/>
      <c r="D82" s="103" t="s">
        <v>120</v>
      </c>
      <c r="E82" s="103" t="s">
        <v>107</v>
      </c>
      <c r="F82" s="103" t="s">
        <v>273</v>
      </c>
      <c r="G82" s="104">
        <v>1</v>
      </c>
      <c r="H82" s="105"/>
      <c r="I82" s="200">
        <v>55</v>
      </c>
      <c r="J82" s="59"/>
      <c r="K82" s="200">
        <v>56</v>
      </c>
      <c r="M82" s="194" t="e">
        <f>+#REF!+1</f>
        <v>#REF!</v>
      </c>
      <c r="O82" s="194">
        <f t="shared" si="6"/>
        <v>68</v>
      </c>
    </row>
    <row r="83" spans="2:16" ht="13">
      <c r="B83" s="83" t="s">
        <v>224</v>
      </c>
      <c r="C83" s="84"/>
      <c r="D83" s="103" t="s">
        <v>114</v>
      </c>
      <c r="E83" s="103" t="s">
        <v>255</v>
      </c>
      <c r="F83" s="103" t="s">
        <v>412</v>
      </c>
      <c r="G83" s="104">
        <v>1</v>
      </c>
      <c r="H83" s="105"/>
      <c r="I83" s="193">
        <v>0</v>
      </c>
      <c r="J83" s="59"/>
      <c r="K83" s="193">
        <v>53</v>
      </c>
      <c r="M83" s="194" t="e">
        <f t="shared" si="8"/>
        <v>#REF!</v>
      </c>
      <c r="O83" s="194">
        <f t="shared" si="6"/>
        <v>69</v>
      </c>
    </row>
    <row r="84" spans="2:16" ht="13">
      <c r="B84" s="83" t="s">
        <v>110</v>
      </c>
      <c r="C84" s="84"/>
      <c r="D84" s="103" t="s">
        <v>120</v>
      </c>
      <c r="E84" s="103" t="s">
        <v>107</v>
      </c>
      <c r="F84" s="103" t="s">
        <v>412</v>
      </c>
      <c r="G84" s="104">
        <v>1</v>
      </c>
      <c r="H84" s="105"/>
      <c r="I84" s="200">
        <v>0</v>
      </c>
      <c r="J84" s="59"/>
      <c r="K84" s="200">
        <v>48</v>
      </c>
      <c r="M84" s="194" t="e">
        <f t="shared" si="8"/>
        <v>#REF!</v>
      </c>
      <c r="O84" s="194">
        <f t="shared" si="6"/>
        <v>70</v>
      </c>
    </row>
    <row r="85" spans="2:16" ht="13">
      <c r="B85" s="83" t="s">
        <v>111</v>
      </c>
      <c r="C85" s="84"/>
      <c r="D85" s="103" t="s">
        <v>120</v>
      </c>
      <c r="E85" s="103" t="s">
        <v>107</v>
      </c>
      <c r="F85" s="103" t="s">
        <v>298</v>
      </c>
      <c r="G85" s="104">
        <v>1</v>
      </c>
      <c r="H85" s="105"/>
      <c r="I85" s="193">
        <v>45</v>
      </c>
      <c r="J85" s="59"/>
      <c r="K85" s="193">
        <v>47</v>
      </c>
      <c r="M85" s="194" t="e">
        <f t="shared" si="8"/>
        <v>#REF!</v>
      </c>
      <c r="O85" s="194">
        <f t="shared" si="6"/>
        <v>71</v>
      </c>
    </row>
    <row r="86" spans="2:16" ht="13">
      <c r="B86" s="83" t="s">
        <v>226</v>
      </c>
      <c r="C86" s="84"/>
      <c r="D86" s="103" t="s">
        <v>114</v>
      </c>
      <c r="E86" s="103" t="s">
        <v>257</v>
      </c>
      <c r="F86" s="103" t="s">
        <v>412</v>
      </c>
      <c r="G86" s="104">
        <v>1</v>
      </c>
      <c r="H86" s="105"/>
      <c r="I86" s="200">
        <v>0</v>
      </c>
      <c r="J86" s="59"/>
      <c r="K86" s="200">
        <v>33</v>
      </c>
      <c r="M86" s="194" t="e">
        <f>+M85+1</f>
        <v>#REF!</v>
      </c>
      <c r="O86" s="194">
        <f t="shared" si="6"/>
        <v>72</v>
      </c>
    </row>
    <row r="87" spans="2:16" ht="15.5">
      <c r="B87" s="83" t="s">
        <v>467</v>
      </c>
      <c r="C87" s="84"/>
      <c r="D87" s="103" t="s">
        <v>120</v>
      </c>
      <c r="E87" s="103" t="s">
        <v>112</v>
      </c>
      <c r="F87" s="103" t="s">
        <v>298</v>
      </c>
      <c r="G87" s="104">
        <v>0.5</v>
      </c>
      <c r="H87" s="105"/>
      <c r="I87" s="193">
        <v>25</v>
      </c>
      <c r="J87" s="59"/>
      <c r="K87" s="193">
        <v>25</v>
      </c>
      <c r="M87" s="194" t="e">
        <f t="shared" si="8"/>
        <v>#REF!</v>
      </c>
      <c r="O87" s="194">
        <f t="shared" si="6"/>
        <v>73</v>
      </c>
    </row>
    <row r="88" spans="2:16" ht="13">
      <c r="B88" s="83" t="s">
        <v>229</v>
      </c>
      <c r="C88" s="84"/>
      <c r="D88" s="103" t="s">
        <v>114</v>
      </c>
      <c r="E88" s="103" t="s">
        <v>255</v>
      </c>
      <c r="F88" s="103" t="s">
        <v>412</v>
      </c>
      <c r="G88" s="104">
        <v>1</v>
      </c>
      <c r="H88" s="105"/>
      <c r="I88" s="200">
        <v>0</v>
      </c>
      <c r="J88" s="59"/>
      <c r="K88" s="200">
        <v>23</v>
      </c>
      <c r="M88" s="194" t="e">
        <f t="shared" si="8"/>
        <v>#REF!</v>
      </c>
      <c r="O88" s="194">
        <f t="shared" si="6"/>
        <v>74</v>
      </c>
    </row>
    <row r="89" spans="2:16" ht="13">
      <c r="B89" s="83" t="s">
        <v>232</v>
      </c>
      <c r="C89" s="84"/>
      <c r="D89" s="103" t="s">
        <v>114</v>
      </c>
      <c r="E89" s="103" t="s">
        <v>255</v>
      </c>
      <c r="F89" s="103" t="s">
        <v>412</v>
      </c>
      <c r="G89" s="104">
        <v>1</v>
      </c>
      <c r="H89" s="105"/>
      <c r="I89" s="193">
        <v>0</v>
      </c>
      <c r="J89" s="59"/>
      <c r="K89" s="193">
        <v>20</v>
      </c>
      <c r="M89" s="194" t="e">
        <f t="shared" si="8"/>
        <v>#REF!</v>
      </c>
      <c r="O89" s="194">
        <f t="shared" si="6"/>
        <v>75</v>
      </c>
    </row>
    <row r="90" spans="2:16" ht="13">
      <c r="B90" s="83" t="s">
        <v>234</v>
      </c>
      <c r="C90" s="84"/>
      <c r="D90" s="103" t="s">
        <v>114</v>
      </c>
      <c r="E90" s="103" t="s">
        <v>257</v>
      </c>
      <c r="F90" s="103" t="s">
        <v>412</v>
      </c>
      <c r="G90" s="104">
        <v>1</v>
      </c>
      <c r="H90" s="105"/>
      <c r="I90" s="200">
        <v>0</v>
      </c>
      <c r="J90" s="59"/>
      <c r="K90" s="200">
        <v>12</v>
      </c>
      <c r="M90" s="194" t="e">
        <f t="shared" si="8"/>
        <v>#REF!</v>
      </c>
      <c r="O90" s="194">
        <f t="shared" si="6"/>
        <v>76</v>
      </c>
    </row>
    <row r="91" spans="2:16" ht="13">
      <c r="B91" s="83" t="s">
        <v>237</v>
      </c>
      <c r="C91" s="84"/>
      <c r="D91" s="103" t="s">
        <v>114</v>
      </c>
      <c r="E91" s="103" t="s">
        <v>258</v>
      </c>
      <c r="F91" s="103" t="s">
        <v>412</v>
      </c>
      <c r="G91" s="104">
        <v>1</v>
      </c>
      <c r="H91" s="105"/>
      <c r="I91" s="193">
        <v>0</v>
      </c>
      <c r="J91" s="59"/>
      <c r="K91" s="193">
        <v>10</v>
      </c>
      <c r="M91" s="194" t="e">
        <f t="shared" si="8"/>
        <v>#REF!</v>
      </c>
      <c r="O91" s="194">
        <f t="shared" si="6"/>
        <v>77</v>
      </c>
    </row>
    <row r="92" spans="2:16" ht="13">
      <c r="B92" s="83" t="s">
        <v>240</v>
      </c>
      <c r="C92" s="84"/>
      <c r="D92" s="103" t="s">
        <v>114</v>
      </c>
      <c r="E92" s="103" t="s">
        <v>256</v>
      </c>
      <c r="F92" s="103" t="s">
        <v>243</v>
      </c>
      <c r="G92" s="104">
        <v>1</v>
      </c>
      <c r="H92" s="105"/>
      <c r="I92" s="198">
        <v>0</v>
      </c>
      <c r="J92" s="59"/>
      <c r="K92" s="198">
        <v>4</v>
      </c>
      <c r="M92" s="194" t="e">
        <f t="shared" si="8"/>
        <v>#REF!</v>
      </c>
      <c r="O92" s="194">
        <f t="shared" si="6"/>
        <v>78</v>
      </c>
      <c r="P92" s="194" t="s">
        <v>275</v>
      </c>
    </row>
    <row r="93" spans="2:16" ht="13">
      <c r="B93" s="201" t="s">
        <v>62</v>
      </c>
      <c r="C93" s="84"/>
      <c r="D93" s="103"/>
      <c r="E93" s="103"/>
      <c r="F93" s="103"/>
      <c r="G93" s="104"/>
      <c r="H93" s="105"/>
      <c r="I93" s="200">
        <f>SUM(I63:I92)</f>
        <v>6560.5</v>
      </c>
      <c r="J93" s="59"/>
      <c r="K93" s="200">
        <f>SUM(K63:K92)</f>
        <v>9339</v>
      </c>
      <c r="M93" s="194" t="e">
        <f t="shared" si="8"/>
        <v>#REF!</v>
      </c>
      <c r="N93" s="194" t="s">
        <v>138</v>
      </c>
    </row>
    <row r="94" spans="2:16" ht="13.5" thickBot="1">
      <c r="B94" s="241" t="s">
        <v>377</v>
      </c>
      <c r="C94" s="240">
        <f>O92</f>
        <v>78</v>
      </c>
      <c r="I94" s="230">
        <f>+I46+I61+I93</f>
        <v>21607.5</v>
      </c>
      <c r="J94" s="231"/>
      <c r="K94" s="230">
        <f>+K46+K61+K93</f>
        <v>25850.25</v>
      </c>
    </row>
    <row r="95" spans="2:16" ht="13.5" thickTop="1">
      <c r="B95" s="229"/>
      <c r="I95" s="237"/>
      <c r="J95" s="231"/>
      <c r="K95" s="237"/>
    </row>
    <row r="96" spans="2:16" ht="13">
      <c r="B96" s="263" t="s">
        <v>513</v>
      </c>
      <c r="I96" s="237"/>
      <c r="J96" s="231"/>
      <c r="K96" s="237"/>
    </row>
    <row r="97" spans="1:13" ht="13.5">
      <c r="B97" s="238" t="s">
        <v>326</v>
      </c>
      <c r="I97" s="237"/>
      <c r="J97" s="231"/>
      <c r="K97" s="237"/>
    </row>
    <row r="98" spans="1:13" ht="13">
      <c r="B98" s="83" t="s">
        <v>493</v>
      </c>
      <c r="D98" s="103" t="s">
        <v>114</v>
      </c>
      <c r="E98" s="103" t="s">
        <v>254</v>
      </c>
      <c r="F98" s="103" t="s">
        <v>273</v>
      </c>
      <c r="G98" s="104">
        <v>1</v>
      </c>
      <c r="I98" s="193">
        <f>668</f>
        <v>668</v>
      </c>
      <c r="J98" s="204"/>
      <c r="K98" s="193">
        <f>760+68</f>
        <v>828</v>
      </c>
      <c r="M98" s="194" t="e">
        <f>+#REF!+1</f>
        <v>#REF!</v>
      </c>
    </row>
    <row r="99" spans="1:13" ht="13.5">
      <c r="B99" s="264" t="s">
        <v>490</v>
      </c>
      <c r="C99" s="264"/>
      <c r="D99" s="264"/>
      <c r="E99" s="264"/>
      <c r="F99" s="264"/>
      <c r="G99" s="264"/>
      <c r="H99" s="264"/>
      <c r="I99" s="264"/>
      <c r="J99" s="264"/>
      <c r="K99" s="264"/>
    </row>
    <row r="100" spans="1:13" ht="15.5">
      <c r="B100" s="83" t="s">
        <v>625</v>
      </c>
      <c r="C100" s="84"/>
      <c r="D100" s="103" t="s">
        <v>78</v>
      </c>
      <c r="E100" s="103" t="s">
        <v>85</v>
      </c>
      <c r="F100" s="103" t="s">
        <v>412</v>
      </c>
      <c r="G100" s="104">
        <v>1</v>
      </c>
      <c r="I100" s="193">
        <v>0</v>
      </c>
      <c r="J100" s="204"/>
      <c r="K100" s="193">
        <v>361</v>
      </c>
    </row>
    <row r="101" spans="1:13" ht="15.5">
      <c r="B101" s="83" t="s">
        <v>647</v>
      </c>
      <c r="C101" s="84"/>
      <c r="D101" s="103" t="s">
        <v>120</v>
      </c>
      <c r="E101" s="103" t="s">
        <v>107</v>
      </c>
      <c r="F101" s="103" t="s">
        <v>243</v>
      </c>
      <c r="G101" s="104">
        <v>1</v>
      </c>
      <c r="I101" s="193">
        <v>124</v>
      </c>
      <c r="J101" s="204"/>
      <c r="K101" s="193">
        <v>124</v>
      </c>
    </row>
    <row r="102" spans="1:13" ht="13">
      <c r="B102" s="229" t="s">
        <v>535</v>
      </c>
      <c r="I102" s="232">
        <f>SUM(I94:I101)</f>
        <v>22399.5</v>
      </c>
      <c r="J102" s="231"/>
      <c r="K102" s="232">
        <f>SUM(K94:K101)</f>
        <v>27163.25</v>
      </c>
    </row>
    <row r="103" spans="1:13" ht="13">
      <c r="B103" s="76"/>
      <c r="C103" s="76"/>
      <c r="D103" s="76"/>
      <c r="E103" s="76"/>
      <c r="F103" s="77"/>
      <c r="G103" s="76"/>
      <c r="H103" s="76"/>
      <c r="I103" s="235"/>
      <c r="J103" s="105"/>
      <c r="K103" s="235"/>
    </row>
    <row r="104" spans="1:13" ht="42.75" customHeight="1">
      <c r="A104" s="236">
        <v>-1</v>
      </c>
      <c r="B104" s="364" t="s">
        <v>642</v>
      </c>
      <c r="C104" s="364"/>
      <c r="D104" s="364"/>
      <c r="E104" s="364"/>
      <c r="F104" s="364"/>
      <c r="G104" s="364"/>
      <c r="H104" s="364"/>
      <c r="I104" s="364"/>
      <c r="J104" s="364"/>
      <c r="K104" s="364"/>
    </row>
    <row r="105" spans="1:13" ht="42.65" customHeight="1">
      <c r="A105" s="236">
        <v>-2</v>
      </c>
      <c r="B105" s="364" t="s">
        <v>285</v>
      </c>
      <c r="C105" s="364"/>
      <c r="D105" s="364"/>
      <c r="E105" s="364"/>
      <c r="F105" s="364"/>
      <c r="G105" s="364"/>
      <c r="H105" s="364"/>
      <c r="I105" s="364"/>
      <c r="J105" s="364"/>
      <c r="K105" s="364"/>
    </row>
    <row r="106" spans="1:13" ht="29.25" customHeight="1">
      <c r="A106" s="236">
        <v>-3</v>
      </c>
      <c r="B106" s="364" t="s">
        <v>118</v>
      </c>
      <c r="C106" s="364"/>
      <c r="D106" s="364"/>
      <c r="E106" s="364"/>
      <c r="F106" s="364"/>
      <c r="G106" s="364"/>
      <c r="H106" s="364"/>
      <c r="I106" s="364"/>
      <c r="J106" s="364"/>
      <c r="K106" s="364"/>
    </row>
    <row r="107" spans="1:13" ht="17.149999999999999" customHeight="1">
      <c r="A107" s="236">
        <v>-4</v>
      </c>
      <c r="B107" s="364" t="s">
        <v>655</v>
      </c>
      <c r="C107" s="364"/>
      <c r="D107" s="364"/>
      <c r="E107" s="364"/>
      <c r="F107" s="364"/>
      <c r="G107" s="364"/>
      <c r="H107" s="364"/>
      <c r="I107" s="364"/>
      <c r="J107" s="273"/>
      <c r="K107" s="273"/>
    </row>
    <row r="108" spans="1:13" ht="19.5" customHeight="1">
      <c r="A108" s="236">
        <v>-5</v>
      </c>
      <c r="B108" s="364" t="s">
        <v>455</v>
      </c>
      <c r="C108" s="364"/>
      <c r="D108" s="364"/>
      <c r="E108" s="364"/>
      <c r="F108" s="364"/>
      <c r="G108" s="364"/>
      <c r="H108" s="364"/>
      <c r="I108" s="364"/>
      <c r="J108" s="364"/>
      <c r="K108" s="364"/>
    </row>
    <row r="109" spans="1:13" ht="19.5" customHeight="1">
      <c r="A109" s="236">
        <v>-6</v>
      </c>
      <c r="B109" s="364" t="s">
        <v>644</v>
      </c>
      <c r="C109" s="364"/>
      <c r="D109" s="364"/>
      <c r="E109" s="364"/>
      <c r="F109" s="364"/>
      <c r="G109" s="364"/>
      <c r="H109" s="273"/>
      <c r="I109" s="273"/>
      <c r="J109" s="273"/>
      <c r="K109" s="273"/>
    </row>
    <row r="110" spans="1:13" ht="19.399999999999999" customHeight="1">
      <c r="A110" s="236">
        <v>-7</v>
      </c>
      <c r="B110" s="364" t="s">
        <v>133</v>
      </c>
      <c r="C110" s="364"/>
      <c r="D110" s="364"/>
      <c r="E110" s="364"/>
      <c r="F110" s="364"/>
      <c r="G110" s="364"/>
      <c r="H110" s="364"/>
      <c r="I110" s="364"/>
      <c r="J110" s="364"/>
      <c r="K110" s="364"/>
    </row>
    <row r="111" spans="1:13" ht="19.5" customHeight="1">
      <c r="A111" s="236">
        <v>-8</v>
      </c>
      <c r="B111" s="364" t="s">
        <v>410</v>
      </c>
      <c r="C111" s="364"/>
      <c r="D111" s="364"/>
      <c r="E111" s="364"/>
      <c r="F111" s="364"/>
      <c r="G111" s="364"/>
      <c r="H111" s="364"/>
      <c r="I111" s="364"/>
      <c r="J111" s="364"/>
      <c r="K111" s="364"/>
    </row>
    <row r="112" spans="1:13" ht="20.149999999999999" customHeight="1">
      <c r="A112" s="236">
        <v>-9</v>
      </c>
      <c r="B112" s="364" t="s">
        <v>343</v>
      </c>
      <c r="C112" s="364"/>
      <c r="D112" s="364"/>
      <c r="E112" s="364"/>
      <c r="F112" s="364"/>
      <c r="G112" s="364"/>
      <c r="H112" s="364"/>
      <c r="I112" s="364"/>
      <c r="J112" s="364"/>
      <c r="K112" s="364"/>
    </row>
    <row r="113" spans="1:11" ht="20.5" customHeight="1">
      <c r="A113" s="236">
        <v>-10</v>
      </c>
      <c r="B113" s="364" t="s">
        <v>626</v>
      </c>
      <c r="C113" s="364"/>
      <c r="D113" s="364"/>
      <c r="E113" s="364"/>
      <c r="F113" s="364"/>
      <c r="G113" s="364"/>
      <c r="H113" s="364"/>
      <c r="I113" s="364"/>
      <c r="J113" s="364"/>
      <c r="K113" s="364"/>
    </row>
    <row r="114" spans="1:11" ht="29.5" customHeight="1">
      <c r="A114" s="236">
        <v>-11</v>
      </c>
      <c r="B114" s="364" t="s">
        <v>650</v>
      </c>
      <c r="C114" s="364"/>
      <c r="D114" s="364"/>
      <c r="E114" s="364"/>
      <c r="F114" s="364"/>
      <c r="G114" s="364"/>
      <c r="H114" s="364"/>
      <c r="I114" s="364"/>
      <c r="J114" s="364"/>
      <c r="K114" s="364"/>
    </row>
  </sheetData>
  <autoFilter ref="A7:P94" xr:uid="{00000000-0009-0000-0000-00003B000000}"/>
  <mergeCells count="11">
    <mergeCell ref="B109:G109"/>
    <mergeCell ref="B104:K104"/>
    <mergeCell ref="B105:K105"/>
    <mergeCell ref="B106:K106"/>
    <mergeCell ref="B107:I107"/>
    <mergeCell ref="B108:K108"/>
    <mergeCell ref="B110:K110"/>
    <mergeCell ref="B111:K111"/>
    <mergeCell ref="B112:K112"/>
    <mergeCell ref="B113:K113"/>
    <mergeCell ref="B114:K114"/>
  </mergeCells>
  <conditionalFormatting sqref="B8:K102">
    <cfRule type="expression" dxfId="126" priority="1">
      <formula>MOD(ROW(),2)=0</formula>
    </cfRule>
  </conditionalFormatting>
  <pageMargins left="0.45" right="0.45" top="0.25" bottom="0.25" header="0.3" footer="0.3"/>
  <pageSetup paperSize="17" scale="7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652</v>
      </c>
      <c r="C6" s="155"/>
      <c r="D6" s="156">
        <f>'CPN Portfolio 6.30.18'!K46</f>
        <v>7425.25</v>
      </c>
      <c r="E6" s="156">
        <f>'CPN Portfolio 6.30.18'!K61</f>
        <v>9086</v>
      </c>
      <c r="F6" s="156">
        <f>'CPN Portfolio 6.30.18'!K93</f>
        <v>9339</v>
      </c>
      <c r="G6" s="158"/>
      <c r="H6" s="156">
        <f>SUM(D6:G6)</f>
        <v>25850.25</v>
      </c>
      <c r="J6" s="159"/>
    </row>
    <row r="7" spans="1:11">
      <c r="B7" s="276"/>
      <c r="D7" s="267">
        <v>0</v>
      </c>
      <c r="E7" s="267"/>
      <c r="F7" s="267">
        <v>0</v>
      </c>
      <c r="G7" s="272"/>
      <c r="H7" s="267"/>
    </row>
    <row r="8" spans="1:11">
      <c r="B8" s="276"/>
      <c r="D8" s="267"/>
      <c r="E8" s="267"/>
      <c r="F8" s="267"/>
      <c r="G8" s="272"/>
      <c r="H8" s="267"/>
    </row>
    <row r="9" spans="1:11">
      <c r="A9" s="147"/>
      <c r="B9" s="155" t="s">
        <v>654</v>
      </c>
      <c r="C9" s="161"/>
      <c r="D9" s="214">
        <f>SUM(D6:D8)</f>
        <v>7425.25</v>
      </c>
      <c r="E9" s="214">
        <f t="shared" ref="E9:F9" si="0">SUM(E6:E8)</f>
        <v>9086</v>
      </c>
      <c r="F9" s="214">
        <f t="shared" si="0"/>
        <v>9339</v>
      </c>
      <c r="G9" s="214">
        <f>SUM(G6:G7)</f>
        <v>0</v>
      </c>
      <c r="H9" s="214">
        <f>SUM(H6:H8)</f>
        <v>25850.25</v>
      </c>
      <c r="J9" s="159">
        <f>H9-'CPN Portfolio 9.30.18'!K94</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494</v>
      </c>
      <c r="C14" s="161"/>
      <c r="D14" s="274">
        <v>0</v>
      </c>
      <c r="E14" s="274">
        <v>0</v>
      </c>
      <c r="F14" s="274">
        <f>'CPN Portfolio 12.31.17'!K99</f>
        <v>828</v>
      </c>
      <c r="G14" s="168"/>
      <c r="H14" s="275">
        <f>SUM(D14:F14)</f>
        <v>828</v>
      </c>
    </row>
    <row r="15" spans="1:11">
      <c r="A15" s="147"/>
      <c r="B15" s="160" t="s">
        <v>425</v>
      </c>
      <c r="C15" s="161"/>
      <c r="D15" s="167">
        <f>SUM(D14:D14)</f>
        <v>0</v>
      </c>
      <c r="E15" s="167">
        <f>SUM(E14:E14)</f>
        <v>0</v>
      </c>
      <c r="F15" s="167">
        <f>SUM(F14:F14)</f>
        <v>828</v>
      </c>
      <c r="G15" s="167">
        <f>SUM(G14:G14)</f>
        <v>0</v>
      </c>
      <c r="H15" s="167">
        <f>SUM(H14:H14)</f>
        <v>828</v>
      </c>
    </row>
    <row r="16" spans="1:11">
      <c r="A16" s="147"/>
      <c r="B16" s="239" t="s">
        <v>360</v>
      </c>
      <c r="C16" s="161"/>
      <c r="D16" s="167"/>
      <c r="E16" s="167"/>
      <c r="F16" s="167"/>
      <c r="G16" s="168"/>
      <c r="H16" s="169"/>
    </row>
    <row r="17" spans="1:10">
      <c r="A17" s="147"/>
      <c r="B17" s="160" t="s">
        <v>627</v>
      </c>
      <c r="C17" s="161"/>
      <c r="D17" s="167"/>
      <c r="E17" s="167">
        <f>'CPN Portfolio 12.31.17'!K101</f>
        <v>361</v>
      </c>
      <c r="F17" s="167"/>
      <c r="G17" s="168"/>
      <c r="H17" s="169">
        <v>361</v>
      </c>
    </row>
    <row r="18" spans="1:10">
      <c r="A18" s="147"/>
      <c r="B18" s="160" t="s">
        <v>649</v>
      </c>
      <c r="C18" s="161"/>
      <c r="D18" s="167"/>
      <c r="E18" s="167"/>
      <c r="F18" s="167">
        <v>124</v>
      </c>
      <c r="G18" s="168"/>
      <c r="H18" s="169">
        <f>F18</f>
        <v>124</v>
      </c>
    </row>
    <row r="19" spans="1:10" ht="14.5" thickBot="1">
      <c r="A19" s="147"/>
      <c r="B19" s="160" t="s">
        <v>586</v>
      </c>
      <c r="C19" s="161"/>
      <c r="D19" s="171">
        <f>SUM(D15:D17)</f>
        <v>0</v>
      </c>
      <c r="E19" s="171">
        <f>SUM(E15:E17)</f>
        <v>361</v>
      </c>
      <c r="F19" s="171">
        <f>SUM(F15:F16)</f>
        <v>828</v>
      </c>
      <c r="G19" s="171">
        <f>SUM(G15:G16)</f>
        <v>0</v>
      </c>
      <c r="H19" s="171">
        <f>SUM(H15:H18)</f>
        <v>1313</v>
      </c>
      <c r="J19" s="159"/>
    </row>
    <row r="20" spans="1:10" ht="14.5" thickTop="1">
      <c r="A20" s="147"/>
      <c r="B20" s="160"/>
      <c r="C20" s="161"/>
      <c r="D20" s="173"/>
      <c r="E20" s="173"/>
      <c r="F20" s="174"/>
      <c r="G20" s="175"/>
      <c r="H20" s="176"/>
    </row>
    <row r="21" spans="1:10" ht="14.5" thickBot="1">
      <c r="A21" s="147"/>
      <c r="B21" s="148" t="s">
        <v>303</v>
      </c>
      <c r="C21" s="161"/>
      <c r="D21" s="179">
        <f>+D9+D19</f>
        <v>7425.25</v>
      </c>
      <c r="E21" s="179">
        <f>+E9+E19</f>
        <v>9447</v>
      </c>
      <c r="F21" s="179">
        <f>+F9+F19</f>
        <v>10167</v>
      </c>
      <c r="G21" s="175"/>
      <c r="H21" s="179">
        <f>+H9+H19</f>
        <v>27163.25</v>
      </c>
      <c r="J21" s="159">
        <f>H21-'CPN Portfolio 9.30.18'!K102</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13">
    <cfRule type="expression" dxfId="125" priority="3">
      <formula>MOD(ROW(),2)=0</formula>
    </cfRule>
  </conditionalFormatting>
  <conditionalFormatting sqref="B17:B18">
    <cfRule type="expression" dxfId="124" priority="2">
      <formula>MOD(ROW(),2)=0</formula>
    </cfRule>
  </conditionalFormatting>
  <pageMargins left="0.7" right="0.7" top="0.75" bottom="0.75" header="0.3" footer="0.3"/>
  <pageSetup scale="83"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652</v>
      </c>
      <c r="C6" s="155"/>
      <c r="D6" s="156">
        <f>'CPN Portfolio 6.30.18'!I46</f>
        <v>6482</v>
      </c>
      <c r="E6" s="156">
        <f>'CPN Portfolio 6.30.18'!I61</f>
        <v>8565</v>
      </c>
      <c r="F6" s="156">
        <f>'CPN Portfolio 6.30.18'!I93</f>
        <v>6560.5</v>
      </c>
      <c r="G6" s="158"/>
      <c r="H6" s="156">
        <f>SUM(D6:G6)</f>
        <v>21607.5</v>
      </c>
      <c r="J6" s="159"/>
    </row>
    <row r="7" spans="1:11">
      <c r="B7" s="276"/>
      <c r="D7" s="267"/>
      <c r="E7" s="267"/>
      <c r="F7" s="267"/>
      <c r="G7" s="272"/>
      <c r="H7" s="267"/>
    </row>
    <row r="8" spans="1:11">
      <c r="B8" s="276"/>
      <c r="D8" s="267"/>
      <c r="E8" s="267"/>
      <c r="F8" s="267"/>
      <c r="G8" s="272"/>
      <c r="H8" s="267"/>
    </row>
    <row r="9" spans="1:11">
      <c r="A9" s="147"/>
      <c r="B9" s="155" t="s">
        <v>654</v>
      </c>
      <c r="C9" s="161"/>
      <c r="D9" s="214">
        <f>SUM(D6:D8)</f>
        <v>6482</v>
      </c>
      <c r="E9" s="214">
        <f t="shared" ref="E9:F9" si="0">SUM(E6:E8)</f>
        <v>8565</v>
      </c>
      <c r="F9" s="214">
        <f t="shared" si="0"/>
        <v>6560.5</v>
      </c>
      <c r="G9" s="214">
        <f>SUM(G6:G7)</f>
        <v>0</v>
      </c>
      <c r="H9" s="214">
        <f>SUM(H6:H8)</f>
        <v>21607.5</v>
      </c>
      <c r="J9" s="159">
        <f>H9-'CPN Portfolio 9.30.18'!I94</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t="s">
        <v>494</v>
      </c>
      <c r="C14" s="161"/>
      <c r="D14" s="274">
        <v>0</v>
      </c>
      <c r="E14" s="274">
        <v>0</v>
      </c>
      <c r="F14" s="274">
        <f>'CPN Portfolio 9.30.18'!I98</f>
        <v>668</v>
      </c>
      <c r="G14" s="168"/>
      <c r="H14" s="275">
        <f>SUM(D14:F14)</f>
        <v>668</v>
      </c>
    </row>
    <row r="15" spans="1:11">
      <c r="A15" s="147"/>
      <c r="B15" s="160" t="s">
        <v>425</v>
      </c>
      <c r="C15" s="161"/>
      <c r="D15" s="167">
        <f>SUM(D14:D14)</f>
        <v>0</v>
      </c>
      <c r="E15" s="167">
        <f>SUM(E14:E14)</f>
        <v>0</v>
      </c>
      <c r="F15" s="167">
        <f>SUM(F14:F14)</f>
        <v>668</v>
      </c>
      <c r="G15" s="167">
        <f>SUM(G14:G14)</f>
        <v>0</v>
      </c>
      <c r="H15" s="167">
        <f>SUM(H14:H14)</f>
        <v>668</v>
      </c>
    </row>
    <row r="16" spans="1:11">
      <c r="A16" s="147"/>
      <c r="B16" s="239" t="s">
        <v>360</v>
      </c>
      <c r="C16" s="161"/>
      <c r="D16" s="167"/>
      <c r="E16" s="167"/>
      <c r="F16" s="167"/>
      <c r="G16" s="168"/>
      <c r="H16" s="169"/>
    </row>
    <row r="17" spans="1:10">
      <c r="A17" s="147"/>
      <c r="B17" s="83" t="s">
        <v>649</v>
      </c>
      <c r="C17" s="161"/>
      <c r="D17" s="167"/>
      <c r="E17" s="167">
        <f>'CPN Portfolio 09.30.17 '!I101</f>
        <v>0</v>
      </c>
      <c r="F17" s="167">
        <f>'CPN Portfolio 9.30.18'!I101</f>
        <v>124</v>
      </c>
      <c r="G17" s="168"/>
      <c r="H17" s="169">
        <f>SUM(D17:F17)</f>
        <v>124</v>
      </c>
    </row>
    <row r="18" spans="1:10" ht="14.5" thickBot="1">
      <c r="A18" s="147"/>
      <c r="B18" s="160" t="s">
        <v>587</v>
      </c>
      <c r="C18" s="161"/>
      <c r="D18" s="171">
        <f>SUM(D17:D17)</f>
        <v>0</v>
      </c>
      <c r="E18" s="171">
        <f>SUM(E17:E17)</f>
        <v>0</v>
      </c>
      <c r="F18" s="171">
        <f>SUM(F17:F17)</f>
        <v>124</v>
      </c>
      <c r="G18" s="171">
        <f>SUM(G17:G17)</f>
        <v>0</v>
      </c>
      <c r="H18" s="171">
        <f>SUM(H17:H17)</f>
        <v>124</v>
      </c>
      <c r="J18" s="159"/>
    </row>
    <row r="19" spans="1:10" ht="14.5" thickTop="1">
      <c r="A19" s="147"/>
      <c r="B19" s="160"/>
      <c r="C19" s="161"/>
      <c r="D19" s="173"/>
      <c r="E19" s="173"/>
      <c r="F19" s="174"/>
      <c r="G19" s="175"/>
      <c r="H19" s="176"/>
    </row>
    <row r="20" spans="1:10" ht="14.5" thickBot="1">
      <c r="A20" s="147"/>
      <c r="B20" s="148" t="s">
        <v>537</v>
      </c>
      <c r="C20" s="161"/>
      <c r="D20" s="179">
        <f>+D9+D15+D18</f>
        <v>6482</v>
      </c>
      <c r="E20" s="179">
        <f>+E9+E15+E18</f>
        <v>8565</v>
      </c>
      <c r="F20" s="179">
        <f>+F9+F15+F18</f>
        <v>7352.5</v>
      </c>
      <c r="G20" s="179">
        <f>+G9+G15+G18</f>
        <v>0</v>
      </c>
      <c r="H20" s="179">
        <f>+H9+H15+H18</f>
        <v>22399.5</v>
      </c>
      <c r="J20" s="159">
        <f>H20-'CPN Portfolio 9.30.18'!I102</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3">
    <cfRule type="expression" dxfId="123" priority="2">
      <formula>MOD(ROW(),2)=0</formula>
    </cfRule>
  </conditionalFormatting>
  <conditionalFormatting sqref="B17">
    <cfRule type="expression" dxfId="122" priority="1">
      <formula>MOD(ROW(),2)=0</formula>
    </cfRule>
  </conditionalFormatting>
  <pageMargins left="0.7" right="0.7" top="0.75" bottom="0.75" header="0.3" footer="0.3"/>
  <pageSetup scale="83"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S114"/>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651</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619</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8565</v>
      </c>
      <c r="J61" s="204"/>
      <c r="K61" s="203">
        <f>SUM(K48:K60)</f>
        <v>9086</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f>
        <v>1062</v>
      </c>
      <c r="J63" s="59"/>
      <c r="K63" s="200">
        <v>1130</v>
      </c>
      <c r="O63" s="194">
        <f>+O60+1</f>
        <v>49</v>
      </c>
    </row>
    <row r="64" spans="2:17" ht="13">
      <c r="B64" s="83" t="s">
        <v>183</v>
      </c>
      <c r="C64" s="84"/>
      <c r="D64" s="103" t="s">
        <v>114</v>
      </c>
      <c r="E64" s="103" t="s">
        <v>255</v>
      </c>
      <c r="F64" s="103" t="s">
        <v>273</v>
      </c>
      <c r="G64" s="104">
        <v>1</v>
      </c>
      <c r="H64" s="105"/>
      <c r="I64" s="193">
        <f>1030+6+3</f>
        <v>1039</v>
      </c>
      <c r="J64" s="59"/>
      <c r="K64" s="193">
        <v>1130</v>
      </c>
      <c r="M64" s="194" t="e">
        <f>+#REF!+1</f>
        <v>#REF!</v>
      </c>
      <c r="O64" s="194">
        <f t="shared" ref="O64:O92" si="6">+O63+1</f>
        <v>50</v>
      </c>
    </row>
    <row r="65" spans="2:15" ht="13">
      <c r="B65" s="83" t="s">
        <v>80</v>
      </c>
      <c r="C65" s="84"/>
      <c r="D65" s="103" t="s">
        <v>78</v>
      </c>
      <c r="E65" s="103" t="s">
        <v>81</v>
      </c>
      <c r="F65" s="103" t="s">
        <v>298</v>
      </c>
      <c r="G65" s="104">
        <v>1</v>
      </c>
      <c r="H65" s="105"/>
      <c r="I65" s="200">
        <v>720</v>
      </c>
      <c r="J65" s="59"/>
      <c r="K65" s="200">
        <v>807</v>
      </c>
      <c r="M65" s="194" t="e">
        <f>+M61+1</f>
        <v>#REF!</v>
      </c>
      <c r="O65" s="194">
        <f t="shared" si="6"/>
        <v>51</v>
      </c>
    </row>
    <row r="66" spans="2:15" ht="13">
      <c r="B66" s="83" t="s">
        <v>499</v>
      </c>
      <c r="C66" s="84"/>
      <c r="D66" s="103" t="s">
        <v>120</v>
      </c>
      <c r="E66" s="103" t="s">
        <v>500</v>
      </c>
      <c r="F66" s="103" t="s">
        <v>273</v>
      </c>
      <c r="G66" s="104">
        <v>1</v>
      </c>
      <c r="H66" s="105"/>
      <c r="I66" s="200">
        <v>750</v>
      </c>
      <c r="J66" s="59"/>
      <c r="K66" s="200">
        <v>731</v>
      </c>
      <c r="O66" s="194">
        <f t="shared" si="6"/>
        <v>52</v>
      </c>
    </row>
    <row r="67" spans="2:15" ht="13">
      <c r="B67" s="83" t="s">
        <v>187</v>
      </c>
      <c r="C67" s="84"/>
      <c r="D67" s="103" t="s">
        <v>114</v>
      </c>
      <c r="E67" s="103" t="s">
        <v>255</v>
      </c>
      <c r="F67" s="103" t="s">
        <v>413</v>
      </c>
      <c r="G67" s="104">
        <v>1</v>
      </c>
      <c r="H67" s="105"/>
      <c r="I67" s="200">
        <v>0</v>
      </c>
      <c r="J67" s="59"/>
      <c r="K67" s="200">
        <v>725</v>
      </c>
      <c r="M67" s="194" t="e">
        <f>+M64+1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3">
      <c r="B69" s="83" t="s">
        <v>277</v>
      </c>
      <c r="C69" s="84"/>
      <c r="D69" s="103" t="s">
        <v>114</v>
      </c>
      <c r="E69" s="103" t="s">
        <v>254</v>
      </c>
      <c r="F69" s="103" t="s">
        <v>273</v>
      </c>
      <c r="G69" s="104">
        <v>1</v>
      </c>
      <c r="H69" s="105"/>
      <c r="I69" s="193">
        <v>518.5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3">
      <c r="B72" s="83" t="s">
        <v>101</v>
      </c>
      <c r="C72" s="84"/>
      <c r="D72" s="103" t="s">
        <v>99</v>
      </c>
      <c r="E72" s="103" t="s">
        <v>100</v>
      </c>
      <c r="F72" s="103" t="s">
        <v>412</v>
      </c>
      <c r="G72" s="104">
        <v>1</v>
      </c>
      <c r="H72" s="105"/>
      <c r="I72" s="193">
        <v>0</v>
      </c>
      <c r="J72" s="59"/>
      <c r="K72" s="193">
        <v>503</v>
      </c>
      <c r="M72" s="194" t="e">
        <f t="shared" ref="M72" si="7">+M71+1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352</v>
      </c>
      <c r="C74" s="84"/>
      <c r="D74" s="103" t="s">
        <v>114</v>
      </c>
      <c r="E74" s="103" t="s">
        <v>255</v>
      </c>
      <c r="F74" s="103" t="s">
        <v>273</v>
      </c>
      <c r="G74" s="104">
        <v>1</v>
      </c>
      <c r="H74" s="105"/>
      <c r="I74" s="193">
        <v>273</v>
      </c>
      <c r="J74" s="59"/>
      <c r="K74" s="193">
        <v>309</v>
      </c>
      <c r="O74" s="194">
        <f t="shared" si="6"/>
        <v>60</v>
      </c>
    </row>
    <row r="75" spans="2:15" ht="13">
      <c r="B75" s="83" t="s">
        <v>89</v>
      </c>
      <c r="C75" s="84"/>
      <c r="D75" s="103" t="s">
        <v>78</v>
      </c>
      <c r="E75" s="103" t="s">
        <v>90</v>
      </c>
      <c r="F75" s="103" t="s">
        <v>298</v>
      </c>
      <c r="G75" s="104">
        <v>1</v>
      </c>
      <c r="H75" s="105"/>
      <c r="I75" s="200">
        <v>184</v>
      </c>
      <c r="J75" s="59"/>
      <c r="K75" s="200">
        <v>215</v>
      </c>
      <c r="M75" s="194" t="e">
        <f>+#REF!+1</f>
        <v>#REF!</v>
      </c>
      <c r="O75" s="194">
        <f t="shared" si="6"/>
        <v>61</v>
      </c>
    </row>
    <row r="76" spans="2:15" ht="13">
      <c r="B76" s="83" t="s">
        <v>192</v>
      </c>
      <c r="C76" s="84"/>
      <c r="D76" s="103" t="s">
        <v>114</v>
      </c>
      <c r="E76" s="103" t="s">
        <v>256</v>
      </c>
      <c r="F76" s="103" t="s">
        <v>412</v>
      </c>
      <c r="G76" s="104">
        <v>1</v>
      </c>
      <c r="H76" s="105"/>
      <c r="I76" s="200">
        <v>0</v>
      </c>
      <c r="J76" s="59"/>
      <c r="K76" s="200">
        <v>191</v>
      </c>
      <c r="M76" s="194" t="e">
        <f>+#REF!+1</f>
        <v>#REF!</v>
      </c>
      <c r="O76" s="194">
        <f t="shared" si="6"/>
        <v>62</v>
      </c>
    </row>
    <row r="77" spans="2:15" ht="13">
      <c r="B77" s="83" t="s">
        <v>106</v>
      </c>
      <c r="C77" s="84"/>
      <c r="D77" s="103" t="s">
        <v>120</v>
      </c>
      <c r="E77" s="103" t="s">
        <v>107</v>
      </c>
      <c r="F77" s="103" t="s">
        <v>298</v>
      </c>
      <c r="G77" s="104">
        <v>1</v>
      </c>
      <c r="H77" s="105"/>
      <c r="I77" s="200">
        <v>110</v>
      </c>
      <c r="J77" s="59"/>
      <c r="K77" s="200">
        <v>121</v>
      </c>
      <c r="M77" s="194" t="e">
        <f>+#REF!+1</f>
        <v>#REF!</v>
      </c>
      <c r="O77" s="194">
        <f t="shared" si="6"/>
        <v>63</v>
      </c>
    </row>
    <row r="78" spans="2:15" ht="13">
      <c r="B78" s="83" t="s">
        <v>203</v>
      </c>
      <c r="C78" s="84"/>
      <c r="D78" s="103" t="s">
        <v>114</v>
      </c>
      <c r="E78" s="103" t="s">
        <v>256</v>
      </c>
      <c r="F78" s="103" t="s">
        <v>412</v>
      </c>
      <c r="G78" s="104">
        <v>1</v>
      </c>
      <c r="H78" s="105"/>
      <c r="I78" s="193">
        <v>0</v>
      </c>
      <c r="J78" s="59"/>
      <c r="K78" s="193">
        <v>92</v>
      </c>
      <c r="M78" s="194" t="e">
        <f>+M77+1</f>
        <v>#REF!</v>
      </c>
      <c r="O78" s="194">
        <f t="shared" si="6"/>
        <v>64</v>
      </c>
    </row>
    <row r="79" spans="2:15" ht="13">
      <c r="B79" s="83" t="s">
        <v>108</v>
      </c>
      <c r="C79" s="84"/>
      <c r="D79" s="103" t="s">
        <v>120</v>
      </c>
      <c r="E79" s="103" t="s">
        <v>107</v>
      </c>
      <c r="F79" s="103" t="s">
        <v>273</v>
      </c>
      <c r="G79" s="104">
        <v>1</v>
      </c>
      <c r="H79" s="105"/>
      <c r="I79" s="200">
        <v>60</v>
      </c>
      <c r="J79" s="59"/>
      <c r="K79" s="200">
        <v>80</v>
      </c>
      <c r="M79" s="194" t="e">
        <f t="shared" ref="M79:M93" si="8">+M78+1</f>
        <v>#REF!</v>
      </c>
      <c r="O79" s="194">
        <f t="shared" si="6"/>
        <v>65</v>
      </c>
    </row>
    <row r="80" spans="2:15" ht="13">
      <c r="B80" s="83" t="s">
        <v>211</v>
      </c>
      <c r="C80" s="84"/>
      <c r="D80" s="103" t="s">
        <v>114</v>
      </c>
      <c r="E80" s="103" t="s">
        <v>256</v>
      </c>
      <c r="F80" s="103" t="s">
        <v>412</v>
      </c>
      <c r="G80" s="104">
        <v>1</v>
      </c>
      <c r="H80" s="105"/>
      <c r="I80" s="200">
        <v>0</v>
      </c>
      <c r="J80" s="59"/>
      <c r="K80" s="200">
        <v>73</v>
      </c>
      <c r="M80" s="194" t="e">
        <f>+#REF!+1</f>
        <v>#REF!</v>
      </c>
      <c r="O80" s="194">
        <f t="shared" si="6"/>
        <v>66</v>
      </c>
    </row>
    <row r="81" spans="2:16" ht="13">
      <c r="B81" s="83" t="s">
        <v>220</v>
      </c>
      <c r="C81" s="84"/>
      <c r="D81" s="103" t="s">
        <v>114</v>
      </c>
      <c r="E81" s="103" t="s">
        <v>256</v>
      </c>
      <c r="F81" s="103" t="s">
        <v>412</v>
      </c>
      <c r="G81" s="104">
        <v>1</v>
      </c>
      <c r="H81" s="105"/>
      <c r="I81" s="200">
        <v>0</v>
      </c>
      <c r="J81" s="59"/>
      <c r="K81" s="200">
        <v>67</v>
      </c>
      <c r="M81" s="194" t="e">
        <f>+#REF!+1</f>
        <v>#REF!</v>
      </c>
      <c r="O81" s="194">
        <f t="shared" si="6"/>
        <v>67</v>
      </c>
    </row>
    <row r="82" spans="2:16" ht="13">
      <c r="B82" s="83" t="s">
        <v>109</v>
      </c>
      <c r="C82" s="84"/>
      <c r="D82" s="103" t="s">
        <v>120</v>
      </c>
      <c r="E82" s="103" t="s">
        <v>107</v>
      </c>
      <c r="F82" s="103" t="s">
        <v>273</v>
      </c>
      <c r="G82" s="104">
        <v>1</v>
      </c>
      <c r="H82" s="105"/>
      <c r="I82" s="200">
        <v>55</v>
      </c>
      <c r="J82" s="59"/>
      <c r="K82" s="200">
        <v>56</v>
      </c>
      <c r="M82" s="194" t="e">
        <f>+#REF!+1</f>
        <v>#REF!</v>
      </c>
      <c r="O82" s="194">
        <f t="shared" si="6"/>
        <v>68</v>
      </c>
    </row>
    <row r="83" spans="2:16" ht="13">
      <c r="B83" s="83" t="s">
        <v>224</v>
      </c>
      <c r="C83" s="84"/>
      <c r="D83" s="103" t="s">
        <v>114</v>
      </c>
      <c r="E83" s="103" t="s">
        <v>255</v>
      </c>
      <c r="F83" s="103" t="s">
        <v>412</v>
      </c>
      <c r="G83" s="104">
        <v>1</v>
      </c>
      <c r="H83" s="105"/>
      <c r="I83" s="193">
        <v>0</v>
      </c>
      <c r="J83" s="59"/>
      <c r="K83" s="193">
        <v>53</v>
      </c>
      <c r="M83" s="194" t="e">
        <f t="shared" si="8"/>
        <v>#REF!</v>
      </c>
      <c r="O83" s="194">
        <f t="shared" si="6"/>
        <v>69</v>
      </c>
    </row>
    <row r="84" spans="2:16" ht="13">
      <c r="B84" s="83" t="s">
        <v>110</v>
      </c>
      <c r="C84" s="84"/>
      <c r="D84" s="103" t="s">
        <v>120</v>
      </c>
      <c r="E84" s="103" t="s">
        <v>107</v>
      </c>
      <c r="F84" s="103" t="s">
        <v>412</v>
      </c>
      <c r="G84" s="104">
        <v>1</v>
      </c>
      <c r="H84" s="105"/>
      <c r="I84" s="200">
        <v>0</v>
      </c>
      <c r="J84" s="59"/>
      <c r="K84" s="200">
        <v>48</v>
      </c>
      <c r="M84" s="194" t="e">
        <f t="shared" si="8"/>
        <v>#REF!</v>
      </c>
      <c r="O84" s="194">
        <f t="shared" si="6"/>
        <v>70</v>
      </c>
    </row>
    <row r="85" spans="2:16" ht="13">
      <c r="B85" s="83" t="s">
        <v>111</v>
      </c>
      <c r="C85" s="84"/>
      <c r="D85" s="103" t="s">
        <v>120</v>
      </c>
      <c r="E85" s="103" t="s">
        <v>107</v>
      </c>
      <c r="F85" s="103" t="s">
        <v>298</v>
      </c>
      <c r="G85" s="104">
        <v>1</v>
      </c>
      <c r="H85" s="105"/>
      <c r="I85" s="193">
        <v>45</v>
      </c>
      <c r="J85" s="59"/>
      <c r="K85" s="193">
        <v>47</v>
      </c>
      <c r="M85" s="194" t="e">
        <f t="shared" si="8"/>
        <v>#REF!</v>
      </c>
      <c r="O85" s="194">
        <f t="shared" si="6"/>
        <v>71</v>
      </c>
    </row>
    <row r="86" spans="2:16" ht="13">
      <c r="B86" s="83" t="s">
        <v>226</v>
      </c>
      <c r="C86" s="84"/>
      <c r="D86" s="103" t="s">
        <v>114</v>
      </c>
      <c r="E86" s="103" t="s">
        <v>257</v>
      </c>
      <c r="F86" s="103" t="s">
        <v>412</v>
      </c>
      <c r="G86" s="104">
        <v>1</v>
      </c>
      <c r="H86" s="105"/>
      <c r="I86" s="200">
        <v>0</v>
      </c>
      <c r="J86" s="59"/>
      <c r="K86" s="200">
        <v>33</v>
      </c>
      <c r="M86" s="194" t="e">
        <f>+M85+1</f>
        <v>#REF!</v>
      </c>
      <c r="O86" s="194">
        <f t="shared" si="6"/>
        <v>72</v>
      </c>
    </row>
    <row r="87" spans="2:16" ht="15.5">
      <c r="B87" s="83" t="s">
        <v>467</v>
      </c>
      <c r="C87" s="84"/>
      <c r="D87" s="103" t="s">
        <v>120</v>
      </c>
      <c r="E87" s="103" t="s">
        <v>112</v>
      </c>
      <c r="F87" s="103" t="s">
        <v>298</v>
      </c>
      <c r="G87" s="104">
        <v>0.5</v>
      </c>
      <c r="H87" s="105"/>
      <c r="I87" s="193">
        <v>25</v>
      </c>
      <c r="J87" s="59"/>
      <c r="K87" s="193">
        <v>25</v>
      </c>
      <c r="M87" s="194" t="e">
        <f t="shared" si="8"/>
        <v>#REF!</v>
      </c>
      <c r="O87" s="194">
        <f t="shared" si="6"/>
        <v>73</v>
      </c>
    </row>
    <row r="88" spans="2:16" ht="13">
      <c r="B88" s="83" t="s">
        <v>229</v>
      </c>
      <c r="C88" s="84"/>
      <c r="D88" s="103" t="s">
        <v>114</v>
      </c>
      <c r="E88" s="103" t="s">
        <v>255</v>
      </c>
      <c r="F88" s="103" t="s">
        <v>412</v>
      </c>
      <c r="G88" s="104">
        <v>1</v>
      </c>
      <c r="H88" s="105"/>
      <c r="I88" s="200">
        <v>0</v>
      </c>
      <c r="J88" s="59"/>
      <c r="K88" s="200">
        <v>23</v>
      </c>
      <c r="M88" s="194" t="e">
        <f t="shared" si="8"/>
        <v>#REF!</v>
      </c>
      <c r="O88" s="194">
        <f t="shared" si="6"/>
        <v>74</v>
      </c>
    </row>
    <row r="89" spans="2:16" ht="13">
      <c r="B89" s="83" t="s">
        <v>232</v>
      </c>
      <c r="C89" s="84"/>
      <c r="D89" s="103" t="s">
        <v>114</v>
      </c>
      <c r="E89" s="103" t="s">
        <v>255</v>
      </c>
      <c r="F89" s="103" t="s">
        <v>412</v>
      </c>
      <c r="G89" s="104">
        <v>1</v>
      </c>
      <c r="H89" s="105"/>
      <c r="I89" s="193">
        <v>0</v>
      </c>
      <c r="J89" s="59"/>
      <c r="K89" s="193">
        <v>20</v>
      </c>
      <c r="M89" s="194" t="e">
        <f t="shared" si="8"/>
        <v>#REF!</v>
      </c>
      <c r="O89" s="194">
        <f t="shared" si="6"/>
        <v>75</v>
      </c>
    </row>
    <row r="90" spans="2:16" ht="13">
      <c r="B90" s="83" t="s">
        <v>234</v>
      </c>
      <c r="C90" s="84"/>
      <c r="D90" s="103" t="s">
        <v>114</v>
      </c>
      <c r="E90" s="103" t="s">
        <v>257</v>
      </c>
      <c r="F90" s="103" t="s">
        <v>412</v>
      </c>
      <c r="G90" s="104">
        <v>1</v>
      </c>
      <c r="H90" s="105"/>
      <c r="I90" s="200">
        <v>0</v>
      </c>
      <c r="J90" s="59"/>
      <c r="K90" s="200">
        <v>12</v>
      </c>
      <c r="M90" s="194" t="e">
        <f t="shared" si="8"/>
        <v>#REF!</v>
      </c>
      <c r="O90" s="194">
        <f t="shared" si="6"/>
        <v>76</v>
      </c>
    </row>
    <row r="91" spans="2:16" ht="13">
      <c r="B91" s="83" t="s">
        <v>237</v>
      </c>
      <c r="C91" s="84"/>
      <c r="D91" s="103" t="s">
        <v>114</v>
      </c>
      <c r="E91" s="103" t="s">
        <v>258</v>
      </c>
      <c r="F91" s="103" t="s">
        <v>412</v>
      </c>
      <c r="G91" s="104">
        <v>1</v>
      </c>
      <c r="H91" s="105"/>
      <c r="I91" s="193">
        <v>0</v>
      </c>
      <c r="J91" s="59"/>
      <c r="K91" s="193">
        <v>10</v>
      </c>
      <c r="M91" s="194" t="e">
        <f t="shared" si="8"/>
        <v>#REF!</v>
      </c>
      <c r="O91" s="194">
        <f t="shared" si="6"/>
        <v>77</v>
      </c>
    </row>
    <row r="92" spans="2:16" ht="13">
      <c r="B92" s="83" t="s">
        <v>240</v>
      </c>
      <c r="C92" s="84"/>
      <c r="D92" s="103" t="s">
        <v>114</v>
      </c>
      <c r="E92" s="103" t="s">
        <v>256</v>
      </c>
      <c r="F92" s="103" t="s">
        <v>243</v>
      </c>
      <c r="G92" s="104">
        <v>1</v>
      </c>
      <c r="H92" s="105"/>
      <c r="I92" s="198">
        <v>0</v>
      </c>
      <c r="J92" s="59"/>
      <c r="K92" s="198">
        <v>4</v>
      </c>
      <c r="M92" s="194" t="e">
        <f t="shared" si="8"/>
        <v>#REF!</v>
      </c>
      <c r="O92" s="194">
        <f t="shared" si="6"/>
        <v>78</v>
      </c>
      <c r="P92" s="194" t="s">
        <v>275</v>
      </c>
    </row>
    <row r="93" spans="2:16" ht="13">
      <c r="B93" s="201" t="s">
        <v>62</v>
      </c>
      <c r="C93" s="84"/>
      <c r="D93" s="103"/>
      <c r="E93" s="103"/>
      <c r="F93" s="103"/>
      <c r="G93" s="104"/>
      <c r="H93" s="105"/>
      <c r="I93" s="200">
        <f>SUM(I63:I92)</f>
        <v>6560.5</v>
      </c>
      <c r="J93" s="59"/>
      <c r="K93" s="200">
        <f>SUM(K63:K92)</f>
        <v>9339</v>
      </c>
      <c r="M93" s="194" t="e">
        <f t="shared" si="8"/>
        <v>#REF!</v>
      </c>
      <c r="N93" s="194" t="s">
        <v>138</v>
      </c>
    </row>
    <row r="94" spans="2:16" ht="13.5" thickBot="1">
      <c r="B94" s="241" t="s">
        <v>377</v>
      </c>
      <c r="C94" s="240">
        <f>O92</f>
        <v>78</v>
      </c>
      <c r="I94" s="230">
        <f>+I46+I61+I93</f>
        <v>21607.5</v>
      </c>
      <c r="J94" s="231"/>
      <c r="K94" s="230">
        <f>+K46+K61+K93</f>
        <v>25850.25</v>
      </c>
    </row>
    <row r="95" spans="2:16" ht="13.5" thickTop="1">
      <c r="B95" s="229"/>
      <c r="I95" s="237"/>
      <c r="J95" s="231"/>
      <c r="K95" s="237"/>
    </row>
    <row r="96" spans="2:16" ht="13">
      <c r="B96" s="263" t="s">
        <v>513</v>
      </c>
      <c r="I96" s="237"/>
      <c r="J96" s="231"/>
      <c r="K96" s="237"/>
    </row>
    <row r="97" spans="1:13" ht="13.5">
      <c r="B97" s="238" t="s">
        <v>326</v>
      </c>
      <c r="I97" s="237"/>
      <c r="J97" s="231"/>
      <c r="K97" s="237"/>
    </row>
    <row r="98" spans="1:13" ht="13">
      <c r="B98" s="83" t="s">
        <v>493</v>
      </c>
      <c r="D98" s="103" t="s">
        <v>114</v>
      </c>
      <c r="E98" s="103" t="s">
        <v>254</v>
      </c>
      <c r="F98" s="103" t="s">
        <v>273</v>
      </c>
      <c r="G98" s="104">
        <v>1</v>
      </c>
      <c r="I98" s="193">
        <f>668</f>
        <v>668</v>
      </c>
      <c r="J98" s="204"/>
      <c r="K98" s="193">
        <f>760+68</f>
        <v>828</v>
      </c>
      <c r="M98" s="194" t="e">
        <f>+#REF!+1</f>
        <v>#REF!</v>
      </c>
    </row>
    <row r="99" spans="1:13" ht="13.5">
      <c r="B99" s="264" t="s">
        <v>490</v>
      </c>
      <c r="C99" s="264"/>
      <c r="D99" s="264"/>
      <c r="E99" s="264"/>
      <c r="F99" s="264"/>
      <c r="G99" s="264"/>
      <c r="H99" s="264"/>
      <c r="I99" s="264"/>
      <c r="J99" s="264"/>
      <c r="K99" s="264"/>
    </row>
    <row r="100" spans="1:13" ht="15.5">
      <c r="B100" s="83" t="s">
        <v>625</v>
      </c>
      <c r="C100" s="84"/>
      <c r="D100" s="103" t="s">
        <v>78</v>
      </c>
      <c r="E100" s="103" t="s">
        <v>85</v>
      </c>
      <c r="F100" s="103" t="s">
        <v>412</v>
      </c>
      <c r="G100" s="104">
        <v>1</v>
      </c>
      <c r="I100" s="193">
        <v>0</v>
      </c>
      <c r="J100" s="204"/>
      <c r="K100" s="193">
        <v>361</v>
      </c>
    </row>
    <row r="101" spans="1:13" ht="15.5">
      <c r="B101" s="83" t="s">
        <v>647</v>
      </c>
      <c r="C101" s="84"/>
      <c r="D101" s="103" t="s">
        <v>120</v>
      </c>
      <c r="E101" s="103" t="s">
        <v>107</v>
      </c>
      <c r="F101" s="103" t="s">
        <v>243</v>
      </c>
      <c r="G101" s="104">
        <v>1</v>
      </c>
      <c r="I101" s="193">
        <v>124</v>
      </c>
      <c r="J101" s="204"/>
      <c r="K101" s="193">
        <v>124</v>
      </c>
    </row>
    <row r="102" spans="1:13" ht="13">
      <c r="B102" s="229" t="s">
        <v>535</v>
      </c>
      <c r="I102" s="232">
        <f>SUM(I94:I101)</f>
        <v>22399.5</v>
      </c>
      <c r="J102" s="231"/>
      <c r="K102" s="232">
        <f>SUM(K94:K101)</f>
        <v>27163.25</v>
      </c>
    </row>
    <row r="103" spans="1:13" ht="13">
      <c r="B103" s="76"/>
      <c r="C103" s="76"/>
      <c r="D103" s="76"/>
      <c r="E103" s="76"/>
      <c r="F103" s="77"/>
      <c r="G103" s="76"/>
      <c r="H103" s="76"/>
      <c r="I103" s="235"/>
      <c r="J103" s="105"/>
      <c r="K103" s="235"/>
    </row>
    <row r="104" spans="1:13" ht="42.75" customHeight="1">
      <c r="A104" s="236">
        <v>-1</v>
      </c>
      <c r="B104" s="364" t="s">
        <v>642</v>
      </c>
      <c r="C104" s="364"/>
      <c r="D104" s="364"/>
      <c r="E104" s="364"/>
      <c r="F104" s="364"/>
      <c r="G104" s="364"/>
      <c r="H104" s="364"/>
      <c r="I104" s="364"/>
      <c r="J104" s="364"/>
      <c r="K104" s="364"/>
    </row>
    <row r="105" spans="1:13" ht="42.65" customHeight="1">
      <c r="A105" s="236">
        <v>-2</v>
      </c>
      <c r="B105" s="364" t="s">
        <v>285</v>
      </c>
      <c r="C105" s="364"/>
      <c r="D105" s="364"/>
      <c r="E105" s="364"/>
      <c r="F105" s="364"/>
      <c r="G105" s="364"/>
      <c r="H105" s="364"/>
      <c r="I105" s="364"/>
      <c r="J105" s="364"/>
      <c r="K105" s="364"/>
    </row>
    <row r="106" spans="1:13" ht="29.25" customHeight="1">
      <c r="A106" s="236">
        <v>-3</v>
      </c>
      <c r="B106" s="364" t="s">
        <v>118</v>
      </c>
      <c r="C106" s="364"/>
      <c r="D106" s="364"/>
      <c r="E106" s="364"/>
      <c r="F106" s="364"/>
      <c r="G106" s="364"/>
      <c r="H106" s="364"/>
      <c r="I106" s="364"/>
      <c r="J106" s="364"/>
      <c r="K106" s="364"/>
    </row>
    <row r="107" spans="1:13" ht="17.149999999999999" customHeight="1">
      <c r="A107" s="236">
        <v>-4</v>
      </c>
      <c r="B107" s="364" t="s">
        <v>623</v>
      </c>
      <c r="C107" s="364"/>
      <c r="D107" s="364"/>
      <c r="E107" s="364"/>
      <c r="F107" s="364"/>
      <c r="G107" s="364"/>
      <c r="H107" s="364"/>
      <c r="I107" s="364"/>
      <c r="J107" s="273"/>
      <c r="K107" s="273"/>
    </row>
    <row r="108" spans="1:13" ht="19.5" customHeight="1">
      <c r="A108" s="236">
        <v>-5</v>
      </c>
      <c r="B108" s="364" t="s">
        <v>455</v>
      </c>
      <c r="C108" s="364"/>
      <c r="D108" s="364"/>
      <c r="E108" s="364"/>
      <c r="F108" s="364"/>
      <c r="G108" s="364"/>
      <c r="H108" s="364"/>
      <c r="I108" s="364"/>
      <c r="J108" s="364"/>
      <c r="K108" s="364"/>
    </row>
    <row r="109" spans="1:13" ht="19.5" customHeight="1">
      <c r="A109" s="236">
        <v>-6</v>
      </c>
      <c r="B109" s="364" t="s">
        <v>644</v>
      </c>
      <c r="C109" s="364"/>
      <c r="D109" s="364"/>
      <c r="E109" s="364"/>
      <c r="F109" s="364"/>
      <c r="G109" s="364"/>
      <c r="H109" s="273"/>
      <c r="I109" s="273"/>
      <c r="J109" s="273"/>
      <c r="K109" s="273"/>
    </row>
    <row r="110" spans="1:13" ht="19.399999999999999" customHeight="1">
      <c r="A110" s="236">
        <v>-7</v>
      </c>
      <c r="B110" s="364" t="s">
        <v>133</v>
      </c>
      <c r="C110" s="364"/>
      <c r="D110" s="364"/>
      <c r="E110" s="364"/>
      <c r="F110" s="364"/>
      <c r="G110" s="364"/>
      <c r="H110" s="364"/>
      <c r="I110" s="364"/>
      <c r="J110" s="364"/>
      <c r="K110" s="364"/>
    </row>
    <row r="111" spans="1:13" ht="19.5" customHeight="1">
      <c r="A111" s="236">
        <v>-8</v>
      </c>
      <c r="B111" s="364" t="s">
        <v>410</v>
      </c>
      <c r="C111" s="364"/>
      <c r="D111" s="364"/>
      <c r="E111" s="364"/>
      <c r="F111" s="364"/>
      <c r="G111" s="364"/>
      <c r="H111" s="364"/>
      <c r="I111" s="364"/>
      <c r="J111" s="364"/>
      <c r="K111" s="364"/>
    </row>
    <row r="112" spans="1:13" ht="20.149999999999999" customHeight="1">
      <c r="A112" s="236">
        <v>-9</v>
      </c>
      <c r="B112" s="364" t="s">
        <v>343</v>
      </c>
      <c r="C112" s="364"/>
      <c r="D112" s="364"/>
      <c r="E112" s="364"/>
      <c r="F112" s="364"/>
      <c r="G112" s="364"/>
      <c r="H112" s="364"/>
      <c r="I112" s="364"/>
      <c r="J112" s="364"/>
      <c r="K112" s="364"/>
    </row>
    <row r="113" spans="1:11" ht="20.5" customHeight="1">
      <c r="A113" s="236">
        <v>-10</v>
      </c>
      <c r="B113" s="364" t="s">
        <v>626</v>
      </c>
      <c r="C113" s="364"/>
      <c r="D113" s="364"/>
      <c r="E113" s="364"/>
      <c r="F113" s="364"/>
      <c r="G113" s="364"/>
      <c r="H113" s="364"/>
      <c r="I113" s="364"/>
      <c r="J113" s="364"/>
      <c r="K113" s="364"/>
    </row>
    <row r="114" spans="1:11" ht="29.5" customHeight="1">
      <c r="A114" s="236">
        <v>-11</v>
      </c>
      <c r="B114" s="364" t="s">
        <v>650</v>
      </c>
      <c r="C114" s="364"/>
      <c r="D114" s="364"/>
      <c r="E114" s="364"/>
      <c r="F114" s="364"/>
      <c r="G114" s="364"/>
      <c r="H114" s="364"/>
      <c r="I114" s="364"/>
      <c r="J114" s="364"/>
      <c r="K114" s="364"/>
    </row>
  </sheetData>
  <autoFilter ref="A7:P94" xr:uid="{00000000-0009-0000-0000-00003E000000}"/>
  <mergeCells count="11">
    <mergeCell ref="B110:K110"/>
    <mergeCell ref="B111:K111"/>
    <mergeCell ref="B112:K112"/>
    <mergeCell ref="B113:K113"/>
    <mergeCell ref="B114:K114"/>
    <mergeCell ref="B109:G109"/>
    <mergeCell ref="B104:K104"/>
    <mergeCell ref="B105:K105"/>
    <mergeCell ref="B106:K106"/>
    <mergeCell ref="B107:I107"/>
    <mergeCell ref="B108:K108"/>
  </mergeCells>
  <conditionalFormatting sqref="B8:K102">
    <cfRule type="expression" dxfId="121" priority="1">
      <formula>MOD(ROW(),2)=0</formula>
    </cfRule>
  </conditionalFormatting>
  <pageMargins left="0.45" right="0.45" top="0.25" bottom="0.25" header="0.3" footer="0.3"/>
  <pageSetup paperSize="17" scale="7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648</v>
      </c>
      <c r="C6" s="155"/>
      <c r="D6" s="156">
        <f>'CPN Portfolio 6.30.18'!K46</f>
        <v>7425.25</v>
      </c>
      <c r="E6" s="156">
        <f>'CPN Portfolio 6.30.18'!K61</f>
        <v>9086</v>
      </c>
      <c r="F6" s="156">
        <f>'CPN Portfolio 6.30.18'!K93</f>
        <v>9339</v>
      </c>
      <c r="G6" s="158"/>
      <c r="H6" s="156">
        <f>SUM(D6:G6)</f>
        <v>25850.25</v>
      </c>
      <c r="J6" s="159"/>
    </row>
    <row r="7" spans="1:11">
      <c r="B7" s="83" t="s">
        <v>96</v>
      </c>
      <c r="D7" s="267">
        <v>0</v>
      </c>
      <c r="E7" s="267"/>
      <c r="F7" s="267">
        <v>-117</v>
      </c>
      <c r="G7" s="272"/>
      <c r="H7" s="267"/>
    </row>
    <row r="8" spans="1:11">
      <c r="B8" s="276"/>
      <c r="D8" s="267"/>
      <c r="E8" s="267"/>
      <c r="F8" s="267"/>
      <c r="G8" s="272"/>
      <c r="H8" s="267"/>
    </row>
    <row r="9" spans="1:11">
      <c r="A9" s="147"/>
      <c r="B9" s="155" t="s">
        <v>652</v>
      </c>
      <c r="C9" s="161"/>
      <c r="D9" s="214">
        <f>SUM(D6:D8)</f>
        <v>7425.25</v>
      </c>
      <c r="E9" s="214">
        <f t="shared" ref="E9:F9" si="0">SUM(E6:E8)</f>
        <v>9086</v>
      </c>
      <c r="F9" s="214">
        <f t="shared" si="0"/>
        <v>9222</v>
      </c>
      <c r="G9" s="214">
        <f>SUM(G6:G7)</f>
        <v>0</v>
      </c>
      <c r="H9" s="214">
        <f>SUM(H6:H8)</f>
        <v>25850.25</v>
      </c>
      <c r="J9" s="159">
        <f>H9-'CPN Portfolio 6.30.18'!K94</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494</v>
      </c>
      <c r="C14" s="161"/>
      <c r="D14" s="274">
        <v>0</v>
      </c>
      <c r="E14" s="274">
        <v>0</v>
      </c>
      <c r="F14" s="274">
        <f>'CPN Portfolio 12.31.17'!K99</f>
        <v>828</v>
      </c>
      <c r="G14" s="168"/>
      <c r="H14" s="275">
        <f>SUM(D14:F14)</f>
        <v>828</v>
      </c>
    </row>
    <row r="15" spans="1:11">
      <c r="A15" s="147"/>
      <c r="B15" s="160" t="s">
        <v>425</v>
      </c>
      <c r="C15" s="161"/>
      <c r="D15" s="167">
        <f>SUM(D14:D14)</f>
        <v>0</v>
      </c>
      <c r="E15" s="167">
        <f>SUM(E14:E14)</f>
        <v>0</v>
      </c>
      <c r="F15" s="167">
        <f>SUM(F14:F14)</f>
        <v>828</v>
      </c>
      <c r="G15" s="167">
        <f>SUM(G14:G14)</f>
        <v>0</v>
      </c>
      <c r="H15" s="167">
        <f>SUM(H14:H14)</f>
        <v>828</v>
      </c>
    </row>
    <row r="16" spans="1:11">
      <c r="A16" s="147"/>
      <c r="B16" s="239" t="s">
        <v>360</v>
      </c>
      <c r="C16" s="161"/>
      <c r="D16" s="167"/>
      <c r="E16" s="167"/>
      <c r="F16" s="167"/>
      <c r="G16" s="168"/>
      <c r="H16" s="169"/>
    </row>
    <row r="17" spans="1:10">
      <c r="A17" s="147"/>
      <c r="B17" s="160" t="s">
        <v>627</v>
      </c>
      <c r="C17" s="161"/>
      <c r="D17" s="167"/>
      <c r="E17" s="167">
        <f>'CPN Portfolio 12.31.17'!K101</f>
        <v>361</v>
      </c>
      <c r="F17" s="167"/>
      <c r="G17" s="168"/>
      <c r="H17" s="169">
        <v>361</v>
      </c>
    </row>
    <row r="18" spans="1:10">
      <c r="A18" s="147"/>
      <c r="B18" s="160" t="s">
        <v>649</v>
      </c>
      <c r="C18" s="161"/>
      <c r="D18" s="167"/>
      <c r="E18" s="167"/>
      <c r="F18" s="167">
        <v>124</v>
      </c>
      <c r="G18" s="168"/>
      <c r="H18" s="169">
        <f>F18</f>
        <v>124</v>
      </c>
    </row>
    <row r="19" spans="1:10" ht="14.5" thickBot="1">
      <c r="A19" s="147"/>
      <c r="B19" s="160" t="s">
        <v>586</v>
      </c>
      <c r="C19" s="161"/>
      <c r="D19" s="171">
        <f>SUM(D15:D17)</f>
        <v>0</v>
      </c>
      <c r="E19" s="171">
        <f>SUM(E15:E17)</f>
        <v>361</v>
      </c>
      <c r="F19" s="171">
        <f>SUM(F15:F16)</f>
        <v>828</v>
      </c>
      <c r="G19" s="171">
        <f>SUM(G15:G16)</f>
        <v>0</v>
      </c>
      <c r="H19" s="171">
        <f>SUM(H15:H18)</f>
        <v>1313</v>
      </c>
      <c r="J19" s="159"/>
    </row>
    <row r="20" spans="1:10" ht="14.5" thickTop="1">
      <c r="A20" s="147"/>
      <c r="B20" s="160"/>
      <c r="C20" s="161"/>
      <c r="D20" s="173"/>
      <c r="E20" s="173"/>
      <c r="F20" s="174"/>
      <c r="G20" s="175"/>
      <c r="H20" s="176"/>
    </row>
    <row r="21" spans="1:10" ht="14.5" thickBot="1">
      <c r="A21" s="147"/>
      <c r="B21" s="148" t="s">
        <v>303</v>
      </c>
      <c r="C21" s="161"/>
      <c r="D21" s="179">
        <f>+D9+D19</f>
        <v>7425.25</v>
      </c>
      <c r="E21" s="179">
        <f>+E9+E19</f>
        <v>9447</v>
      </c>
      <c r="F21" s="179">
        <f>+F9+F19</f>
        <v>10050</v>
      </c>
      <c r="G21" s="175"/>
      <c r="H21" s="179">
        <f>+H9+H19</f>
        <v>27163.25</v>
      </c>
      <c r="J21" s="159">
        <f>H21-'CPN Portfolio 6.30.18'!K102</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7">
    <cfRule type="expression" dxfId="120" priority="1">
      <formula>MOD(ROW(),2)=0</formula>
    </cfRule>
  </conditionalFormatting>
  <conditionalFormatting sqref="B13">
    <cfRule type="expression" dxfId="119" priority="3">
      <formula>MOD(ROW(),2)=0</formula>
    </cfRule>
  </conditionalFormatting>
  <conditionalFormatting sqref="B17:B18">
    <cfRule type="expression" dxfId="118" priority="2">
      <formula>MOD(ROW(),2)=0</formula>
    </cfRule>
  </conditionalFormatting>
  <pageMargins left="0.7" right="0.7" top="0.75" bottom="0.75" header="0.3" footer="0.3"/>
  <pageSetup scale="83"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648</v>
      </c>
      <c r="C6" s="155"/>
      <c r="D6" s="156">
        <f>'CPN Portfolio 09.30.17 '!I46</f>
        <v>6482</v>
      </c>
      <c r="E6" s="156">
        <f>'CPN Portfolio 09.30.17 '!I61</f>
        <v>8565</v>
      </c>
      <c r="F6" s="156">
        <f>'CPN Portfolio 09.30.17 '!I94</f>
        <v>6560.5</v>
      </c>
      <c r="G6" s="158"/>
      <c r="H6" s="156">
        <f>SUM(D6:G6)</f>
        <v>21607.5</v>
      </c>
      <c r="J6" s="159"/>
    </row>
    <row r="7" spans="1:11">
      <c r="B7" s="276"/>
      <c r="D7" s="267"/>
      <c r="E7" s="267"/>
      <c r="F7" s="267"/>
      <c r="G7" s="272"/>
      <c r="H7" s="267"/>
    </row>
    <row r="8" spans="1:11">
      <c r="B8" s="276"/>
      <c r="D8" s="267"/>
      <c r="E8" s="267"/>
      <c r="F8" s="267"/>
      <c r="G8" s="272"/>
      <c r="H8" s="267"/>
    </row>
    <row r="9" spans="1:11">
      <c r="A9" s="147"/>
      <c r="B9" s="155" t="s">
        <v>652</v>
      </c>
      <c r="C9" s="161"/>
      <c r="D9" s="214">
        <f>SUM(D6:D8)</f>
        <v>6482</v>
      </c>
      <c r="E9" s="214">
        <f t="shared" ref="E9:F9" si="0">SUM(E6:E8)</f>
        <v>8565</v>
      </c>
      <c r="F9" s="214">
        <f t="shared" si="0"/>
        <v>6560.5</v>
      </c>
      <c r="G9" s="214">
        <f>SUM(G6:G7)</f>
        <v>0</v>
      </c>
      <c r="H9" s="214">
        <f>SUM(H6:H8)</f>
        <v>21607.5</v>
      </c>
      <c r="J9" s="159">
        <f>H9-'CPN Portfolio 6.30.18'!I94</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t="s">
        <v>494</v>
      </c>
      <c r="C14" s="161"/>
      <c r="D14" s="274">
        <v>0</v>
      </c>
      <c r="E14" s="274">
        <v>0</v>
      </c>
      <c r="F14" s="274">
        <f>'CPN Portfolio 12.31.17'!I99</f>
        <v>668</v>
      </c>
      <c r="G14" s="168"/>
      <c r="H14" s="275">
        <f>SUM(D14:F14)</f>
        <v>668</v>
      </c>
    </row>
    <row r="15" spans="1:11">
      <c r="A15" s="147"/>
      <c r="B15" s="160" t="s">
        <v>425</v>
      </c>
      <c r="C15" s="161"/>
      <c r="D15" s="167">
        <f>SUM(D14:D14)</f>
        <v>0</v>
      </c>
      <c r="E15" s="167">
        <f>SUM(E14:E14)</f>
        <v>0</v>
      </c>
      <c r="F15" s="167">
        <f>SUM(F14:F14)</f>
        <v>668</v>
      </c>
      <c r="G15" s="167">
        <f>SUM(G14:G14)</f>
        <v>0</v>
      </c>
      <c r="H15" s="167">
        <f>SUM(H14:H14)</f>
        <v>668</v>
      </c>
    </row>
    <row r="16" spans="1:11">
      <c r="A16" s="147"/>
      <c r="B16" s="239" t="s">
        <v>360</v>
      </c>
      <c r="C16" s="161"/>
      <c r="D16" s="167"/>
      <c r="E16" s="167"/>
      <c r="F16" s="167"/>
      <c r="G16" s="168"/>
      <c r="H16" s="169"/>
    </row>
    <row r="17" spans="1:10">
      <c r="A17" s="147"/>
      <c r="B17" s="83" t="s">
        <v>649</v>
      </c>
      <c r="C17" s="161"/>
      <c r="D17" s="167"/>
      <c r="E17" s="167">
        <f>'CPN Portfolio 09.30.17 '!I101</f>
        <v>0</v>
      </c>
      <c r="F17" s="167">
        <v>124</v>
      </c>
      <c r="G17" s="168"/>
      <c r="H17" s="169">
        <f>SUM(D17:F17)</f>
        <v>124</v>
      </c>
    </row>
    <row r="18" spans="1:10" ht="14.5" thickBot="1">
      <c r="A18" s="147"/>
      <c r="B18" s="160" t="s">
        <v>587</v>
      </c>
      <c r="C18" s="161"/>
      <c r="D18" s="171">
        <f>SUM(D17:D17)</f>
        <v>0</v>
      </c>
      <c r="E18" s="171">
        <f>SUM(E17:E17)</f>
        <v>0</v>
      </c>
      <c r="F18" s="171">
        <f>SUM(F17:F17)</f>
        <v>124</v>
      </c>
      <c r="G18" s="171">
        <f>SUM(G17:G17)</f>
        <v>0</v>
      </c>
      <c r="H18" s="171">
        <f>SUM(H17:H17)</f>
        <v>124</v>
      </c>
      <c r="J18" s="159"/>
    </row>
    <row r="19" spans="1:10" ht="14.5" thickTop="1">
      <c r="A19" s="147"/>
      <c r="B19" s="160"/>
      <c r="C19" s="161"/>
      <c r="D19" s="173"/>
      <c r="E19" s="173"/>
      <c r="F19" s="174"/>
      <c r="G19" s="175"/>
      <c r="H19" s="176"/>
    </row>
    <row r="20" spans="1:10" ht="14.5" thickBot="1">
      <c r="A20" s="147"/>
      <c r="B20" s="148" t="s">
        <v>537</v>
      </c>
      <c r="C20" s="161"/>
      <c r="D20" s="179">
        <f>+D9+D15+D18</f>
        <v>6482</v>
      </c>
      <c r="E20" s="179">
        <f>+E9+E15+E18</f>
        <v>8565</v>
      </c>
      <c r="F20" s="179">
        <f>+F9+F15+F18</f>
        <v>7352.5</v>
      </c>
      <c r="G20" s="179">
        <f>+G9+G15+G18</f>
        <v>0</v>
      </c>
      <c r="H20" s="179">
        <f>+H9+H15+H18</f>
        <v>22399.5</v>
      </c>
      <c r="J20" s="159">
        <f>H20-'CPN Portfolio 6.30.18'!I102</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3">
    <cfRule type="expression" dxfId="117" priority="2">
      <formula>MOD(ROW(),2)=0</formula>
    </cfRule>
  </conditionalFormatting>
  <conditionalFormatting sqref="B17">
    <cfRule type="expression" dxfId="116" priority="1">
      <formula>MOD(ROW(),2)=0</formula>
    </cfRule>
  </conditionalFormatting>
  <pageMargins left="0.7" right="0.7" top="0.75" bottom="0.75" header="0.3" footer="0.3"/>
  <pageSetup scale="83"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115"/>
  <sheetViews>
    <sheetView workbookViewId="0">
      <selection activeCell="L53" sqref="L53"/>
    </sheetView>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646</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619</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5.5">
      <c r="B37" s="83" t="s">
        <v>639</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5.5">
      <c r="B44" s="83" t="s">
        <v>640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8565</v>
      </c>
      <c r="J61" s="204"/>
      <c r="K61" s="203">
        <f>SUM(K48:K60)</f>
        <v>9086</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f>
        <v>1062</v>
      </c>
      <c r="J63" s="59"/>
      <c r="K63" s="200">
        <v>1130</v>
      </c>
      <c r="O63" s="194">
        <f>+O60+1</f>
        <v>49</v>
      </c>
    </row>
    <row r="64" spans="2:17" ht="13">
      <c r="B64" s="83" t="s">
        <v>183</v>
      </c>
      <c r="C64" s="84"/>
      <c r="D64" s="103" t="s">
        <v>114</v>
      </c>
      <c r="E64" s="103" t="s">
        <v>255</v>
      </c>
      <c r="F64" s="103" t="s">
        <v>273</v>
      </c>
      <c r="G64" s="104">
        <v>1</v>
      </c>
      <c r="H64" s="105"/>
      <c r="I64" s="193">
        <f>1030+6+3</f>
        <v>1039</v>
      </c>
      <c r="J64" s="59"/>
      <c r="K64" s="193">
        <v>1130</v>
      </c>
      <c r="M64" s="194" t="e">
        <f>+#REF!+1</f>
        <v>#REF!</v>
      </c>
      <c r="O64" s="194">
        <f t="shared" ref="O64:O93" si="6">+O63+1</f>
        <v>50</v>
      </c>
    </row>
    <row r="65" spans="2:15" ht="13">
      <c r="B65" s="83" t="s">
        <v>80</v>
      </c>
      <c r="C65" s="84"/>
      <c r="D65" s="103" t="s">
        <v>78</v>
      </c>
      <c r="E65" s="103" t="s">
        <v>81</v>
      </c>
      <c r="F65" s="103" t="s">
        <v>298</v>
      </c>
      <c r="G65" s="104">
        <v>1</v>
      </c>
      <c r="H65" s="105"/>
      <c r="I65" s="200">
        <v>720</v>
      </c>
      <c r="J65" s="59"/>
      <c r="K65" s="200">
        <v>807</v>
      </c>
      <c r="M65" s="194" t="e">
        <f>+M61+1</f>
        <v>#REF!</v>
      </c>
      <c r="O65" s="194">
        <f t="shared" si="6"/>
        <v>51</v>
      </c>
    </row>
    <row r="66" spans="2:15" ht="13">
      <c r="B66" s="83" t="s">
        <v>499</v>
      </c>
      <c r="C66" s="84"/>
      <c r="D66" s="103" t="s">
        <v>120</v>
      </c>
      <c r="E66" s="103" t="s">
        <v>500</v>
      </c>
      <c r="F66" s="103" t="s">
        <v>273</v>
      </c>
      <c r="G66" s="104">
        <v>1</v>
      </c>
      <c r="H66" s="105"/>
      <c r="I66" s="200">
        <v>750</v>
      </c>
      <c r="J66" s="59"/>
      <c r="K66" s="200">
        <v>731</v>
      </c>
      <c r="O66" s="194">
        <f t="shared" si="6"/>
        <v>52</v>
      </c>
    </row>
    <row r="67" spans="2:15" ht="13">
      <c r="B67" s="83" t="s">
        <v>187</v>
      </c>
      <c r="C67" s="84"/>
      <c r="D67" s="103" t="s">
        <v>114</v>
      </c>
      <c r="E67" s="103" t="s">
        <v>255</v>
      </c>
      <c r="F67" s="103" t="s">
        <v>413</v>
      </c>
      <c r="G67" s="104">
        <v>1</v>
      </c>
      <c r="H67" s="105"/>
      <c r="I67" s="200">
        <v>0</v>
      </c>
      <c r="J67" s="59"/>
      <c r="K67" s="200">
        <v>725</v>
      </c>
      <c r="M67" s="194" t="e">
        <f>+M64+1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3">
      <c r="B69" s="83" t="s">
        <v>277</v>
      </c>
      <c r="C69" s="84"/>
      <c r="D69" s="103" t="s">
        <v>114</v>
      </c>
      <c r="E69" s="103" t="s">
        <v>254</v>
      </c>
      <c r="F69" s="103" t="s">
        <v>273</v>
      </c>
      <c r="G69" s="104">
        <v>1</v>
      </c>
      <c r="H69" s="105"/>
      <c r="I69" s="193">
        <v>518.5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3">
      <c r="B72" s="83" t="s">
        <v>101</v>
      </c>
      <c r="C72" s="84"/>
      <c r="D72" s="103" t="s">
        <v>99</v>
      </c>
      <c r="E72" s="103" t="s">
        <v>100</v>
      </c>
      <c r="F72" s="103" t="s">
        <v>412</v>
      </c>
      <c r="G72" s="104">
        <v>1</v>
      </c>
      <c r="H72" s="105"/>
      <c r="I72" s="193">
        <v>0</v>
      </c>
      <c r="J72" s="59"/>
      <c r="K72" s="193">
        <v>503</v>
      </c>
      <c r="M72" s="194" t="e">
        <f t="shared" ref="M72" si="7">+M71+1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352</v>
      </c>
      <c r="C74" s="84"/>
      <c r="D74" s="103" t="s">
        <v>114</v>
      </c>
      <c r="E74" s="103" t="s">
        <v>255</v>
      </c>
      <c r="F74" s="103" t="s">
        <v>273</v>
      </c>
      <c r="G74" s="104">
        <v>1</v>
      </c>
      <c r="H74" s="105"/>
      <c r="I74" s="193">
        <v>273</v>
      </c>
      <c r="J74" s="59"/>
      <c r="K74" s="193">
        <v>309</v>
      </c>
      <c r="O74" s="194">
        <f t="shared" si="6"/>
        <v>60</v>
      </c>
    </row>
    <row r="75" spans="2:15" ht="13">
      <c r="B75" s="83" t="s">
        <v>89</v>
      </c>
      <c r="C75" s="84"/>
      <c r="D75" s="103" t="s">
        <v>78</v>
      </c>
      <c r="E75" s="103" t="s">
        <v>90</v>
      </c>
      <c r="F75" s="103" t="s">
        <v>298</v>
      </c>
      <c r="G75" s="104">
        <v>1</v>
      </c>
      <c r="H75" s="105"/>
      <c r="I75" s="200">
        <v>184</v>
      </c>
      <c r="J75" s="59"/>
      <c r="K75" s="200">
        <v>215</v>
      </c>
      <c r="M75" s="194" t="e">
        <f>+#REF!+1</f>
        <v>#REF!</v>
      </c>
      <c r="O75" s="194">
        <f t="shared" si="6"/>
        <v>61</v>
      </c>
    </row>
    <row r="76" spans="2:15" ht="13">
      <c r="B76" s="83" t="s">
        <v>192</v>
      </c>
      <c r="C76" s="84"/>
      <c r="D76" s="103" t="s">
        <v>114</v>
      </c>
      <c r="E76" s="103" t="s">
        <v>256</v>
      </c>
      <c r="F76" s="103" t="s">
        <v>412</v>
      </c>
      <c r="G76" s="104">
        <v>1</v>
      </c>
      <c r="H76" s="105"/>
      <c r="I76" s="200">
        <v>0</v>
      </c>
      <c r="J76" s="59"/>
      <c r="K76" s="200">
        <v>191</v>
      </c>
      <c r="M76" s="194" t="e">
        <f>+#REF!+1</f>
        <v>#REF!</v>
      </c>
      <c r="O76" s="194">
        <f t="shared" si="6"/>
        <v>62</v>
      </c>
    </row>
    <row r="77" spans="2:15" ht="13">
      <c r="B77" s="83" t="s">
        <v>106</v>
      </c>
      <c r="C77" s="84"/>
      <c r="D77" s="103" t="s">
        <v>120</v>
      </c>
      <c r="E77" s="103" t="s">
        <v>107</v>
      </c>
      <c r="F77" s="103" t="s">
        <v>298</v>
      </c>
      <c r="G77" s="104">
        <v>1</v>
      </c>
      <c r="H77" s="105"/>
      <c r="I77" s="200">
        <v>110</v>
      </c>
      <c r="J77" s="59"/>
      <c r="K77" s="200">
        <v>121</v>
      </c>
      <c r="M77" s="194" t="e">
        <f>+#REF!+1</f>
        <v>#REF!</v>
      </c>
      <c r="O77" s="194">
        <f t="shared" si="6"/>
        <v>63</v>
      </c>
    </row>
    <row r="78" spans="2:15" ht="15.5">
      <c r="B78" s="83" t="s">
        <v>620</v>
      </c>
      <c r="C78" s="228"/>
      <c r="D78" s="103" t="s">
        <v>95</v>
      </c>
      <c r="E78" s="103" t="s">
        <v>87</v>
      </c>
      <c r="F78" s="103" t="s">
        <v>412</v>
      </c>
      <c r="G78" s="104">
        <v>1</v>
      </c>
      <c r="H78" s="105"/>
      <c r="I78" s="193">
        <v>0</v>
      </c>
      <c r="J78" s="59"/>
      <c r="K78" s="193">
        <v>117</v>
      </c>
      <c r="M78" s="194" t="e">
        <f>+#REF!+1</f>
        <v>#REF!</v>
      </c>
      <c r="O78" s="194">
        <f t="shared" si="6"/>
        <v>64</v>
      </c>
    </row>
    <row r="79" spans="2:15" ht="13">
      <c r="B79" s="83" t="s">
        <v>203</v>
      </c>
      <c r="C79" s="84"/>
      <c r="D79" s="103" t="s">
        <v>114</v>
      </c>
      <c r="E79" s="103" t="s">
        <v>256</v>
      </c>
      <c r="F79" s="103" t="s">
        <v>412</v>
      </c>
      <c r="G79" s="104">
        <v>1</v>
      </c>
      <c r="H79" s="105"/>
      <c r="I79" s="193">
        <v>0</v>
      </c>
      <c r="J79" s="59"/>
      <c r="K79" s="193">
        <v>92</v>
      </c>
      <c r="M79" s="194" t="e">
        <f>+M77+1</f>
        <v>#REF!</v>
      </c>
      <c r="O79" s="194">
        <f t="shared" si="6"/>
        <v>65</v>
      </c>
    </row>
    <row r="80" spans="2:15" ht="13">
      <c r="B80" s="83" t="s">
        <v>108</v>
      </c>
      <c r="C80" s="84"/>
      <c r="D80" s="103" t="s">
        <v>120</v>
      </c>
      <c r="E80" s="103" t="s">
        <v>107</v>
      </c>
      <c r="F80" s="103" t="s">
        <v>273</v>
      </c>
      <c r="G80" s="104">
        <v>1</v>
      </c>
      <c r="H80" s="105"/>
      <c r="I80" s="200">
        <v>60</v>
      </c>
      <c r="J80" s="59"/>
      <c r="K80" s="200">
        <v>80</v>
      </c>
      <c r="M80" s="194" t="e">
        <f t="shared" ref="M80:M94" si="8">+M79+1</f>
        <v>#REF!</v>
      </c>
      <c r="O80" s="194">
        <f t="shared" si="6"/>
        <v>66</v>
      </c>
    </row>
    <row r="81" spans="2:16" ht="13">
      <c r="B81" s="83" t="s">
        <v>211</v>
      </c>
      <c r="C81" s="84"/>
      <c r="D81" s="103" t="s">
        <v>114</v>
      </c>
      <c r="E81" s="103" t="s">
        <v>256</v>
      </c>
      <c r="F81" s="103" t="s">
        <v>412</v>
      </c>
      <c r="G81" s="104">
        <v>1</v>
      </c>
      <c r="H81" s="105"/>
      <c r="I81" s="200">
        <v>0</v>
      </c>
      <c r="J81" s="59"/>
      <c r="K81" s="200">
        <v>73</v>
      </c>
      <c r="M81" s="194" t="e">
        <f>+#REF!+1</f>
        <v>#REF!</v>
      </c>
      <c r="O81" s="194">
        <f t="shared" si="6"/>
        <v>67</v>
      </c>
    </row>
    <row r="82" spans="2:16" ht="13">
      <c r="B82" s="83" t="s">
        <v>220</v>
      </c>
      <c r="C82" s="84"/>
      <c r="D82" s="103" t="s">
        <v>114</v>
      </c>
      <c r="E82" s="103" t="s">
        <v>256</v>
      </c>
      <c r="F82" s="103" t="s">
        <v>412</v>
      </c>
      <c r="G82" s="104">
        <v>1</v>
      </c>
      <c r="H82" s="105"/>
      <c r="I82" s="200">
        <v>0</v>
      </c>
      <c r="J82" s="59"/>
      <c r="K82" s="200">
        <v>67</v>
      </c>
      <c r="M82" s="194" t="e">
        <f>+#REF!+1</f>
        <v>#REF!</v>
      </c>
      <c r="O82" s="194">
        <f t="shared" si="6"/>
        <v>68</v>
      </c>
    </row>
    <row r="83" spans="2:16" ht="13">
      <c r="B83" s="83" t="s">
        <v>109</v>
      </c>
      <c r="C83" s="84"/>
      <c r="D83" s="103" t="s">
        <v>120</v>
      </c>
      <c r="E83" s="103" t="s">
        <v>107</v>
      </c>
      <c r="F83" s="103" t="s">
        <v>273</v>
      </c>
      <c r="G83" s="104">
        <v>1</v>
      </c>
      <c r="H83" s="105"/>
      <c r="I83" s="200">
        <v>55</v>
      </c>
      <c r="J83" s="59"/>
      <c r="K83" s="200">
        <v>56</v>
      </c>
      <c r="M83" s="194" t="e">
        <f>+#REF!+1</f>
        <v>#REF!</v>
      </c>
      <c r="O83" s="194">
        <f t="shared" si="6"/>
        <v>69</v>
      </c>
    </row>
    <row r="84" spans="2:16" ht="13">
      <c r="B84" s="83" t="s">
        <v>224</v>
      </c>
      <c r="C84" s="84"/>
      <c r="D84" s="103" t="s">
        <v>114</v>
      </c>
      <c r="E84" s="103" t="s">
        <v>255</v>
      </c>
      <c r="F84" s="103" t="s">
        <v>412</v>
      </c>
      <c r="G84" s="104">
        <v>1</v>
      </c>
      <c r="H84" s="105"/>
      <c r="I84" s="193">
        <v>0</v>
      </c>
      <c r="J84" s="59"/>
      <c r="K84" s="193">
        <v>53</v>
      </c>
      <c r="M84" s="194" t="e">
        <f t="shared" si="8"/>
        <v>#REF!</v>
      </c>
      <c r="O84" s="194">
        <f t="shared" si="6"/>
        <v>70</v>
      </c>
    </row>
    <row r="85" spans="2:16" ht="13">
      <c r="B85" s="83" t="s">
        <v>110</v>
      </c>
      <c r="C85" s="84"/>
      <c r="D85" s="103" t="s">
        <v>120</v>
      </c>
      <c r="E85" s="103" t="s">
        <v>107</v>
      </c>
      <c r="F85" s="103" t="s">
        <v>412</v>
      </c>
      <c r="G85" s="104">
        <v>1</v>
      </c>
      <c r="H85" s="105"/>
      <c r="I85" s="200">
        <v>0</v>
      </c>
      <c r="J85" s="59"/>
      <c r="K85" s="200">
        <v>48</v>
      </c>
      <c r="M85" s="194" t="e">
        <f t="shared" si="8"/>
        <v>#REF!</v>
      </c>
      <c r="O85" s="194">
        <f t="shared" si="6"/>
        <v>71</v>
      </c>
    </row>
    <row r="86" spans="2:16" ht="13">
      <c r="B86" s="83" t="s">
        <v>111</v>
      </c>
      <c r="C86" s="84"/>
      <c r="D86" s="103" t="s">
        <v>120</v>
      </c>
      <c r="E86" s="103" t="s">
        <v>107</v>
      </c>
      <c r="F86" s="103" t="s">
        <v>298</v>
      </c>
      <c r="G86" s="104">
        <v>1</v>
      </c>
      <c r="H86" s="105"/>
      <c r="I86" s="193">
        <v>45</v>
      </c>
      <c r="J86" s="59"/>
      <c r="K86" s="193">
        <v>47</v>
      </c>
      <c r="M86" s="194" t="e">
        <f t="shared" si="8"/>
        <v>#REF!</v>
      </c>
      <c r="O86" s="194">
        <f t="shared" si="6"/>
        <v>72</v>
      </c>
    </row>
    <row r="87" spans="2:16" ht="13">
      <c r="B87" s="83" t="s">
        <v>226</v>
      </c>
      <c r="C87" s="84"/>
      <c r="D87" s="103" t="s">
        <v>114</v>
      </c>
      <c r="E87" s="103" t="s">
        <v>257</v>
      </c>
      <c r="F87" s="103" t="s">
        <v>412</v>
      </c>
      <c r="G87" s="104">
        <v>1</v>
      </c>
      <c r="H87" s="105"/>
      <c r="I87" s="200">
        <v>0</v>
      </c>
      <c r="J87" s="59"/>
      <c r="K87" s="200">
        <v>33</v>
      </c>
      <c r="M87" s="194" t="e">
        <f>+M86+1</f>
        <v>#REF!</v>
      </c>
      <c r="O87" s="194">
        <f t="shared" si="6"/>
        <v>73</v>
      </c>
    </row>
    <row r="88" spans="2:16" ht="15.5">
      <c r="B88" s="83" t="s">
        <v>467</v>
      </c>
      <c r="C88" s="84"/>
      <c r="D88" s="103" t="s">
        <v>120</v>
      </c>
      <c r="E88" s="103" t="s">
        <v>112</v>
      </c>
      <c r="F88" s="103" t="s">
        <v>298</v>
      </c>
      <c r="G88" s="104">
        <v>0.5</v>
      </c>
      <c r="H88" s="105"/>
      <c r="I88" s="193">
        <v>25</v>
      </c>
      <c r="J88" s="59"/>
      <c r="K88" s="193">
        <v>25</v>
      </c>
      <c r="M88" s="194" t="e">
        <f t="shared" si="8"/>
        <v>#REF!</v>
      </c>
      <c r="O88" s="194">
        <f t="shared" si="6"/>
        <v>74</v>
      </c>
    </row>
    <row r="89" spans="2:16" ht="13">
      <c r="B89" s="83" t="s">
        <v>229</v>
      </c>
      <c r="C89" s="84"/>
      <c r="D89" s="103" t="s">
        <v>114</v>
      </c>
      <c r="E89" s="103" t="s">
        <v>255</v>
      </c>
      <c r="F89" s="103" t="s">
        <v>412</v>
      </c>
      <c r="G89" s="104">
        <v>1</v>
      </c>
      <c r="H89" s="105"/>
      <c r="I89" s="200">
        <v>0</v>
      </c>
      <c r="J89" s="59"/>
      <c r="K89" s="200">
        <v>23</v>
      </c>
      <c r="M89" s="194" t="e">
        <f t="shared" si="8"/>
        <v>#REF!</v>
      </c>
      <c r="O89" s="194">
        <f t="shared" si="6"/>
        <v>75</v>
      </c>
    </row>
    <row r="90" spans="2:16" ht="13">
      <c r="B90" s="83" t="s">
        <v>232</v>
      </c>
      <c r="C90" s="84"/>
      <c r="D90" s="103" t="s">
        <v>114</v>
      </c>
      <c r="E90" s="103" t="s">
        <v>255</v>
      </c>
      <c r="F90" s="103" t="s">
        <v>412</v>
      </c>
      <c r="G90" s="104">
        <v>1</v>
      </c>
      <c r="H90" s="105"/>
      <c r="I90" s="193">
        <v>0</v>
      </c>
      <c r="J90" s="59"/>
      <c r="K90" s="193">
        <v>20</v>
      </c>
      <c r="M90" s="194" t="e">
        <f t="shared" si="8"/>
        <v>#REF!</v>
      </c>
      <c r="O90" s="194">
        <f t="shared" si="6"/>
        <v>76</v>
      </c>
    </row>
    <row r="91" spans="2:16" ht="13">
      <c r="B91" s="83" t="s">
        <v>234</v>
      </c>
      <c r="C91" s="84"/>
      <c r="D91" s="103" t="s">
        <v>114</v>
      </c>
      <c r="E91" s="103" t="s">
        <v>257</v>
      </c>
      <c r="F91" s="103" t="s">
        <v>412</v>
      </c>
      <c r="G91" s="104">
        <v>1</v>
      </c>
      <c r="H91" s="105"/>
      <c r="I91" s="200">
        <v>0</v>
      </c>
      <c r="J91" s="59"/>
      <c r="K91" s="200">
        <v>12</v>
      </c>
      <c r="M91" s="194" t="e">
        <f t="shared" si="8"/>
        <v>#REF!</v>
      </c>
      <c r="O91" s="194">
        <f t="shared" si="6"/>
        <v>77</v>
      </c>
    </row>
    <row r="92" spans="2:16" ht="13">
      <c r="B92" s="83" t="s">
        <v>237</v>
      </c>
      <c r="C92" s="84"/>
      <c r="D92" s="103" t="s">
        <v>114</v>
      </c>
      <c r="E92" s="103" t="s">
        <v>258</v>
      </c>
      <c r="F92" s="103" t="s">
        <v>412</v>
      </c>
      <c r="G92" s="104">
        <v>1</v>
      </c>
      <c r="H92" s="105"/>
      <c r="I92" s="193">
        <v>0</v>
      </c>
      <c r="J92" s="59"/>
      <c r="K92" s="193">
        <v>10</v>
      </c>
      <c r="M92" s="194" t="e">
        <f t="shared" si="8"/>
        <v>#REF!</v>
      </c>
      <c r="O92" s="194">
        <f t="shared" si="6"/>
        <v>78</v>
      </c>
    </row>
    <row r="93" spans="2:16" ht="13">
      <c r="B93" s="83" t="s">
        <v>240</v>
      </c>
      <c r="C93" s="84"/>
      <c r="D93" s="103" t="s">
        <v>114</v>
      </c>
      <c r="E93" s="103" t="s">
        <v>256</v>
      </c>
      <c r="F93" s="103" t="s">
        <v>243</v>
      </c>
      <c r="G93" s="104">
        <v>1</v>
      </c>
      <c r="H93" s="105"/>
      <c r="I93" s="198">
        <v>0</v>
      </c>
      <c r="J93" s="59"/>
      <c r="K93" s="198">
        <v>4</v>
      </c>
      <c r="M93" s="194" t="e">
        <f t="shared" si="8"/>
        <v>#REF!</v>
      </c>
      <c r="O93" s="194">
        <f t="shared" si="6"/>
        <v>79</v>
      </c>
      <c r="P93" s="194" t="s">
        <v>275</v>
      </c>
    </row>
    <row r="94" spans="2:16" ht="13">
      <c r="B94" s="201" t="s">
        <v>62</v>
      </c>
      <c r="C94" s="84"/>
      <c r="D94" s="103"/>
      <c r="E94" s="103"/>
      <c r="F94" s="103"/>
      <c r="G94" s="104"/>
      <c r="H94" s="105"/>
      <c r="I94" s="200">
        <f>SUM(I63:I93)</f>
        <v>6560.5</v>
      </c>
      <c r="J94" s="59"/>
      <c r="K94" s="200">
        <f>SUM(K63:K93)</f>
        <v>9456</v>
      </c>
      <c r="M94" s="194" t="e">
        <f t="shared" si="8"/>
        <v>#REF!</v>
      </c>
      <c r="N94" s="194" t="s">
        <v>138</v>
      </c>
    </row>
    <row r="95" spans="2:16" ht="13.5" thickBot="1">
      <c r="B95" s="241" t="s">
        <v>377</v>
      </c>
      <c r="C95" s="240">
        <f>O93</f>
        <v>79</v>
      </c>
      <c r="I95" s="230">
        <f>+I46+I61+I94</f>
        <v>21607.5</v>
      </c>
      <c r="J95" s="231"/>
      <c r="K95" s="230">
        <f>+K46+K61+K94</f>
        <v>25967.25</v>
      </c>
    </row>
    <row r="96" spans="2:16" ht="13.5" thickTop="1">
      <c r="B96" s="229"/>
      <c r="I96" s="237"/>
      <c r="J96" s="231"/>
      <c r="K96" s="237"/>
    </row>
    <row r="97" spans="1:13" ht="13">
      <c r="B97" s="263" t="s">
        <v>513</v>
      </c>
      <c r="I97" s="237"/>
      <c r="J97" s="231"/>
      <c r="K97" s="237"/>
    </row>
    <row r="98" spans="1:13" ht="13.5">
      <c r="B98" s="238" t="s">
        <v>326</v>
      </c>
      <c r="I98" s="237"/>
      <c r="J98" s="231"/>
      <c r="K98" s="237"/>
    </row>
    <row r="99" spans="1:13" ht="13">
      <c r="B99" s="83" t="s">
        <v>493</v>
      </c>
      <c r="D99" s="103" t="s">
        <v>114</v>
      </c>
      <c r="E99" s="103" t="s">
        <v>254</v>
      </c>
      <c r="F99" s="103" t="s">
        <v>273</v>
      </c>
      <c r="G99" s="104">
        <v>1</v>
      </c>
      <c r="I99" s="193">
        <f>668</f>
        <v>668</v>
      </c>
      <c r="J99" s="204"/>
      <c r="K99" s="193">
        <f>760+68</f>
        <v>828</v>
      </c>
      <c r="M99" s="194" t="e">
        <f>+#REF!+1</f>
        <v>#REF!</v>
      </c>
    </row>
    <row r="100" spans="1:13" ht="13.5">
      <c r="B100" s="264" t="s">
        <v>490</v>
      </c>
      <c r="C100" s="264"/>
      <c r="D100" s="264"/>
      <c r="E100" s="264"/>
      <c r="F100" s="264"/>
      <c r="G100" s="264"/>
      <c r="H100" s="264"/>
      <c r="I100" s="264"/>
      <c r="J100" s="264"/>
      <c r="K100" s="264"/>
    </row>
    <row r="101" spans="1:13" ht="15.5">
      <c r="B101" s="83" t="s">
        <v>625</v>
      </c>
      <c r="C101" s="84"/>
      <c r="D101" s="103" t="s">
        <v>78</v>
      </c>
      <c r="E101" s="103" t="s">
        <v>85</v>
      </c>
      <c r="F101" s="103" t="s">
        <v>412</v>
      </c>
      <c r="G101" s="104">
        <v>1</v>
      </c>
      <c r="I101" s="193">
        <v>0</v>
      </c>
      <c r="J101" s="204"/>
      <c r="K101" s="193">
        <v>361</v>
      </c>
    </row>
    <row r="102" spans="1:13" ht="15.5">
      <c r="B102" s="83" t="s">
        <v>647</v>
      </c>
      <c r="C102" s="84"/>
      <c r="D102" s="103" t="s">
        <v>120</v>
      </c>
      <c r="E102" s="103" t="s">
        <v>107</v>
      </c>
      <c r="F102" s="103" t="s">
        <v>243</v>
      </c>
      <c r="G102" s="104">
        <v>1</v>
      </c>
      <c r="I102" s="193">
        <v>124</v>
      </c>
      <c r="J102" s="204"/>
      <c r="K102" s="193">
        <v>124</v>
      </c>
    </row>
    <row r="103" spans="1:13" ht="13">
      <c r="B103" s="229" t="s">
        <v>535</v>
      </c>
      <c r="I103" s="232">
        <f>SUM(I95:I102)</f>
        <v>22399.5</v>
      </c>
      <c r="J103" s="231"/>
      <c r="K103" s="232">
        <f>SUM(K95:K102)</f>
        <v>27280.25</v>
      </c>
    </row>
    <row r="104" spans="1:13" ht="13">
      <c r="B104" s="76"/>
      <c r="C104" s="76"/>
      <c r="D104" s="76"/>
      <c r="E104" s="76"/>
      <c r="F104" s="77"/>
      <c r="G104" s="76"/>
      <c r="H104" s="76"/>
      <c r="I104" s="235"/>
      <c r="J104" s="105"/>
      <c r="K104" s="235"/>
    </row>
    <row r="105" spans="1:13" ht="42.75" customHeight="1">
      <c r="A105" s="236">
        <v>-1</v>
      </c>
      <c r="B105" s="364" t="s">
        <v>642</v>
      </c>
      <c r="C105" s="364"/>
      <c r="D105" s="364"/>
      <c r="E105" s="364"/>
      <c r="F105" s="364"/>
      <c r="G105" s="364"/>
      <c r="H105" s="364"/>
      <c r="I105" s="364"/>
      <c r="J105" s="364"/>
      <c r="K105" s="364"/>
    </row>
    <row r="106" spans="1:13" ht="42.65" customHeight="1">
      <c r="A106" s="236">
        <v>-2</v>
      </c>
      <c r="B106" s="364" t="s">
        <v>285</v>
      </c>
      <c r="C106" s="364"/>
      <c r="D106" s="364"/>
      <c r="E106" s="364"/>
      <c r="F106" s="364"/>
      <c r="G106" s="364"/>
      <c r="H106" s="364"/>
      <c r="I106" s="364"/>
      <c r="J106" s="364"/>
      <c r="K106" s="364"/>
    </row>
    <row r="107" spans="1:13" ht="29.25" customHeight="1">
      <c r="A107" s="236">
        <v>-3</v>
      </c>
      <c r="B107" s="364" t="s">
        <v>118</v>
      </c>
      <c r="C107" s="364"/>
      <c r="D107" s="364"/>
      <c r="E107" s="364"/>
      <c r="F107" s="364"/>
      <c r="G107" s="364"/>
      <c r="H107" s="364"/>
      <c r="I107" s="364"/>
      <c r="J107" s="364"/>
      <c r="K107" s="364"/>
    </row>
    <row r="108" spans="1:13" ht="17.149999999999999" customHeight="1">
      <c r="A108" s="236">
        <v>-4</v>
      </c>
      <c r="B108" s="364" t="s">
        <v>623</v>
      </c>
      <c r="C108" s="364"/>
      <c r="D108" s="364"/>
      <c r="E108" s="364"/>
      <c r="F108" s="364"/>
      <c r="G108" s="364"/>
      <c r="H108" s="364"/>
      <c r="I108" s="364"/>
      <c r="J108" s="273"/>
      <c r="K108" s="273"/>
    </row>
    <row r="109" spans="1:13" ht="19.5" customHeight="1">
      <c r="A109" s="236">
        <v>-5</v>
      </c>
      <c r="B109" s="364" t="s">
        <v>455</v>
      </c>
      <c r="C109" s="364"/>
      <c r="D109" s="364"/>
      <c r="E109" s="364"/>
      <c r="F109" s="364"/>
      <c r="G109" s="364"/>
      <c r="H109" s="364"/>
      <c r="I109" s="364"/>
      <c r="J109" s="364"/>
      <c r="K109" s="364"/>
    </row>
    <row r="110" spans="1:13" ht="19.5" customHeight="1">
      <c r="A110" s="236">
        <v>-6</v>
      </c>
      <c r="B110" s="364" t="s">
        <v>644</v>
      </c>
      <c r="C110" s="364"/>
      <c r="D110" s="364"/>
      <c r="E110" s="364"/>
      <c r="F110" s="364"/>
      <c r="G110" s="364"/>
      <c r="H110" s="273"/>
      <c r="I110" s="273"/>
      <c r="J110" s="273"/>
      <c r="K110" s="273"/>
    </row>
    <row r="111" spans="1:13" ht="19.399999999999999" customHeight="1">
      <c r="A111" s="236">
        <v>-7</v>
      </c>
      <c r="B111" s="364" t="s">
        <v>133</v>
      </c>
      <c r="C111" s="364"/>
      <c r="D111" s="364"/>
      <c r="E111" s="364"/>
      <c r="F111" s="364"/>
      <c r="G111" s="364"/>
      <c r="H111" s="364"/>
      <c r="I111" s="364"/>
      <c r="J111" s="364"/>
      <c r="K111" s="364"/>
    </row>
    <row r="112" spans="1:13" ht="19.5" customHeight="1">
      <c r="A112" s="236">
        <v>-8</v>
      </c>
      <c r="B112" s="364" t="s">
        <v>410</v>
      </c>
      <c r="C112" s="364"/>
      <c r="D112" s="364"/>
      <c r="E112" s="364"/>
      <c r="F112" s="364"/>
      <c r="G112" s="364"/>
      <c r="H112" s="364"/>
      <c r="I112" s="364"/>
      <c r="J112" s="364"/>
      <c r="K112" s="364"/>
    </row>
    <row r="113" spans="1:11" ht="20.149999999999999" customHeight="1">
      <c r="A113" s="236">
        <v>-9</v>
      </c>
      <c r="B113" s="364" t="s">
        <v>343</v>
      </c>
      <c r="C113" s="364"/>
      <c r="D113" s="364"/>
      <c r="E113" s="364"/>
      <c r="F113" s="364"/>
      <c r="G113" s="364"/>
      <c r="H113" s="364"/>
      <c r="I113" s="364"/>
      <c r="J113" s="364"/>
      <c r="K113" s="364"/>
    </row>
    <row r="114" spans="1:11" ht="20.5" customHeight="1">
      <c r="A114" s="236">
        <v>-10</v>
      </c>
      <c r="B114" s="364" t="s">
        <v>626</v>
      </c>
      <c r="C114" s="364"/>
      <c r="D114" s="364"/>
      <c r="E114" s="364"/>
      <c r="F114" s="364"/>
      <c r="G114" s="364"/>
      <c r="H114" s="364"/>
      <c r="I114" s="364"/>
      <c r="J114" s="364"/>
      <c r="K114" s="364"/>
    </row>
    <row r="115" spans="1:11" ht="29.5" customHeight="1">
      <c r="A115" s="236">
        <v>-11</v>
      </c>
      <c r="B115" s="364" t="s">
        <v>650</v>
      </c>
      <c r="C115" s="364"/>
      <c r="D115" s="364"/>
      <c r="E115" s="364"/>
      <c r="F115" s="364"/>
      <c r="G115" s="364"/>
      <c r="H115" s="364"/>
      <c r="I115" s="364"/>
      <c r="J115" s="364"/>
      <c r="K115" s="364"/>
    </row>
  </sheetData>
  <autoFilter ref="A7:P95" xr:uid="{00000000-0009-0000-0000-000041000000}"/>
  <mergeCells count="11">
    <mergeCell ref="B111:K111"/>
    <mergeCell ref="B112:K112"/>
    <mergeCell ref="B113:K113"/>
    <mergeCell ref="B114:K114"/>
    <mergeCell ref="B115:K115"/>
    <mergeCell ref="B110:G110"/>
    <mergeCell ref="B105:K105"/>
    <mergeCell ref="B106:K106"/>
    <mergeCell ref="B107:K107"/>
    <mergeCell ref="B108:I108"/>
    <mergeCell ref="B109:K109"/>
  </mergeCells>
  <conditionalFormatting sqref="B8:K103">
    <cfRule type="expression" dxfId="115" priority="1">
      <formula>MOD(ROW(),2)=0</formula>
    </cfRule>
  </conditionalFormatting>
  <pageMargins left="0.45" right="0.45" top="0.25" bottom="0.25" header="0.3" footer="0.3"/>
  <pageSetup paperSize="17" scale="7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K40"/>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638</v>
      </c>
      <c r="C6" s="155"/>
      <c r="D6" s="156">
        <f>'CPN Portfolio 09.30.17 '!K46</f>
        <v>7425.25</v>
      </c>
      <c r="E6" s="156">
        <f>'CPN Portfolio 09.30.17 '!K61</f>
        <v>9086</v>
      </c>
      <c r="F6" s="156">
        <f>'CPN Portfolio 09.30.17 '!K94</f>
        <v>9456</v>
      </c>
      <c r="G6" s="158"/>
      <c r="H6" s="156">
        <f>SUM(D6:G6)</f>
        <v>25967.25</v>
      </c>
      <c r="J6" s="159"/>
    </row>
    <row r="7" spans="1:11">
      <c r="B7" s="276"/>
      <c r="D7" s="267">
        <v>0</v>
      </c>
      <c r="E7" s="267"/>
      <c r="F7" s="267"/>
      <c r="G7" s="272"/>
      <c r="H7" s="267"/>
    </row>
    <row r="8" spans="1:11">
      <c r="B8" s="276"/>
      <c r="D8" s="267"/>
      <c r="E8" s="267"/>
      <c r="F8" s="267"/>
      <c r="G8" s="272"/>
      <c r="H8" s="267"/>
    </row>
    <row r="9" spans="1:11">
      <c r="A9" s="147"/>
      <c r="B9" s="155" t="s">
        <v>648</v>
      </c>
      <c r="C9" s="161"/>
      <c r="D9" s="214">
        <f>SUM(D6:D8)</f>
        <v>7425.25</v>
      </c>
      <c r="E9" s="214">
        <f t="shared" ref="E9:F9" si="0">SUM(E6:E8)</f>
        <v>9086</v>
      </c>
      <c r="F9" s="214">
        <f t="shared" si="0"/>
        <v>9456</v>
      </c>
      <c r="G9" s="214">
        <f>SUM(G6:G7)</f>
        <v>0</v>
      </c>
      <c r="H9" s="214">
        <f>SUM(H6:H8)</f>
        <v>25967.25</v>
      </c>
      <c r="J9" s="159">
        <f>H9-'CPN Portfolio 12.31.17'!K95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494</v>
      </c>
      <c r="C14" s="161"/>
      <c r="D14" s="274">
        <v>0</v>
      </c>
      <c r="E14" s="274">
        <v>0</v>
      </c>
      <c r="F14" s="274">
        <f>'CPN Portfolio 12.31.17'!K99</f>
        <v>828</v>
      </c>
      <c r="G14" s="168"/>
      <c r="H14" s="275">
        <f>SUM(D14:F14)</f>
        <v>828</v>
      </c>
    </row>
    <row r="15" spans="1:11">
      <c r="A15" s="147"/>
      <c r="B15" s="160" t="s">
        <v>425</v>
      </c>
      <c r="C15" s="161"/>
      <c r="D15" s="167">
        <f>SUM(D14:D14)</f>
        <v>0</v>
      </c>
      <c r="E15" s="167">
        <f>SUM(E14:E14)</f>
        <v>0</v>
      </c>
      <c r="F15" s="167">
        <f>SUM(F14:F14)</f>
        <v>828</v>
      </c>
      <c r="G15" s="167">
        <f>SUM(G14:G14)</f>
        <v>0</v>
      </c>
      <c r="H15" s="167">
        <f>SUM(H14:H14)</f>
        <v>828</v>
      </c>
    </row>
    <row r="16" spans="1:11">
      <c r="A16" s="147"/>
      <c r="B16" s="239" t="s">
        <v>360</v>
      </c>
      <c r="C16" s="161"/>
      <c r="D16" s="167"/>
      <c r="E16" s="167"/>
      <c r="F16" s="167"/>
      <c r="G16" s="168"/>
      <c r="H16" s="169"/>
    </row>
    <row r="17" spans="1:10">
      <c r="A17" s="147"/>
      <c r="B17" s="160" t="s">
        <v>627</v>
      </c>
      <c r="C17" s="161"/>
      <c r="D17" s="167"/>
      <c r="E17" s="167">
        <f>'CPN Portfolio 12.31.17'!K101</f>
        <v>361</v>
      </c>
      <c r="F17" s="167"/>
      <c r="G17" s="168"/>
      <c r="H17" s="169">
        <v>361</v>
      </c>
    </row>
    <row r="18" spans="1:10">
      <c r="A18" s="147"/>
      <c r="B18" s="160" t="s">
        <v>649</v>
      </c>
      <c r="C18" s="161"/>
      <c r="D18" s="167"/>
      <c r="E18" s="167"/>
      <c r="F18" s="167">
        <v>124</v>
      </c>
      <c r="G18" s="168"/>
      <c r="H18" s="169">
        <f>F18</f>
        <v>124</v>
      </c>
    </row>
    <row r="19" spans="1:10" ht="14.5" thickBot="1">
      <c r="A19" s="147"/>
      <c r="B19" s="160" t="s">
        <v>586</v>
      </c>
      <c r="C19" s="161"/>
      <c r="D19" s="171">
        <f>SUM(D15:D17)</f>
        <v>0</v>
      </c>
      <c r="E19" s="171">
        <f>SUM(E15:E17)</f>
        <v>361</v>
      </c>
      <c r="F19" s="171">
        <f>SUM(F15:F16)</f>
        <v>828</v>
      </c>
      <c r="G19" s="171">
        <f>SUM(G15:G16)</f>
        <v>0</v>
      </c>
      <c r="H19" s="171">
        <f>SUM(H15:H18)</f>
        <v>1313</v>
      </c>
      <c r="J19" s="159"/>
    </row>
    <row r="20" spans="1:10" ht="14.5" thickTop="1">
      <c r="A20" s="147"/>
      <c r="B20" s="160"/>
      <c r="C20" s="161"/>
      <c r="D20" s="173"/>
      <c r="E20" s="173"/>
      <c r="F20" s="174"/>
      <c r="G20" s="175"/>
      <c r="H20" s="176"/>
    </row>
    <row r="21" spans="1:10" ht="14.5" thickBot="1">
      <c r="A21" s="147"/>
      <c r="B21" s="148" t="s">
        <v>303</v>
      </c>
      <c r="C21" s="161"/>
      <c r="D21" s="179">
        <f>+D9+D19</f>
        <v>7425.25</v>
      </c>
      <c r="E21" s="179">
        <f>+E9+E19</f>
        <v>9447</v>
      </c>
      <c r="F21" s="179">
        <f>+F9+F19</f>
        <v>10284</v>
      </c>
      <c r="G21" s="175"/>
      <c r="H21" s="179">
        <f>+H9+H19</f>
        <v>27280.25</v>
      </c>
      <c r="J21" s="159">
        <f>H21-'CPN Portfolio 3.31.18'!K103</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13">
    <cfRule type="expression" dxfId="114" priority="2">
      <formula>MOD(ROW(),2)=0</formula>
    </cfRule>
  </conditionalFormatting>
  <conditionalFormatting sqref="B17:B18">
    <cfRule type="expression" dxfId="113" priority="1">
      <formula>MOD(ROW(),2)=0</formula>
    </cfRule>
  </conditionalFormatting>
  <pageMargins left="0.7" right="0.7" top="0.75" bottom="0.75" header="0.3" footer="0.3"/>
  <pageSetup scale="83"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K39"/>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638</v>
      </c>
      <c r="C6" s="155"/>
      <c r="D6" s="156">
        <f>'CPN Portfolio 09.30.17 '!I46</f>
        <v>6482</v>
      </c>
      <c r="E6" s="156">
        <f>'CPN Portfolio 09.30.17 '!I61</f>
        <v>8565</v>
      </c>
      <c r="F6" s="156">
        <f>'CPN Portfolio 09.30.17 '!I94</f>
        <v>6560.5</v>
      </c>
      <c r="G6" s="158"/>
      <c r="H6" s="156">
        <f>SUM(D6:G6)</f>
        <v>21607.5</v>
      </c>
      <c r="J6" s="159"/>
    </row>
    <row r="7" spans="1:11">
      <c r="B7" s="276"/>
      <c r="D7" s="267"/>
      <c r="E7" s="267"/>
      <c r="F7" s="267"/>
      <c r="G7" s="272"/>
      <c r="H7" s="267"/>
    </row>
    <row r="8" spans="1:11">
      <c r="B8" s="276"/>
      <c r="D8" s="267"/>
      <c r="E8" s="267"/>
      <c r="F8" s="267"/>
      <c r="G8" s="272"/>
      <c r="H8" s="267"/>
    </row>
    <row r="9" spans="1:11">
      <c r="A9" s="147"/>
      <c r="B9" s="155" t="s">
        <v>648</v>
      </c>
      <c r="C9" s="161"/>
      <c r="D9" s="214">
        <f>SUM(D6:D8)</f>
        <v>6482</v>
      </c>
      <c r="E9" s="214">
        <f t="shared" ref="E9:F9" si="0">SUM(E6:E8)</f>
        <v>8565</v>
      </c>
      <c r="F9" s="214">
        <f t="shared" si="0"/>
        <v>6560.5</v>
      </c>
      <c r="G9" s="214">
        <f>SUM(G6:G7)</f>
        <v>0</v>
      </c>
      <c r="H9" s="214">
        <f>SUM(H6:H8)</f>
        <v>21607.5</v>
      </c>
      <c r="J9" s="159">
        <f>H9-'CPN Portfolio 3.31.18'!I95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t="s">
        <v>494</v>
      </c>
      <c r="C14" s="161"/>
      <c r="D14" s="274">
        <v>0</v>
      </c>
      <c r="E14" s="274">
        <v>0</v>
      </c>
      <c r="F14" s="274">
        <f>'CPN Portfolio 12.31.17'!I99</f>
        <v>668</v>
      </c>
      <c r="G14" s="168"/>
      <c r="H14" s="275">
        <f>SUM(D14:F14)</f>
        <v>668</v>
      </c>
    </row>
    <row r="15" spans="1:11">
      <c r="A15" s="147"/>
      <c r="B15" s="160" t="s">
        <v>425</v>
      </c>
      <c r="C15" s="161"/>
      <c r="D15" s="167">
        <f>SUM(D14:D14)</f>
        <v>0</v>
      </c>
      <c r="E15" s="167">
        <f>SUM(E14:E14)</f>
        <v>0</v>
      </c>
      <c r="F15" s="167">
        <f>SUM(F14:F14)</f>
        <v>668</v>
      </c>
      <c r="G15" s="167">
        <f>SUM(G14:G14)</f>
        <v>0</v>
      </c>
      <c r="H15" s="167">
        <f>SUM(H14:H14)</f>
        <v>668</v>
      </c>
    </row>
    <row r="16" spans="1:11">
      <c r="A16" s="147"/>
      <c r="B16" s="239" t="s">
        <v>360</v>
      </c>
      <c r="C16" s="161"/>
      <c r="D16" s="167"/>
      <c r="E16" s="167"/>
      <c r="F16" s="167"/>
      <c r="G16" s="168"/>
      <c r="H16" s="169"/>
    </row>
    <row r="17" spans="1:10">
      <c r="A17" s="147"/>
      <c r="B17" s="83" t="s">
        <v>649</v>
      </c>
      <c r="C17" s="161"/>
      <c r="D17" s="167"/>
      <c r="E17" s="167">
        <f>'CPN Portfolio 09.30.17 '!I101</f>
        <v>0</v>
      </c>
      <c r="F17" s="167">
        <v>124</v>
      </c>
      <c r="G17" s="168"/>
      <c r="H17" s="169">
        <f>SUM(D17:F17)</f>
        <v>124</v>
      </c>
    </row>
    <row r="18" spans="1:10" ht="14.5" thickBot="1">
      <c r="A18" s="147"/>
      <c r="B18" s="160" t="s">
        <v>587</v>
      </c>
      <c r="C18" s="161"/>
      <c r="D18" s="171">
        <f>SUM(D17:D17)</f>
        <v>0</v>
      </c>
      <c r="E18" s="171">
        <f>SUM(E17:E17)</f>
        <v>0</v>
      </c>
      <c r="F18" s="171">
        <f>SUM(F17:F17)</f>
        <v>124</v>
      </c>
      <c r="G18" s="171">
        <f>SUM(G17:G17)</f>
        <v>0</v>
      </c>
      <c r="H18" s="171">
        <f>SUM(H17:H17)</f>
        <v>124</v>
      </c>
      <c r="J18" s="159"/>
    </row>
    <row r="19" spans="1:10" ht="14.5" thickTop="1">
      <c r="A19" s="147"/>
      <c r="B19" s="160"/>
      <c r="C19" s="161"/>
      <c r="D19" s="173"/>
      <c r="E19" s="173"/>
      <c r="F19" s="174"/>
      <c r="G19" s="175"/>
      <c r="H19" s="176"/>
    </row>
    <row r="20" spans="1:10" ht="14.5" thickBot="1">
      <c r="A20" s="147"/>
      <c r="B20" s="148" t="s">
        <v>537</v>
      </c>
      <c r="C20" s="161"/>
      <c r="D20" s="179">
        <f>+D9+D15+D18</f>
        <v>6482</v>
      </c>
      <c r="E20" s="179">
        <f>+E9+E15+E18</f>
        <v>8565</v>
      </c>
      <c r="F20" s="179">
        <f>+F9+F15+F18</f>
        <v>7352.5</v>
      </c>
      <c r="G20" s="179">
        <f>+G9+G15+G18</f>
        <v>0</v>
      </c>
      <c r="H20" s="179">
        <f>+H9+H15+H18</f>
        <v>22399.5</v>
      </c>
      <c r="J20" s="159">
        <f>H20-'CPN Portfolio 3.31.18'!I103</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3">
    <cfRule type="expression" dxfId="112" priority="3">
      <formula>MOD(ROW(),2)=0</formula>
    </cfRule>
  </conditionalFormatting>
  <conditionalFormatting sqref="B17">
    <cfRule type="expression" dxfId="111" priority="1">
      <formula>MOD(ROW(),2)=0</formula>
    </cfRule>
  </conditionalFormatting>
  <pageMargins left="0.7" right="0.7" top="0.75" bottom="0.75" header="0.3" footer="0.3"/>
  <pageSetup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53"/>
  <sheetViews>
    <sheetView topLeftCell="A4" workbookViewId="0">
      <selection activeCell="L53" sqref="L53"/>
    </sheetView>
  </sheetViews>
  <sheetFormatPr defaultColWidth="8.81640625" defaultRowHeight="14"/>
  <cols>
    <col min="1" max="1" width="5.179687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747</v>
      </c>
      <c r="C6" s="155"/>
      <c r="D6" s="156">
        <f>'CPN Portfolio 12.31.20 '!K46</f>
        <v>7590</v>
      </c>
      <c r="E6" s="156">
        <f>'CPN Portfolio 12.31.20 '!K60</f>
        <v>8947</v>
      </c>
      <c r="F6" s="156">
        <f>'CPN Portfolio 12.31.20 '!K90</f>
        <v>9330</v>
      </c>
      <c r="G6" s="156"/>
      <c r="H6" s="307">
        <f>SUM(D6:G6)</f>
        <v>25867</v>
      </c>
      <c r="J6" s="159"/>
    </row>
    <row r="7" spans="1:11">
      <c r="B7" s="83"/>
      <c r="C7" s="161"/>
      <c r="D7" s="170">
        <v>0</v>
      </c>
      <c r="E7" s="170">
        <v>0</v>
      </c>
      <c r="F7" s="170"/>
      <c r="G7" s="166"/>
      <c r="H7" s="308">
        <f>SUM(D7:F7)</f>
        <v>0</v>
      </c>
    </row>
    <row r="8" spans="1:11" ht="14.5" thickBot="1">
      <c r="A8" s="147"/>
      <c r="B8" s="155" t="s">
        <v>775</v>
      </c>
      <c r="C8" s="161"/>
      <c r="D8" s="288">
        <f>SUM(D6:D7)</f>
        <v>7590</v>
      </c>
      <c r="E8" s="288">
        <f>SUM(E6:E7)</f>
        <v>8947</v>
      </c>
      <c r="F8" s="288">
        <f>SUM(F6:F7)</f>
        <v>9330</v>
      </c>
      <c r="G8" s="288"/>
      <c r="H8" s="309">
        <f>SUM(H6:H7)</f>
        <v>25867</v>
      </c>
      <c r="J8" s="159">
        <f>H8-'CPN Portfolio 3.31.21'!K91</f>
        <v>0</v>
      </c>
    </row>
    <row r="9" spans="1:11">
      <c r="A9" s="147"/>
      <c r="B9" s="155"/>
      <c r="C9" s="161"/>
      <c r="D9" s="167"/>
      <c r="E9" s="167"/>
      <c r="F9" s="167"/>
      <c r="G9" s="168"/>
      <c r="H9" s="310"/>
    </row>
    <row r="10" spans="1:11">
      <c r="A10" s="147" t="s">
        <v>753</v>
      </c>
      <c r="B10" s="155" t="s">
        <v>765</v>
      </c>
      <c r="C10" s="161"/>
      <c r="D10" s="274">
        <f>'CPN Portfolio 9.30.21'!K47</f>
        <v>20</v>
      </c>
      <c r="E10" s="274">
        <v>0</v>
      </c>
      <c r="F10" s="274">
        <v>0</v>
      </c>
      <c r="G10" s="297"/>
      <c r="H10" s="307">
        <f>SUM(D10:G10)</f>
        <v>20</v>
      </c>
      <c r="K10" s="147" t="s">
        <v>766</v>
      </c>
    </row>
    <row r="11" spans="1:11">
      <c r="A11" s="147"/>
      <c r="B11" s="155"/>
      <c r="C11" s="161"/>
      <c r="D11" s="167"/>
      <c r="E11" s="167"/>
      <c r="F11" s="167"/>
      <c r="G11" s="168"/>
      <c r="H11" s="310"/>
    </row>
    <row r="12" spans="1:11">
      <c r="A12" s="147" t="s">
        <v>753</v>
      </c>
      <c r="B12" s="155" t="s">
        <v>754</v>
      </c>
      <c r="C12" s="161"/>
      <c r="D12" s="167"/>
      <c r="E12" s="167"/>
      <c r="F12" s="167"/>
      <c r="G12" s="168"/>
      <c r="H12" s="310"/>
    </row>
    <row r="13" spans="1:11">
      <c r="A13" s="147"/>
      <c r="B13" s="295" t="s">
        <v>757</v>
      </c>
      <c r="C13" s="161"/>
      <c r="D13" s="167">
        <v>0</v>
      </c>
      <c r="E13" s="167">
        <v>10</v>
      </c>
      <c r="F13" s="167">
        <v>0</v>
      </c>
      <c r="G13" s="168"/>
      <c r="H13" s="311">
        <f>SUM(D13:G13)</f>
        <v>10</v>
      </c>
    </row>
    <row r="14" spans="1:11">
      <c r="A14" s="147"/>
      <c r="B14" s="295" t="s">
        <v>755</v>
      </c>
      <c r="C14" s="161"/>
      <c r="D14" s="167">
        <v>0</v>
      </c>
      <c r="E14" s="167">
        <v>10</v>
      </c>
      <c r="F14" s="167">
        <v>0</v>
      </c>
      <c r="G14" s="168"/>
      <c r="H14" s="311">
        <f t="shared" ref="H14:H20" si="0">SUM(D14:G14)</f>
        <v>10</v>
      </c>
    </row>
    <row r="15" spans="1:11">
      <c r="A15" s="147"/>
      <c r="B15" s="295" t="s">
        <v>756</v>
      </c>
      <c r="C15" s="161"/>
      <c r="D15" s="167">
        <v>0</v>
      </c>
      <c r="E15" s="167">
        <v>10</v>
      </c>
      <c r="F15" s="167">
        <v>0</v>
      </c>
      <c r="G15" s="168"/>
      <c r="H15" s="311">
        <f t="shared" si="0"/>
        <v>10</v>
      </c>
    </row>
    <row r="16" spans="1:11">
      <c r="A16" s="147"/>
      <c r="B16" s="295" t="s">
        <v>758</v>
      </c>
      <c r="C16" s="161"/>
      <c r="D16" s="167">
        <v>0</v>
      </c>
      <c r="E16" s="321">
        <f>10*75%</f>
        <v>7.5</v>
      </c>
      <c r="F16" s="321">
        <v>0</v>
      </c>
      <c r="G16" s="322"/>
      <c r="H16" s="323">
        <f t="shared" si="0"/>
        <v>7.5</v>
      </c>
      <c r="K16" s="147" t="s">
        <v>767</v>
      </c>
    </row>
    <row r="17" spans="1:11">
      <c r="A17" s="147"/>
      <c r="B17" s="295" t="s">
        <v>759</v>
      </c>
      <c r="C17" s="161"/>
      <c r="D17" s="167">
        <v>0</v>
      </c>
      <c r="E17" s="321">
        <f>10*75%</f>
        <v>7.5</v>
      </c>
      <c r="F17" s="321">
        <v>0</v>
      </c>
      <c r="G17" s="322"/>
      <c r="H17" s="323">
        <f t="shared" si="0"/>
        <v>7.5</v>
      </c>
      <c r="K17" s="147" t="s">
        <v>767</v>
      </c>
    </row>
    <row r="18" spans="1:11">
      <c r="A18" s="147"/>
      <c r="B18" s="295" t="s">
        <v>760</v>
      </c>
      <c r="C18" s="161"/>
      <c r="D18" s="167">
        <v>0</v>
      </c>
      <c r="E18" s="167">
        <v>10</v>
      </c>
      <c r="F18" s="167">
        <v>0</v>
      </c>
      <c r="G18" s="168"/>
      <c r="H18" s="311">
        <f t="shared" si="0"/>
        <v>10</v>
      </c>
    </row>
    <row r="19" spans="1:11">
      <c r="A19" s="147"/>
      <c r="B19" s="296" t="s">
        <v>761</v>
      </c>
      <c r="C19" s="161"/>
      <c r="D19" s="167">
        <v>0</v>
      </c>
      <c r="E19" s="167">
        <v>10</v>
      </c>
      <c r="F19" s="167">
        <v>0</v>
      </c>
      <c r="G19" s="168"/>
      <c r="H19" s="311">
        <f t="shared" si="0"/>
        <v>10</v>
      </c>
    </row>
    <row r="20" spans="1:11">
      <c r="A20" s="147"/>
      <c r="B20" s="296" t="s">
        <v>762</v>
      </c>
      <c r="C20" s="161"/>
      <c r="D20" s="274">
        <v>0</v>
      </c>
      <c r="E20" s="274">
        <v>10</v>
      </c>
      <c r="F20" s="274">
        <v>0</v>
      </c>
      <c r="G20" s="297"/>
      <c r="H20" s="307">
        <f t="shared" si="0"/>
        <v>10</v>
      </c>
    </row>
    <row r="21" spans="1:11">
      <c r="A21" s="147"/>
      <c r="B21" s="155"/>
      <c r="C21" s="161"/>
      <c r="D21" s="167"/>
      <c r="E21" s="167"/>
      <c r="F21" s="167"/>
      <c r="G21" s="168"/>
      <c r="H21" s="310"/>
    </row>
    <row r="22" spans="1:11">
      <c r="A22" s="147"/>
      <c r="B22" s="155" t="s">
        <v>763</v>
      </c>
      <c r="C22" s="161"/>
      <c r="D22" s="167">
        <f>SUM(D8:D21)</f>
        <v>7610</v>
      </c>
      <c r="E22" s="167">
        <f>SUM(E8:E21)</f>
        <v>9022</v>
      </c>
      <c r="F22" s="167">
        <f>SUM(F8:F21)</f>
        <v>9330</v>
      </c>
      <c r="G22" s="168"/>
      <c r="H22" s="312">
        <f>SUM(H8:H21)</f>
        <v>25962</v>
      </c>
      <c r="J22" s="159">
        <f>H22-'CPN Portfolio 9.30.21'!K93</f>
        <v>0</v>
      </c>
    </row>
    <row r="23" spans="1:11">
      <c r="A23" s="147"/>
      <c r="B23" s="155"/>
      <c r="C23" s="161"/>
      <c r="D23" s="167"/>
      <c r="E23" s="167"/>
      <c r="F23" s="167"/>
      <c r="G23" s="168"/>
      <c r="H23" s="310"/>
    </row>
    <row r="24" spans="1:11">
      <c r="A24" s="147"/>
      <c r="B24" s="155"/>
      <c r="C24" s="161"/>
      <c r="D24" s="167"/>
      <c r="E24" s="167"/>
      <c r="F24" s="167"/>
      <c r="G24" s="168"/>
      <c r="H24" s="310"/>
    </row>
    <row r="25" spans="1:11">
      <c r="A25" s="147"/>
      <c r="B25" s="298" t="s">
        <v>491</v>
      </c>
      <c r="C25" s="299"/>
      <c r="D25" s="300"/>
      <c r="E25" s="300"/>
      <c r="F25" s="300"/>
      <c r="G25" s="301"/>
      <c r="H25" s="313"/>
    </row>
    <row r="26" spans="1:11">
      <c r="A26" s="147"/>
      <c r="B26" s="303" t="s">
        <v>326</v>
      </c>
      <c r="C26" s="299"/>
      <c r="D26" s="300"/>
      <c r="E26" s="300"/>
      <c r="F26" s="300"/>
      <c r="G26" s="301"/>
      <c r="H26" s="313"/>
    </row>
    <row r="27" spans="1:11">
      <c r="A27" s="147"/>
      <c r="B27" s="304" t="s">
        <v>720</v>
      </c>
      <c r="C27" s="299"/>
      <c r="D27" s="300">
        <f>'CPN Portfolio 3.31.21'!K94</f>
        <v>20</v>
      </c>
      <c r="E27" s="300"/>
      <c r="F27" s="300"/>
      <c r="G27" s="301"/>
      <c r="H27" s="313">
        <f>SUM(D27:F27)</f>
        <v>20</v>
      </c>
    </row>
    <row r="28" spans="1:11">
      <c r="A28" s="147"/>
      <c r="B28" s="305" t="s">
        <v>425</v>
      </c>
      <c r="C28" s="299"/>
      <c r="D28" s="306">
        <f>SUM(D27:D27)</f>
        <v>20</v>
      </c>
      <c r="E28" s="306">
        <f>SUM(E27:E27)</f>
        <v>0</v>
      </c>
      <c r="F28" s="306">
        <f>SUM(F27:F27)</f>
        <v>0</v>
      </c>
      <c r="G28" s="306"/>
      <c r="H28" s="314">
        <f>SUM(H27:H27)</f>
        <v>20</v>
      </c>
      <c r="K28" s="147" t="s">
        <v>764</v>
      </c>
    </row>
    <row r="29" spans="1:11" hidden="1">
      <c r="A29" s="147"/>
      <c r="B29" s="239" t="s">
        <v>360</v>
      </c>
      <c r="C29" s="161"/>
      <c r="D29" s="167"/>
      <c r="E29" s="167"/>
      <c r="F29" s="167"/>
      <c r="G29" s="168"/>
      <c r="H29" s="310"/>
    </row>
    <row r="30" spans="1:11" hidden="1">
      <c r="A30" s="147"/>
      <c r="B30" s="160"/>
      <c r="C30" s="161"/>
      <c r="D30" s="167"/>
      <c r="E30" s="167"/>
      <c r="F30" s="167">
        <v>0</v>
      </c>
      <c r="G30" s="168"/>
      <c r="H30" s="310">
        <f>F30</f>
        <v>0</v>
      </c>
    </row>
    <row r="31" spans="1:11" hidden="1">
      <c r="A31" s="147"/>
      <c r="B31" s="83"/>
      <c r="C31" s="161"/>
      <c r="D31" s="167"/>
      <c r="E31" s="167"/>
      <c r="F31" s="167">
        <v>0</v>
      </c>
      <c r="G31" s="168"/>
      <c r="H31" s="310">
        <f>F31</f>
        <v>0</v>
      </c>
    </row>
    <row r="32" spans="1:11" ht="14.5" hidden="1" thickBot="1">
      <c r="A32" s="147"/>
      <c r="B32" s="160" t="s">
        <v>586</v>
      </c>
      <c r="C32" s="161"/>
      <c r="D32" s="171">
        <f>SUM(D28:D29)</f>
        <v>20</v>
      </c>
      <c r="E32" s="171">
        <f>SUM(E28:E31)</f>
        <v>0</v>
      </c>
      <c r="F32" s="171">
        <f>SUM(F28:F31)</f>
        <v>0</v>
      </c>
      <c r="G32" s="171">
        <f t="shared" ref="G32:H32" si="1">SUM(G28:G31)</f>
        <v>0</v>
      </c>
      <c r="H32" s="315">
        <f t="shared" si="1"/>
        <v>20</v>
      </c>
      <c r="J32" s="159"/>
    </row>
    <row r="33" spans="1:10">
      <c r="A33" s="147"/>
      <c r="B33" s="160"/>
      <c r="C33" s="161"/>
      <c r="D33" s="173"/>
      <c r="E33" s="173"/>
      <c r="F33" s="174"/>
      <c r="G33" s="175"/>
      <c r="H33" s="316"/>
    </row>
    <row r="34" spans="1:10" ht="14.5" thickBot="1">
      <c r="A34" s="147"/>
      <c r="B34" s="148" t="s">
        <v>303</v>
      </c>
      <c r="C34" s="161"/>
      <c r="D34" s="179">
        <f>D22</f>
        <v>7610</v>
      </c>
      <c r="E34" s="179">
        <f>E22</f>
        <v>9022</v>
      </c>
      <c r="F34" s="179">
        <f>F22</f>
        <v>9330</v>
      </c>
      <c r="G34" s="175"/>
      <c r="H34" s="179">
        <f>H22</f>
        <v>25962</v>
      </c>
      <c r="J34" s="159">
        <f>H34-'CPN Portfolio 9.30.21'!K93</f>
        <v>0</v>
      </c>
    </row>
    <row r="35" spans="1:10">
      <c r="A35" s="147"/>
      <c r="H35" s="148"/>
    </row>
    <row r="36" spans="1:10" hidden="1">
      <c r="A36" s="147"/>
      <c r="H36" s="244" t="s">
        <v>409</v>
      </c>
      <c r="J36" s="265"/>
    </row>
    <row r="37" spans="1:10" hidden="1">
      <c r="B37" s="243" t="s">
        <v>387</v>
      </c>
      <c r="C37"/>
      <c r="D37" t="s">
        <v>388</v>
      </c>
      <c r="H37" s="147">
        <v>10</v>
      </c>
    </row>
    <row r="38" spans="1:10" hidden="1">
      <c r="B38" s="243" t="s">
        <v>389</v>
      </c>
      <c r="C38"/>
      <c r="D38" t="s">
        <v>390</v>
      </c>
      <c r="H38" s="147">
        <v>44</v>
      </c>
      <c r="J38" s="159"/>
    </row>
    <row r="39" spans="1:10" hidden="1">
      <c r="B39" s="243" t="s">
        <v>391</v>
      </c>
      <c r="C39"/>
      <c r="D39" t="s">
        <v>392</v>
      </c>
      <c r="H39" s="147">
        <f>14+28</f>
        <v>42</v>
      </c>
    </row>
    <row r="40" spans="1:10" hidden="1">
      <c r="B40" s="243" t="s">
        <v>393</v>
      </c>
      <c r="C40"/>
      <c r="D40" t="s">
        <v>394</v>
      </c>
      <c r="H40" s="147">
        <v>12</v>
      </c>
    </row>
    <row r="41" spans="1:10" hidden="1">
      <c r="B41" s="243" t="s">
        <v>395</v>
      </c>
      <c r="C41"/>
      <c r="D41" t="s">
        <v>396</v>
      </c>
      <c r="H41" s="147">
        <f>6+9</f>
        <v>15</v>
      </c>
    </row>
    <row r="42" spans="1:10" hidden="1">
      <c r="B42" s="243" t="s">
        <v>397</v>
      </c>
      <c r="C42"/>
      <c r="D42" t="s">
        <v>404</v>
      </c>
      <c r="H42" s="147">
        <v>12</v>
      </c>
    </row>
    <row r="43" spans="1:10" hidden="1">
      <c r="B43" s="243" t="s">
        <v>406</v>
      </c>
      <c r="C43"/>
      <c r="D43" t="s">
        <v>407</v>
      </c>
      <c r="H43" s="147">
        <v>15</v>
      </c>
    </row>
    <row r="44" spans="1:10" hidden="1">
      <c r="B44" s="243" t="s">
        <v>398</v>
      </c>
      <c r="C44"/>
      <c r="D44" t="s">
        <v>399</v>
      </c>
      <c r="F44" s="147" t="s">
        <v>582</v>
      </c>
      <c r="H44" s="147">
        <v>19</v>
      </c>
    </row>
    <row r="45" spans="1:10" hidden="1">
      <c r="B45" s="243" t="s">
        <v>400</v>
      </c>
      <c r="C45"/>
      <c r="D45" t="s">
        <v>401</v>
      </c>
      <c r="H45" s="147">
        <v>20</v>
      </c>
    </row>
    <row r="46" spans="1:10" hidden="1">
      <c r="B46" s="243" t="s">
        <v>434</v>
      </c>
      <c r="C46"/>
      <c r="D46" t="s">
        <v>435</v>
      </c>
      <c r="H46" s="147">
        <v>10</v>
      </c>
    </row>
    <row r="47" spans="1:10" hidden="1">
      <c r="B47" s="243" t="s">
        <v>434</v>
      </c>
      <c r="C47"/>
      <c r="D47" s="73" t="s">
        <v>484</v>
      </c>
      <c r="H47" s="147">
        <v>10</v>
      </c>
    </row>
    <row r="48" spans="1:10" ht="14.5" hidden="1" thickBot="1">
      <c r="B48" s="243"/>
      <c r="C48"/>
      <c r="D48"/>
      <c r="H48" s="245">
        <f>SUM(H37:H47)</f>
        <v>209</v>
      </c>
    </row>
    <row r="49" spans="2:5" hidden="1">
      <c r="B49" s="243" t="s">
        <v>402</v>
      </c>
      <c r="C49"/>
      <c r="D49" t="s">
        <v>485</v>
      </c>
    </row>
    <row r="50" spans="2:5" hidden="1">
      <c r="B50" s="243" t="s">
        <v>403</v>
      </c>
      <c r="C50"/>
      <c r="D50" t="s">
        <v>405</v>
      </c>
    </row>
    <row r="51" spans="2:5" hidden="1"/>
    <row r="52" spans="2:5" hidden="1">
      <c r="B52" s="243" t="s">
        <v>429</v>
      </c>
      <c r="D52" s="147" t="s">
        <v>430</v>
      </c>
    </row>
    <row r="53" spans="2:5" hidden="1">
      <c r="B53" s="243" t="s">
        <v>402</v>
      </c>
      <c r="D53" t="s">
        <v>437</v>
      </c>
      <c r="E53"/>
    </row>
  </sheetData>
  <conditionalFormatting sqref="B7">
    <cfRule type="expression" dxfId="225" priority="1">
      <formula>MOD(ROW(),2)=0</formula>
    </cfRule>
  </conditionalFormatting>
  <conditionalFormatting sqref="B26:B27">
    <cfRule type="expression" dxfId="224" priority="2">
      <formula>MOD(ROW(),2)=0</formula>
    </cfRule>
  </conditionalFormatting>
  <conditionalFormatting sqref="B30:B31">
    <cfRule type="expression" dxfId="223" priority="3">
      <formula>MOD(ROW(),2)=0</formula>
    </cfRule>
  </conditionalFormatting>
  <pageMargins left="0.7" right="0.7" top="0.75" bottom="0.75" header="0.3" footer="0.3"/>
  <pageSetup scale="83"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S115"/>
  <sheetViews>
    <sheetView workbookViewId="0">
      <selection activeCell="L53" sqref="L53"/>
    </sheetView>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637</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3">
      <c r="B29" s="83" t="s">
        <v>42</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619</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5.5">
      <c r="B37" s="83" t="s">
        <v>639</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5.5">
      <c r="B44" s="83" t="s">
        <v>640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7" ht="15.5">
      <c r="B52" s="83" t="s">
        <v>448</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5.5">
      <c r="B56" s="83" t="s">
        <v>643</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8565</v>
      </c>
      <c r="J61" s="204"/>
      <c r="K61" s="203">
        <f>SUM(K48:K60)</f>
        <v>9086</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f>
        <v>1062</v>
      </c>
      <c r="J63" s="59"/>
      <c r="K63" s="200">
        <v>1130</v>
      </c>
      <c r="O63" s="194">
        <f>+O60+1</f>
        <v>49</v>
      </c>
    </row>
    <row r="64" spans="2:17" ht="13">
      <c r="B64" s="83" t="s">
        <v>183</v>
      </c>
      <c r="C64" s="84"/>
      <c r="D64" s="103" t="s">
        <v>114</v>
      </c>
      <c r="E64" s="103" t="s">
        <v>255</v>
      </c>
      <c r="F64" s="103" t="s">
        <v>273</v>
      </c>
      <c r="G64" s="104">
        <v>1</v>
      </c>
      <c r="H64" s="105"/>
      <c r="I64" s="193">
        <f>1030+6+3</f>
        <v>1039</v>
      </c>
      <c r="J64" s="59"/>
      <c r="K64" s="193">
        <v>1130</v>
      </c>
      <c r="M64" s="194" t="e">
        <f>+#REF!+1</f>
        <v>#REF!</v>
      </c>
      <c r="O64" s="194">
        <f t="shared" ref="O64:O93" si="6">+O63+1</f>
        <v>50</v>
      </c>
    </row>
    <row r="65" spans="2:15" ht="13">
      <c r="B65" s="83" t="s">
        <v>80</v>
      </c>
      <c r="C65" s="84"/>
      <c r="D65" s="103" t="s">
        <v>78</v>
      </c>
      <c r="E65" s="103" t="s">
        <v>81</v>
      </c>
      <c r="F65" s="103" t="s">
        <v>298</v>
      </c>
      <c r="G65" s="104">
        <v>1</v>
      </c>
      <c r="H65" s="105"/>
      <c r="I65" s="200">
        <v>720</v>
      </c>
      <c r="J65" s="59"/>
      <c r="K65" s="200">
        <v>807</v>
      </c>
      <c r="M65" s="194" t="e">
        <f>+M61+1</f>
        <v>#REF!</v>
      </c>
      <c r="O65" s="194">
        <f t="shared" si="6"/>
        <v>51</v>
      </c>
    </row>
    <row r="66" spans="2:15" ht="13">
      <c r="B66" s="83" t="s">
        <v>499</v>
      </c>
      <c r="C66" s="84"/>
      <c r="D66" s="103" t="s">
        <v>120</v>
      </c>
      <c r="E66" s="103" t="s">
        <v>500</v>
      </c>
      <c r="F66" s="103" t="s">
        <v>273</v>
      </c>
      <c r="G66" s="104">
        <v>1</v>
      </c>
      <c r="H66" s="105"/>
      <c r="I66" s="200">
        <v>750</v>
      </c>
      <c r="J66" s="59"/>
      <c r="K66" s="200">
        <v>731</v>
      </c>
      <c r="O66" s="194">
        <f t="shared" si="6"/>
        <v>52</v>
      </c>
    </row>
    <row r="67" spans="2:15" ht="13">
      <c r="B67" s="83" t="s">
        <v>187</v>
      </c>
      <c r="C67" s="84"/>
      <c r="D67" s="103" t="s">
        <v>114</v>
      </c>
      <c r="E67" s="103" t="s">
        <v>255</v>
      </c>
      <c r="F67" s="103" t="s">
        <v>413</v>
      </c>
      <c r="G67" s="104">
        <v>1</v>
      </c>
      <c r="H67" s="105"/>
      <c r="I67" s="200">
        <v>0</v>
      </c>
      <c r="J67" s="59"/>
      <c r="K67" s="200">
        <v>725</v>
      </c>
      <c r="M67" s="194" t="e">
        <f>+M64+1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3">
      <c r="B69" s="83" t="s">
        <v>277</v>
      </c>
      <c r="C69" s="84"/>
      <c r="D69" s="103" t="s">
        <v>114</v>
      </c>
      <c r="E69" s="103" t="s">
        <v>254</v>
      </c>
      <c r="F69" s="103" t="s">
        <v>273</v>
      </c>
      <c r="G69" s="104">
        <v>1</v>
      </c>
      <c r="H69" s="105"/>
      <c r="I69" s="193">
        <v>518.5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3">
      <c r="B72" s="83" t="s">
        <v>101</v>
      </c>
      <c r="C72" s="84"/>
      <c r="D72" s="103" t="s">
        <v>99</v>
      </c>
      <c r="E72" s="103" t="s">
        <v>100</v>
      </c>
      <c r="F72" s="103" t="s">
        <v>412</v>
      </c>
      <c r="G72" s="104">
        <v>1</v>
      </c>
      <c r="H72" s="105"/>
      <c r="I72" s="193">
        <v>0</v>
      </c>
      <c r="J72" s="59"/>
      <c r="K72" s="193">
        <v>503</v>
      </c>
      <c r="M72" s="194" t="e">
        <f t="shared" ref="M72" si="7">+M71+1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352</v>
      </c>
      <c r="C74" s="84"/>
      <c r="D74" s="103" t="s">
        <v>114</v>
      </c>
      <c r="E74" s="103" t="s">
        <v>255</v>
      </c>
      <c r="F74" s="103" t="s">
        <v>273</v>
      </c>
      <c r="G74" s="104">
        <v>1</v>
      </c>
      <c r="H74" s="105"/>
      <c r="I74" s="193">
        <v>273</v>
      </c>
      <c r="J74" s="59"/>
      <c r="K74" s="193">
        <v>309</v>
      </c>
      <c r="O74" s="194">
        <f t="shared" si="6"/>
        <v>60</v>
      </c>
    </row>
    <row r="75" spans="2:15" ht="13">
      <c r="B75" s="83" t="s">
        <v>89</v>
      </c>
      <c r="C75" s="84"/>
      <c r="D75" s="103" t="s">
        <v>78</v>
      </c>
      <c r="E75" s="103" t="s">
        <v>90</v>
      </c>
      <c r="F75" s="103" t="s">
        <v>298</v>
      </c>
      <c r="G75" s="104">
        <v>1</v>
      </c>
      <c r="H75" s="105"/>
      <c r="I75" s="200">
        <v>184</v>
      </c>
      <c r="J75" s="59"/>
      <c r="K75" s="200">
        <v>215</v>
      </c>
      <c r="M75" s="194" t="e">
        <f>+#REF!+1</f>
        <v>#REF!</v>
      </c>
      <c r="O75" s="194">
        <f t="shared" si="6"/>
        <v>61</v>
      </c>
    </row>
    <row r="76" spans="2:15" ht="13">
      <c r="B76" s="83" t="s">
        <v>192</v>
      </c>
      <c r="C76" s="84"/>
      <c r="D76" s="103" t="s">
        <v>114</v>
      </c>
      <c r="E76" s="103" t="s">
        <v>256</v>
      </c>
      <c r="F76" s="103" t="s">
        <v>412</v>
      </c>
      <c r="G76" s="104">
        <v>1</v>
      </c>
      <c r="H76" s="105"/>
      <c r="I76" s="200">
        <v>0</v>
      </c>
      <c r="J76" s="59"/>
      <c r="K76" s="200">
        <v>191</v>
      </c>
      <c r="M76" s="194" t="e">
        <f>+#REF!+1</f>
        <v>#REF!</v>
      </c>
      <c r="O76" s="194">
        <f t="shared" si="6"/>
        <v>62</v>
      </c>
    </row>
    <row r="77" spans="2:15" ht="13">
      <c r="B77" s="83" t="s">
        <v>106</v>
      </c>
      <c r="C77" s="84"/>
      <c r="D77" s="103" t="s">
        <v>120</v>
      </c>
      <c r="E77" s="103" t="s">
        <v>107</v>
      </c>
      <c r="F77" s="103" t="s">
        <v>298</v>
      </c>
      <c r="G77" s="104">
        <v>1</v>
      </c>
      <c r="H77" s="105"/>
      <c r="I77" s="200">
        <v>110</v>
      </c>
      <c r="J77" s="59"/>
      <c r="K77" s="200">
        <v>121</v>
      </c>
      <c r="M77" s="194" t="e">
        <f>+#REF!+1</f>
        <v>#REF!</v>
      </c>
      <c r="O77" s="194">
        <f t="shared" si="6"/>
        <v>63</v>
      </c>
    </row>
    <row r="78" spans="2:15" ht="15.5">
      <c r="B78" s="83" t="s">
        <v>620</v>
      </c>
      <c r="C78" s="228"/>
      <c r="D78" s="103" t="s">
        <v>95</v>
      </c>
      <c r="E78" s="103" t="s">
        <v>87</v>
      </c>
      <c r="F78" s="103" t="s">
        <v>412</v>
      </c>
      <c r="G78" s="104">
        <v>1</v>
      </c>
      <c r="H78" s="105"/>
      <c r="I78" s="193">
        <v>0</v>
      </c>
      <c r="J78" s="59"/>
      <c r="K78" s="193">
        <v>117</v>
      </c>
      <c r="M78" s="194" t="e">
        <f>+#REF!+1</f>
        <v>#REF!</v>
      </c>
      <c r="O78" s="194">
        <f t="shared" si="6"/>
        <v>64</v>
      </c>
    </row>
    <row r="79" spans="2:15" ht="13">
      <c r="B79" s="83" t="s">
        <v>203</v>
      </c>
      <c r="C79" s="84"/>
      <c r="D79" s="103" t="s">
        <v>114</v>
      </c>
      <c r="E79" s="103" t="s">
        <v>256</v>
      </c>
      <c r="F79" s="103" t="s">
        <v>412</v>
      </c>
      <c r="G79" s="104">
        <v>1</v>
      </c>
      <c r="H79" s="105"/>
      <c r="I79" s="193">
        <v>0</v>
      </c>
      <c r="J79" s="59"/>
      <c r="K79" s="193">
        <v>92</v>
      </c>
      <c r="M79" s="194" t="e">
        <f>+M77+1</f>
        <v>#REF!</v>
      </c>
      <c r="O79" s="194">
        <f t="shared" si="6"/>
        <v>65</v>
      </c>
    </row>
    <row r="80" spans="2:15" ht="13">
      <c r="B80" s="83" t="s">
        <v>108</v>
      </c>
      <c r="C80" s="84"/>
      <c r="D80" s="103" t="s">
        <v>120</v>
      </c>
      <c r="E80" s="103" t="s">
        <v>107</v>
      </c>
      <c r="F80" s="103" t="s">
        <v>273</v>
      </c>
      <c r="G80" s="104">
        <v>1</v>
      </c>
      <c r="H80" s="105"/>
      <c r="I80" s="200">
        <v>60</v>
      </c>
      <c r="J80" s="59"/>
      <c r="K80" s="200">
        <v>80</v>
      </c>
      <c r="M80" s="194" t="e">
        <f t="shared" ref="M80:M94" si="8">+M79+1</f>
        <v>#REF!</v>
      </c>
      <c r="O80" s="194">
        <f t="shared" si="6"/>
        <v>66</v>
      </c>
    </row>
    <row r="81" spans="2:16" ht="13">
      <c r="B81" s="83" t="s">
        <v>211</v>
      </c>
      <c r="C81" s="84"/>
      <c r="D81" s="103" t="s">
        <v>114</v>
      </c>
      <c r="E81" s="103" t="s">
        <v>256</v>
      </c>
      <c r="F81" s="103" t="s">
        <v>412</v>
      </c>
      <c r="G81" s="104">
        <v>1</v>
      </c>
      <c r="H81" s="105"/>
      <c r="I81" s="200">
        <v>0</v>
      </c>
      <c r="J81" s="59"/>
      <c r="K81" s="200">
        <v>73</v>
      </c>
      <c r="M81" s="194" t="e">
        <f>+#REF!+1</f>
        <v>#REF!</v>
      </c>
      <c r="O81" s="194">
        <f t="shared" si="6"/>
        <v>67</v>
      </c>
    </row>
    <row r="82" spans="2:16" ht="13">
      <c r="B82" s="83" t="s">
        <v>220</v>
      </c>
      <c r="C82" s="84"/>
      <c r="D82" s="103" t="s">
        <v>114</v>
      </c>
      <c r="E82" s="103" t="s">
        <v>256</v>
      </c>
      <c r="F82" s="103" t="s">
        <v>412</v>
      </c>
      <c r="G82" s="104">
        <v>1</v>
      </c>
      <c r="H82" s="105"/>
      <c r="I82" s="200">
        <v>0</v>
      </c>
      <c r="J82" s="59"/>
      <c r="K82" s="200">
        <v>67</v>
      </c>
      <c r="M82" s="194" t="e">
        <f>+#REF!+1</f>
        <v>#REF!</v>
      </c>
      <c r="O82" s="194">
        <f t="shared" si="6"/>
        <v>68</v>
      </c>
    </row>
    <row r="83" spans="2:16" ht="13">
      <c r="B83" s="83" t="s">
        <v>109</v>
      </c>
      <c r="C83" s="84"/>
      <c r="D83" s="103" t="s">
        <v>120</v>
      </c>
      <c r="E83" s="103" t="s">
        <v>107</v>
      </c>
      <c r="F83" s="103" t="s">
        <v>273</v>
      </c>
      <c r="G83" s="104">
        <v>1</v>
      </c>
      <c r="H83" s="105"/>
      <c r="I83" s="200">
        <v>55</v>
      </c>
      <c r="J83" s="59"/>
      <c r="K83" s="200">
        <v>56</v>
      </c>
      <c r="M83" s="194" t="e">
        <f>+#REF!+1</f>
        <v>#REF!</v>
      </c>
      <c r="O83" s="194">
        <f t="shared" si="6"/>
        <v>69</v>
      </c>
    </row>
    <row r="84" spans="2:16" ht="13">
      <c r="B84" s="83" t="s">
        <v>224</v>
      </c>
      <c r="C84" s="84"/>
      <c r="D84" s="103" t="s">
        <v>114</v>
      </c>
      <c r="E84" s="103" t="s">
        <v>255</v>
      </c>
      <c r="F84" s="103" t="s">
        <v>412</v>
      </c>
      <c r="G84" s="104">
        <v>1</v>
      </c>
      <c r="H84" s="105"/>
      <c r="I84" s="193">
        <v>0</v>
      </c>
      <c r="J84" s="59"/>
      <c r="K84" s="193">
        <v>53</v>
      </c>
      <c r="M84" s="194" t="e">
        <f t="shared" si="8"/>
        <v>#REF!</v>
      </c>
      <c r="O84" s="194">
        <f t="shared" si="6"/>
        <v>70</v>
      </c>
    </row>
    <row r="85" spans="2:16" ht="13">
      <c r="B85" s="83" t="s">
        <v>110</v>
      </c>
      <c r="C85" s="84"/>
      <c r="D85" s="103" t="s">
        <v>120</v>
      </c>
      <c r="E85" s="103" t="s">
        <v>107</v>
      </c>
      <c r="F85" s="103" t="s">
        <v>412</v>
      </c>
      <c r="G85" s="104">
        <v>1</v>
      </c>
      <c r="H85" s="105"/>
      <c r="I85" s="200">
        <v>0</v>
      </c>
      <c r="J85" s="59"/>
      <c r="K85" s="200">
        <v>48</v>
      </c>
      <c r="M85" s="194" t="e">
        <f t="shared" si="8"/>
        <v>#REF!</v>
      </c>
      <c r="O85" s="194">
        <f t="shared" si="6"/>
        <v>71</v>
      </c>
    </row>
    <row r="86" spans="2:16" ht="13">
      <c r="B86" s="83" t="s">
        <v>111</v>
      </c>
      <c r="C86" s="84"/>
      <c r="D86" s="103" t="s">
        <v>120</v>
      </c>
      <c r="E86" s="103" t="s">
        <v>107</v>
      </c>
      <c r="F86" s="103" t="s">
        <v>298</v>
      </c>
      <c r="G86" s="104">
        <v>1</v>
      </c>
      <c r="H86" s="105"/>
      <c r="I86" s="193">
        <v>45</v>
      </c>
      <c r="J86" s="59"/>
      <c r="K86" s="193">
        <v>47</v>
      </c>
      <c r="M86" s="194" t="e">
        <f t="shared" si="8"/>
        <v>#REF!</v>
      </c>
      <c r="O86" s="194">
        <f t="shared" si="6"/>
        <v>72</v>
      </c>
    </row>
    <row r="87" spans="2:16" ht="13">
      <c r="B87" s="83" t="s">
        <v>226</v>
      </c>
      <c r="C87" s="84"/>
      <c r="D87" s="103" t="s">
        <v>114</v>
      </c>
      <c r="E87" s="103" t="s">
        <v>257</v>
      </c>
      <c r="F87" s="103" t="s">
        <v>412</v>
      </c>
      <c r="G87" s="104">
        <v>1</v>
      </c>
      <c r="H87" s="105"/>
      <c r="I87" s="200">
        <v>0</v>
      </c>
      <c r="J87" s="59"/>
      <c r="K87" s="200">
        <v>33</v>
      </c>
      <c r="M87" s="194" t="e">
        <f>+M86+1</f>
        <v>#REF!</v>
      </c>
      <c r="O87" s="194">
        <f t="shared" si="6"/>
        <v>73</v>
      </c>
    </row>
    <row r="88" spans="2:16" ht="15.5">
      <c r="B88" s="83" t="s">
        <v>467</v>
      </c>
      <c r="C88" s="84"/>
      <c r="D88" s="103" t="s">
        <v>120</v>
      </c>
      <c r="E88" s="103" t="s">
        <v>112</v>
      </c>
      <c r="F88" s="103" t="s">
        <v>298</v>
      </c>
      <c r="G88" s="104">
        <v>0.5</v>
      </c>
      <c r="H88" s="105"/>
      <c r="I88" s="193">
        <v>25</v>
      </c>
      <c r="J88" s="59"/>
      <c r="K88" s="193">
        <v>25</v>
      </c>
      <c r="M88" s="194" t="e">
        <f t="shared" si="8"/>
        <v>#REF!</v>
      </c>
      <c r="O88" s="194">
        <f t="shared" si="6"/>
        <v>74</v>
      </c>
    </row>
    <row r="89" spans="2:16" ht="13">
      <c r="B89" s="83" t="s">
        <v>229</v>
      </c>
      <c r="C89" s="84"/>
      <c r="D89" s="103" t="s">
        <v>114</v>
      </c>
      <c r="E89" s="103" t="s">
        <v>255</v>
      </c>
      <c r="F89" s="103" t="s">
        <v>412</v>
      </c>
      <c r="G89" s="104">
        <v>1</v>
      </c>
      <c r="H89" s="105"/>
      <c r="I89" s="200">
        <v>0</v>
      </c>
      <c r="J89" s="59"/>
      <c r="K89" s="200">
        <v>23</v>
      </c>
      <c r="M89" s="194" t="e">
        <f t="shared" si="8"/>
        <v>#REF!</v>
      </c>
      <c r="O89" s="194">
        <f t="shared" si="6"/>
        <v>75</v>
      </c>
    </row>
    <row r="90" spans="2:16" ht="13">
      <c r="B90" s="83" t="s">
        <v>232</v>
      </c>
      <c r="C90" s="84"/>
      <c r="D90" s="103" t="s">
        <v>114</v>
      </c>
      <c r="E90" s="103" t="s">
        <v>255</v>
      </c>
      <c r="F90" s="103" t="s">
        <v>412</v>
      </c>
      <c r="G90" s="104">
        <v>1</v>
      </c>
      <c r="H90" s="105"/>
      <c r="I90" s="193">
        <v>0</v>
      </c>
      <c r="J90" s="59"/>
      <c r="K90" s="193">
        <v>20</v>
      </c>
      <c r="M90" s="194" t="e">
        <f t="shared" si="8"/>
        <v>#REF!</v>
      </c>
      <c r="O90" s="194">
        <f t="shared" si="6"/>
        <v>76</v>
      </c>
    </row>
    <row r="91" spans="2:16" ht="13">
      <c r="B91" s="83" t="s">
        <v>234</v>
      </c>
      <c r="C91" s="84"/>
      <c r="D91" s="103" t="s">
        <v>114</v>
      </c>
      <c r="E91" s="103" t="s">
        <v>257</v>
      </c>
      <c r="F91" s="103" t="s">
        <v>412</v>
      </c>
      <c r="G91" s="104">
        <v>1</v>
      </c>
      <c r="H91" s="105"/>
      <c r="I91" s="200">
        <v>0</v>
      </c>
      <c r="J91" s="59"/>
      <c r="K91" s="200">
        <v>12</v>
      </c>
      <c r="M91" s="194" t="e">
        <f t="shared" si="8"/>
        <v>#REF!</v>
      </c>
      <c r="O91" s="194">
        <f t="shared" si="6"/>
        <v>77</v>
      </c>
    </row>
    <row r="92" spans="2:16" ht="13">
      <c r="B92" s="83" t="s">
        <v>237</v>
      </c>
      <c r="C92" s="84"/>
      <c r="D92" s="103" t="s">
        <v>114</v>
      </c>
      <c r="E92" s="103" t="s">
        <v>258</v>
      </c>
      <c r="F92" s="103" t="s">
        <v>412</v>
      </c>
      <c r="G92" s="104">
        <v>1</v>
      </c>
      <c r="H92" s="105"/>
      <c r="I92" s="193">
        <v>0</v>
      </c>
      <c r="J92" s="59"/>
      <c r="K92" s="193">
        <v>10</v>
      </c>
      <c r="M92" s="194" t="e">
        <f t="shared" si="8"/>
        <v>#REF!</v>
      </c>
      <c r="O92" s="194">
        <f t="shared" si="6"/>
        <v>78</v>
      </c>
    </row>
    <row r="93" spans="2:16" ht="13">
      <c r="B93" s="83" t="s">
        <v>240</v>
      </c>
      <c r="C93" s="84"/>
      <c r="D93" s="103" t="s">
        <v>114</v>
      </c>
      <c r="E93" s="103" t="s">
        <v>256</v>
      </c>
      <c r="F93" s="103" t="s">
        <v>243</v>
      </c>
      <c r="G93" s="104">
        <v>1</v>
      </c>
      <c r="H93" s="105"/>
      <c r="I93" s="198">
        <v>0</v>
      </c>
      <c r="J93" s="59"/>
      <c r="K93" s="198">
        <v>4</v>
      </c>
      <c r="M93" s="194" t="e">
        <f t="shared" si="8"/>
        <v>#REF!</v>
      </c>
      <c r="O93" s="194">
        <f t="shared" si="6"/>
        <v>79</v>
      </c>
      <c r="P93" s="194" t="s">
        <v>275</v>
      </c>
    </row>
    <row r="94" spans="2:16" ht="13">
      <c r="B94" s="201" t="s">
        <v>62</v>
      </c>
      <c r="C94" s="84"/>
      <c r="D94" s="103"/>
      <c r="E94" s="103"/>
      <c r="F94" s="103"/>
      <c r="G94" s="104"/>
      <c r="H94" s="105"/>
      <c r="I94" s="200">
        <f>SUM(I63:I93)</f>
        <v>6560.5</v>
      </c>
      <c r="J94" s="59"/>
      <c r="K94" s="200">
        <f>SUM(K63:K93)</f>
        <v>9456</v>
      </c>
      <c r="M94" s="194" t="e">
        <f t="shared" si="8"/>
        <v>#REF!</v>
      </c>
      <c r="N94" s="194" t="s">
        <v>138</v>
      </c>
    </row>
    <row r="95" spans="2:16" ht="13.5" thickBot="1">
      <c r="B95" s="241" t="s">
        <v>377</v>
      </c>
      <c r="C95" s="240">
        <f>O93</f>
        <v>79</v>
      </c>
      <c r="I95" s="230">
        <f>+I46+I61+I94</f>
        <v>21607.5</v>
      </c>
      <c r="J95" s="231"/>
      <c r="K95" s="230">
        <f>+K46+K61+K94</f>
        <v>25967.25</v>
      </c>
    </row>
    <row r="96" spans="2:16" ht="13.5" thickTop="1">
      <c r="B96" s="229"/>
      <c r="I96" s="237"/>
      <c r="J96" s="231"/>
      <c r="K96" s="237"/>
    </row>
    <row r="97" spans="1:13" ht="13">
      <c r="B97" s="263" t="s">
        <v>513</v>
      </c>
      <c r="I97" s="237"/>
      <c r="J97" s="231"/>
      <c r="K97" s="237"/>
    </row>
    <row r="98" spans="1:13" ht="13.5">
      <c r="B98" s="238" t="s">
        <v>326</v>
      </c>
      <c r="I98" s="237"/>
      <c r="J98" s="231"/>
      <c r="K98" s="237"/>
    </row>
    <row r="99" spans="1:13" ht="13">
      <c r="B99" s="83" t="s">
        <v>493</v>
      </c>
      <c r="D99" s="103" t="s">
        <v>114</v>
      </c>
      <c r="E99" s="103" t="s">
        <v>254</v>
      </c>
      <c r="F99" s="103" t="s">
        <v>273</v>
      </c>
      <c r="G99" s="104">
        <v>1</v>
      </c>
      <c r="I99" s="193">
        <f>668</f>
        <v>668</v>
      </c>
      <c r="J99" s="204"/>
      <c r="K99" s="193">
        <f>760+68</f>
        <v>828</v>
      </c>
      <c r="M99" s="194" t="e">
        <f>+#REF!+1</f>
        <v>#REF!</v>
      </c>
    </row>
    <row r="100" spans="1:13" ht="13.5">
      <c r="B100" s="264" t="s">
        <v>490</v>
      </c>
      <c r="C100" s="264"/>
      <c r="D100" s="264"/>
      <c r="E100" s="264"/>
      <c r="F100" s="264"/>
      <c r="G100" s="264"/>
      <c r="H100" s="264"/>
      <c r="I100" s="264"/>
      <c r="J100" s="264"/>
      <c r="K100" s="264"/>
    </row>
    <row r="101" spans="1:13" ht="15.5">
      <c r="B101" s="83" t="s">
        <v>625</v>
      </c>
      <c r="C101" s="84"/>
      <c r="D101" s="103" t="s">
        <v>78</v>
      </c>
      <c r="E101" s="103" t="s">
        <v>85</v>
      </c>
      <c r="F101" s="103" t="s">
        <v>412</v>
      </c>
      <c r="G101" s="104">
        <v>1</v>
      </c>
      <c r="I101" s="193">
        <v>0</v>
      </c>
      <c r="J101" s="204"/>
      <c r="K101" s="193">
        <v>361</v>
      </c>
    </row>
    <row r="102" spans="1:13" ht="13">
      <c r="B102" s="83" t="s">
        <v>645</v>
      </c>
      <c r="C102" s="84"/>
      <c r="D102" s="103" t="s">
        <v>120</v>
      </c>
      <c r="E102" s="103" t="s">
        <v>107</v>
      </c>
      <c r="F102" s="103" t="s">
        <v>243</v>
      </c>
      <c r="G102" s="104">
        <v>1</v>
      </c>
      <c r="I102" s="193">
        <v>124</v>
      </c>
      <c r="J102" s="204"/>
      <c r="K102" s="193">
        <v>124</v>
      </c>
    </row>
    <row r="103" spans="1:13" ht="13">
      <c r="B103" s="229" t="s">
        <v>535</v>
      </c>
      <c r="I103" s="232">
        <f>SUM(I95:I102)</f>
        <v>22399.5</v>
      </c>
      <c r="J103" s="231"/>
      <c r="K103" s="232">
        <f>SUM(K95:K102)</f>
        <v>27280.25</v>
      </c>
    </row>
    <row r="104" spans="1:13" ht="13">
      <c r="B104" s="76"/>
      <c r="C104" s="76"/>
      <c r="D104" s="76"/>
      <c r="E104" s="76"/>
      <c r="F104" s="77"/>
      <c r="G104" s="76"/>
      <c r="H104" s="76"/>
      <c r="I104" s="235"/>
      <c r="J104" s="105"/>
      <c r="K104" s="235"/>
    </row>
    <row r="105" spans="1:13" ht="42.75" customHeight="1">
      <c r="A105" s="236">
        <v>-1</v>
      </c>
      <c r="B105" s="364" t="s">
        <v>642</v>
      </c>
      <c r="C105" s="364"/>
      <c r="D105" s="364"/>
      <c r="E105" s="364"/>
      <c r="F105" s="364"/>
      <c r="G105" s="364"/>
      <c r="H105" s="364"/>
      <c r="I105" s="364"/>
      <c r="J105" s="364"/>
      <c r="K105" s="364"/>
    </row>
    <row r="106" spans="1:13" ht="42.65" customHeight="1">
      <c r="A106" s="236">
        <v>-2</v>
      </c>
      <c r="B106" s="364" t="s">
        <v>285</v>
      </c>
      <c r="C106" s="364"/>
      <c r="D106" s="364"/>
      <c r="E106" s="364"/>
      <c r="F106" s="364"/>
      <c r="G106" s="364"/>
      <c r="H106" s="364"/>
      <c r="I106" s="364"/>
      <c r="J106" s="364"/>
      <c r="K106" s="364"/>
    </row>
    <row r="107" spans="1:13" ht="29.25" customHeight="1">
      <c r="A107" s="236">
        <v>-3</v>
      </c>
      <c r="B107" s="364" t="s">
        <v>118</v>
      </c>
      <c r="C107" s="364"/>
      <c r="D107" s="364"/>
      <c r="E107" s="364"/>
      <c r="F107" s="364"/>
      <c r="G107" s="364"/>
      <c r="H107" s="364"/>
      <c r="I107" s="364"/>
      <c r="J107" s="364"/>
      <c r="K107" s="364"/>
    </row>
    <row r="108" spans="1:13" ht="17.149999999999999" customHeight="1">
      <c r="A108" s="236">
        <v>-4</v>
      </c>
      <c r="B108" s="364" t="s">
        <v>623</v>
      </c>
      <c r="C108" s="364"/>
      <c r="D108" s="364"/>
      <c r="E108" s="364"/>
      <c r="F108" s="364"/>
      <c r="G108" s="364"/>
      <c r="H108" s="364"/>
      <c r="I108" s="364"/>
      <c r="J108" s="273"/>
      <c r="K108" s="273"/>
    </row>
    <row r="109" spans="1:13" ht="19.5" customHeight="1">
      <c r="A109" s="236">
        <v>-5</v>
      </c>
      <c r="B109" s="364" t="s">
        <v>455</v>
      </c>
      <c r="C109" s="364"/>
      <c r="D109" s="364"/>
      <c r="E109" s="364"/>
      <c r="F109" s="364"/>
      <c r="G109" s="364"/>
      <c r="H109" s="364"/>
      <c r="I109" s="364"/>
      <c r="J109" s="364"/>
      <c r="K109" s="364"/>
    </row>
    <row r="110" spans="1:13" ht="19.5" customHeight="1">
      <c r="A110" s="236">
        <v>-6</v>
      </c>
      <c r="B110" s="364" t="s">
        <v>644</v>
      </c>
      <c r="C110" s="364"/>
      <c r="D110" s="364"/>
      <c r="E110" s="364"/>
      <c r="F110" s="364"/>
      <c r="G110" s="364"/>
      <c r="H110" s="273"/>
      <c r="I110" s="273"/>
      <c r="J110" s="273"/>
      <c r="K110" s="273"/>
    </row>
    <row r="111" spans="1:13" ht="19.399999999999999" customHeight="1">
      <c r="A111" s="236">
        <v>-7</v>
      </c>
      <c r="B111" s="364" t="s">
        <v>133</v>
      </c>
      <c r="C111" s="364"/>
      <c r="D111" s="364"/>
      <c r="E111" s="364"/>
      <c r="F111" s="364"/>
      <c r="G111" s="364"/>
      <c r="H111" s="364"/>
      <c r="I111" s="364"/>
      <c r="J111" s="364"/>
      <c r="K111" s="364"/>
    </row>
    <row r="112" spans="1:13" ht="19.5" customHeight="1">
      <c r="A112" s="236">
        <v>-8</v>
      </c>
      <c r="B112" s="364" t="s">
        <v>410</v>
      </c>
      <c r="C112" s="364"/>
      <c r="D112" s="364"/>
      <c r="E112" s="364"/>
      <c r="F112" s="364"/>
      <c r="G112" s="364"/>
      <c r="H112" s="364"/>
      <c r="I112" s="364"/>
      <c r="J112" s="364"/>
      <c r="K112" s="364"/>
    </row>
    <row r="113" spans="1:11" ht="20.149999999999999" customHeight="1">
      <c r="A113" s="236">
        <v>-9</v>
      </c>
      <c r="B113" s="364" t="s">
        <v>343</v>
      </c>
      <c r="C113" s="364"/>
      <c r="D113" s="364"/>
      <c r="E113" s="364"/>
      <c r="F113" s="364"/>
      <c r="G113" s="364"/>
      <c r="H113" s="364"/>
      <c r="I113" s="364"/>
      <c r="J113" s="364"/>
      <c r="K113" s="364"/>
    </row>
    <row r="114" spans="1:11" ht="20.5" customHeight="1">
      <c r="A114" s="236">
        <v>-10</v>
      </c>
      <c r="B114" s="364" t="s">
        <v>626</v>
      </c>
      <c r="C114" s="364"/>
      <c r="D114" s="364"/>
      <c r="E114" s="364"/>
      <c r="F114" s="364"/>
      <c r="G114" s="364"/>
      <c r="H114" s="364"/>
      <c r="I114" s="364"/>
      <c r="J114" s="364"/>
      <c r="K114" s="364"/>
    </row>
    <row r="115" spans="1:11" ht="14.5" customHeight="1">
      <c r="A115" s="236"/>
      <c r="B115" s="364"/>
      <c r="C115" s="364"/>
      <c r="D115" s="364"/>
      <c r="E115" s="364"/>
      <c r="F115" s="364"/>
      <c r="G115" s="364"/>
      <c r="H115" s="364"/>
      <c r="I115" s="364"/>
      <c r="J115" s="364"/>
      <c r="K115" s="364"/>
    </row>
  </sheetData>
  <autoFilter ref="A7:P95" xr:uid="{00000000-0009-0000-0000-000044000000}"/>
  <mergeCells count="11">
    <mergeCell ref="B110:G110"/>
    <mergeCell ref="B115:K115"/>
    <mergeCell ref="B111:K111"/>
    <mergeCell ref="B112:K112"/>
    <mergeCell ref="B113:K113"/>
    <mergeCell ref="B114:K114"/>
    <mergeCell ref="B105:K105"/>
    <mergeCell ref="B106:K106"/>
    <mergeCell ref="B107:K107"/>
    <mergeCell ref="B108:I108"/>
    <mergeCell ref="B109:K109"/>
  </mergeCells>
  <conditionalFormatting sqref="B8:K103">
    <cfRule type="expression" dxfId="110" priority="1">
      <formula>MOD(ROW(),2)=0</formula>
    </cfRule>
  </conditionalFormatting>
  <pageMargins left="0.45" right="0.45" top="0.25" bottom="0.25" header="0.3" footer="0.3"/>
  <pageSetup paperSize="17"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K40"/>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634</v>
      </c>
      <c r="C6" s="155"/>
      <c r="D6" s="156">
        <f>'CPN Portfolio 09.30.17 '!K46</f>
        <v>7425.25</v>
      </c>
      <c r="E6" s="156">
        <f>'CPN Portfolio 09.30.17 '!K61</f>
        <v>9086</v>
      </c>
      <c r="F6" s="156">
        <f>'CPN Portfolio 09.30.17 '!K94</f>
        <v>9456</v>
      </c>
      <c r="G6" s="158"/>
      <c r="H6" s="156">
        <f>SUM(D6:G6)</f>
        <v>25967.25</v>
      </c>
      <c r="J6" s="159"/>
    </row>
    <row r="7" spans="1:11">
      <c r="B7" s="276"/>
      <c r="D7" s="267">
        <v>0</v>
      </c>
      <c r="E7" s="267"/>
      <c r="F7" s="267"/>
      <c r="G7" s="272"/>
      <c r="H7" s="267"/>
    </row>
    <row r="8" spans="1:11">
      <c r="B8" s="276"/>
      <c r="D8" s="267"/>
      <c r="E8" s="267"/>
      <c r="F8" s="267"/>
      <c r="G8" s="272"/>
      <c r="H8" s="267"/>
    </row>
    <row r="9" spans="1:11">
      <c r="A9" s="147"/>
      <c r="B9" s="155" t="s">
        <v>638</v>
      </c>
      <c r="C9" s="161"/>
      <c r="D9" s="214">
        <f>SUM(D6:D8)</f>
        <v>7425.25</v>
      </c>
      <c r="E9" s="214">
        <f t="shared" ref="E9:F9" si="0">SUM(E6:E8)</f>
        <v>9086</v>
      </c>
      <c r="F9" s="214">
        <f t="shared" si="0"/>
        <v>9456</v>
      </c>
      <c r="G9" s="214">
        <f>SUM(G6:G7)</f>
        <v>0</v>
      </c>
      <c r="H9" s="214">
        <f>SUM(H6:H8)</f>
        <v>25967.25</v>
      </c>
      <c r="J9" s="159">
        <f>H9-'CPN Portfolio 12.31.17'!K95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494</v>
      </c>
      <c r="C14" s="161"/>
      <c r="D14" s="274">
        <v>0</v>
      </c>
      <c r="E14" s="274">
        <v>0</v>
      </c>
      <c r="F14" s="274">
        <f>'CPN Portfolio 12.31.17'!K99</f>
        <v>828</v>
      </c>
      <c r="G14" s="168"/>
      <c r="H14" s="275">
        <f>SUM(D14:F14)</f>
        <v>828</v>
      </c>
    </row>
    <row r="15" spans="1:11">
      <c r="A15" s="147"/>
      <c r="B15" s="160" t="s">
        <v>425</v>
      </c>
      <c r="C15" s="161"/>
      <c r="D15" s="167">
        <f>SUM(D14:D14)</f>
        <v>0</v>
      </c>
      <c r="E15" s="167">
        <f>SUM(E14:E14)</f>
        <v>0</v>
      </c>
      <c r="F15" s="167">
        <f>SUM(F14:F14)</f>
        <v>828</v>
      </c>
      <c r="G15" s="167">
        <f>SUM(G14:G14)</f>
        <v>0</v>
      </c>
      <c r="H15" s="167">
        <f>SUM(H14:H14)</f>
        <v>828</v>
      </c>
    </row>
    <row r="16" spans="1:11">
      <c r="A16" s="147"/>
      <c r="B16" s="239" t="s">
        <v>360</v>
      </c>
      <c r="C16" s="161"/>
      <c r="D16" s="167"/>
      <c r="E16" s="167"/>
      <c r="F16" s="167"/>
      <c r="G16" s="168"/>
      <c r="H16" s="169"/>
    </row>
    <row r="17" spans="1:10">
      <c r="A17" s="147"/>
      <c r="B17" s="160" t="s">
        <v>627</v>
      </c>
      <c r="C17" s="161"/>
      <c r="D17" s="167"/>
      <c r="E17" s="167">
        <f>'CPN Portfolio 12.31.17'!K101</f>
        <v>361</v>
      </c>
      <c r="F17" s="167"/>
      <c r="G17" s="168"/>
      <c r="H17" s="169">
        <v>361</v>
      </c>
    </row>
    <row r="18" spans="1:10">
      <c r="A18" s="147"/>
      <c r="B18" s="160" t="s">
        <v>649</v>
      </c>
      <c r="C18" s="161"/>
      <c r="D18" s="167"/>
      <c r="E18" s="167"/>
      <c r="F18" s="167">
        <v>124</v>
      </c>
      <c r="G18" s="168"/>
      <c r="H18" s="169">
        <f>F18</f>
        <v>124</v>
      </c>
    </row>
    <row r="19" spans="1:10" ht="14.5" thickBot="1">
      <c r="A19" s="147"/>
      <c r="B19" s="160" t="s">
        <v>586</v>
      </c>
      <c r="C19" s="161"/>
      <c r="D19" s="171">
        <f>SUM(D15:D18)</f>
        <v>0</v>
      </c>
      <c r="E19" s="171">
        <f>SUM(E15:E18)</f>
        <v>361</v>
      </c>
      <c r="F19" s="171">
        <f>SUM(F15:F18)</f>
        <v>952</v>
      </c>
      <c r="G19" s="171">
        <f>SUM(G15:G16)</f>
        <v>0</v>
      </c>
      <c r="H19" s="171">
        <f>SUM(H15:H18)</f>
        <v>1313</v>
      </c>
      <c r="J19" s="159"/>
    </row>
    <row r="20" spans="1:10" ht="14.5" thickTop="1">
      <c r="A20" s="147"/>
      <c r="B20" s="160"/>
      <c r="C20" s="161"/>
      <c r="D20" s="173"/>
      <c r="E20" s="173"/>
      <c r="F20" s="174"/>
      <c r="G20" s="175"/>
      <c r="H20" s="176"/>
    </row>
    <row r="21" spans="1:10" ht="14.5" thickBot="1">
      <c r="A21" s="147"/>
      <c r="B21" s="148" t="s">
        <v>303</v>
      </c>
      <c r="C21" s="161"/>
      <c r="D21" s="179">
        <f>+D9+D19</f>
        <v>7425.25</v>
      </c>
      <c r="E21" s="179">
        <f>+E9+E19</f>
        <v>9447</v>
      </c>
      <c r="F21" s="179">
        <f>+F9+F19</f>
        <v>10408</v>
      </c>
      <c r="G21" s="175"/>
      <c r="H21" s="179">
        <f>+H9+H19</f>
        <v>27280.25</v>
      </c>
      <c r="J21" s="159">
        <f>H21-'CPN Portfolio 12.31.17'!K103</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F31" s="147" t="s">
        <v>582</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13">
    <cfRule type="expression" dxfId="109" priority="3">
      <formula>MOD(ROW(),2)=0</formula>
    </cfRule>
  </conditionalFormatting>
  <conditionalFormatting sqref="B17:B18">
    <cfRule type="expression" dxfId="108" priority="1">
      <formula>MOD(ROW(),2)=0</formula>
    </cfRule>
  </conditionalFormatting>
  <pageMargins left="0.7" right="0.7" top="0.75" bottom="0.75" header="0.3" footer="0.3"/>
  <pageSetup scale="83"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39"/>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634</v>
      </c>
      <c r="C6" s="155"/>
      <c r="D6" s="156">
        <f>'CPN Portfolio 09.30.17 '!I46</f>
        <v>6482</v>
      </c>
      <c r="E6" s="156">
        <f>'CPN Portfolio 09.30.17 '!I61</f>
        <v>8565</v>
      </c>
      <c r="F6" s="156">
        <f>'CPN Portfolio 09.30.17 '!I94</f>
        <v>6560.5</v>
      </c>
      <c r="G6" s="158"/>
      <c r="H6" s="156">
        <f>SUM(D6:G6)</f>
        <v>21607.5</v>
      </c>
      <c r="J6" s="159"/>
    </row>
    <row r="7" spans="1:11">
      <c r="B7" s="276"/>
      <c r="D7" s="267"/>
      <c r="E7" s="267"/>
      <c r="F7" s="267"/>
      <c r="G7" s="272"/>
      <c r="H7" s="267"/>
    </row>
    <row r="8" spans="1:11">
      <c r="B8" s="276"/>
      <c r="D8" s="267"/>
      <c r="E8" s="267"/>
      <c r="F8" s="267"/>
      <c r="G8" s="272"/>
      <c r="H8" s="267"/>
    </row>
    <row r="9" spans="1:11">
      <c r="A9" s="147"/>
      <c r="B9" s="155" t="s">
        <v>638</v>
      </c>
      <c r="C9" s="161"/>
      <c r="D9" s="214">
        <f>SUM(D6:D8)</f>
        <v>6482</v>
      </c>
      <c r="E9" s="214">
        <f t="shared" ref="E9:F9" si="0">SUM(E6:E8)</f>
        <v>8565</v>
      </c>
      <c r="F9" s="214">
        <f t="shared" si="0"/>
        <v>6560.5</v>
      </c>
      <c r="G9" s="214">
        <f>SUM(G6:G7)</f>
        <v>0</v>
      </c>
      <c r="H9" s="214">
        <f>SUM(H6:H8)</f>
        <v>21607.5</v>
      </c>
      <c r="J9" s="159">
        <f>H9-'CPN Portfolio 12.31.17'!I95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t="s">
        <v>494</v>
      </c>
      <c r="C14" s="161"/>
      <c r="D14" s="274">
        <v>0</v>
      </c>
      <c r="E14" s="274">
        <v>0</v>
      </c>
      <c r="F14" s="274">
        <f>'CPN Portfolio 12.31.17'!I99</f>
        <v>668</v>
      </c>
      <c r="G14" s="168"/>
      <c r="H14" s="275">
        <f>SUM(D14:F14)</f>
        <v>668</v>
      </c>
    </row>
    <row r="15" spans="1:11">
      <c r="A15" s="147"/>
      <c r="B15" s="160" t="s">
        <v>425</v>
      </c>
      <c r="C15" s="161"/>
      <c r="D15" s="167">
        <f>SUM(D14:D14)</f>
        <v>0</v>
      </c>
      <c r="E15" s="167">
        <f>SUM(E14:E14)</f>
        <v>0</v>
      </c>
      <c r="F15" s="167">
        <f>SUM(F14:F14)</f>
        <v>668</v>
      </c>
      <c r="G15" s="167">
        <f>SUM(G14:G14)</f>
        <v>0</v>
      </c>
      <c r="H15" s="167">
        <f>SUM(H14:H14)</f>
        <v>668</v>
      </c>
    </row>
    <row r="16" spans="1:11">
      <c r="A16" s="147"/>
      <c r="B16" s="239" t="s">
        <v>360</v>
      </c>
      <c r="C16" s="161"/>
      <c r="D16" s="167"/>
      <c r="E16" s="167"/>
      <c r="F16" s="167"/>
      <c r="G16" s="168"/>
      <c r="H16" s="169"/>
    </row>
    <row r="17" spans="1:12">
      <c r="A17" s="147"/>
      <c r="B17" s="83" t="s">
        <v>649</v>
      </c>
      <c r="C17" s="161"/>
      <c r="D17" s="167"/>
      <c r="E17" s="167">
        <f>'CPN Portfolio 09.30.17 '!I101</f>
        <v>0</v>
      </c>
      <c r="F17" s="167">
        <v>124</v>
      </c>
      <c r="G17" s="168"/>
      <c r="H17" s="169">
        <f>SUM(D17:F17)</f>
        <v>124</v>
      </c>
    </row>
    <row r="18" spans="1:12" ht="14.5" thickBot="1">
      <c r="A18" s="147"/>
      <c r="B18" s="160" t="s">
        <v>587</v>
      </c>
      <c r="C18" s="161"/>
      <c r="D18" s="171">
        <f>SUM(D17:D17)</f>
        <v>0</v>
      </c>
      <c r="E18" s="171">
        <f>SUM(E17:E17)</f>
        <v>0</v>
      </c>
      <c r="F18" s="171">
        <f>SUM(F17:F17)</f>
        <v>124</v>
      </c>
      <c r="G18" s="171">
        <f>SUM(G17:G17)</f>
        <v>0</v>
      </c>
      <c r="H18" s="171">
        <f>SUM(H17:H17)</f>
        <v>124</v>
      </c>
      <c r="J18" s="159"/>
    </row>
    <row r="19" spans="1:12" ht="14.5" thickTop="1">
      <c r="A19" s="147"/>
      <c r="B19" s="160"/>
      <c r="C19" s="161"/>
      <c r="D19" s="173"/>
      <c r="E19" s="173"/>
      <c r="F19" s="174"/>
      <c r="G19" s="175"/>
      <c r="H19" s="176"/>
    </row>
    <row r="20" spans="1:12" ht="14.5" thickBot="1">
      <c r="A20" s="147"/>
      <c r="B20" s="148" t="s">
        <v>537</v>
      </c>
      <c r="C20" s="161"/>
      <c r="D20" s="179">
        <f>+D9+D15+D18</f>
        <v>6482</v>
      </c>
      <c r="E20" s="179">
        <f>+E9+E15+E18</f>
        <v>8565</v>
      </c>
      <c r="F20" s="179">
        <f>+F9+F15+F18</f>
        <v>7352.5</v>
      </c>
      <c r="G20" s="179">
        <f>+G9+G15+G18</f>
        <v>0</v>
      </c>
      <c r="H20" s="179">
        <f>+H9+H15+H18</f>
        <v>22399.5</v>
      </c>
      <c r="J20" s="159">
        <f>H20-'CPN Portfolio 12.31.17'!I103</f>
        <v>0</v>
      </c>
      <c r="K20" s="284" t="s">
        <v>641</v>
      </c>
      <c r="L20" s="284"/>
    </row>
    <row r="21" spans="1:12">
      <c r="A21" s="147"/>
    </row>
    <row r="22" spans="1:12">
      <c r="A22" s="147"/>
      <c r="H22" s="244" t="s">
        <v>409</v>
      </c>
      <c r="J22" s="265"/>
    </row>
    <row r="23" spans="1:12">
      <c r="B23" s="243" t="s">
        <v>387</v>
      </c>
      <c r="C23"/>
      <c r="D23" t="s">
        <v>388</v>
      </c>
      <c r="H23" s="147">
        <v>10</v>
      </c>
    </row>
    <row r="24" spans="1:12">
      <c r="B24" s="243" t="s">
        <v>389</v>
      </c>
      <c r="C24"/>
      <c r="D24" t="s">
        <v>390</v>
      </c>
      <c r="H24" s="147">
        <v>44</v>
      </c>
      <c r="J24" s="159"/>
    </row>
    <row r="25" spans="1:12">
      <c r="B25" s="243" t="s">
        <v>391</v>
      </c>
      <c r="C25"/>
      <c r="D25" t="s">
        <v>392</v>
      </c>
      <c r="H25" s="147">
        <f>14+28</f>
        <v>42</v>
      </c>
    </row>
    <row r="26" spans="1:12">
      <c r="B26" s="243" t="s">
        <v>393</v>
      </c>
      <c r="C26"/>
      <c r="D26" t="s">
        <v>394</v>
      </c>
      <c r="H26" s="147">
        <v>12</v>
      </c>
    </row>
    <row r="27" spans="1:12">
      <c r="B27" s="243" t="s">
        <v>395</v>
      </c>
      <c r="C27"/>
      <c r="D27" t="s">
        <v>396</v>
      </c>
      <c r="H27" s="147">
        <f>6+9</f>
        <v>15</v>
      </c>
    </row>
    <row r="28" spans="1:12">
      <c r="B28" s="243" t="s">
        <v>397</v>
      </c>
      <c r="C28"/>
      <c r="D28" t="s">
        <v>404</v>
      </c>
      <c r="H28" s="147">
        <v>12</v>
      </c>
    </row>
    <row r="29" spans="1:12">
      <c r="B29" s="243" t="s">
        <v>406</v>
      </c>
      <c r="C29"/>
      <c r="D29" t="s">
        <v>407</v>
      </c>
      <c r="H29" s="147">
        <v>15</v>
      </c>
    </row>
    <row r="30" spans="1:12">
      <c r="B30" s="243" t="s">
        <v>398</v>
      </c>
      <c r="C30"/>
      <c r="D30" t="s">
        <v>399</v>
      </c>
      <c r="H30" s="147">
        <v>19</v>
      </c>
    </row>
    <row r="31" spans="1:12">
      <c r="B31" s="243" t="s">
        <v>400</v>
      </c>
      <c r="C31"/>
      <c r="D31" t="s">
        <v>401</v>
      </c>
      <c r="H31" s="147">
        <v>20</v>
      </c>
    </row>
    <row r="32" spans="1:12">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3">
    <cfRule type="expression" dxfId="107" priority="3">
      <formula>MOD(ROW(),2)=0</formula>
    </cfRule>
  </conditionalFormatting>
  <conditionalFormatting sqref="B17">
    <cfRule type="expression" dxfId="106" priority="1">
      <formula>MOD(ROW(),2)=0</formula>
    </cfRule>
  </conditionalFormatting>
  <pageMargins left="0.7" right="0.7" top="0.75" bottom="0.75" header="0.3" footer="0.3"/>
  <pageSetup scale="7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S113"/>
  <sheetViews>
    <sheetView workbookViewId="0">
      <selection activeCell="L53" sqref="L53"/>
    </sheetView>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633</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5.5">
      <c r="B29" s="83" t="s">
        <v>590</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619</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5.5">
      <c r="B37" s="83" t="s">
        <v>621</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5.5">
      <c r="B44" s="83" t="s">
        <v>622</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7" ht="13">
      <c r="B49" s="83" t="s">
        <v>457</v>
      </c>
      <c r="C49" s="84"/>
      <c r="D49" s="103" t="s">
        <v>122</v>
      </c>
      <c r="E49" s="103" t="s">
        <v>65</v>
      </c>
      <c r="F49" s="103" t="s">
        <v>273</v>
      </c>
      <c r="G49" s="104">
        <v>1</v>
      </c>
      <c r="H49" s="105"/>
      <c r="I49" s="200">
        <v>1009</v>
      </c>
      <c r="J49" s="59"/>
      <c r="K49" s="200">
        <v>1000</v>
      </c>
      <c r="O49" s="194">
        <f>O48+1</f>
        <v>37</v>
      </c>
    </row>
    <row r="50" spans="2:17" ht="13">
      <c r="B50" s="83" t="s">
        <v>67</v>
      </c>
      <c r="C50" s="84"/>
      <c r="D50" s="103" t="s">
        <v>122</v>
      </c>
      <c r="E50" s="103" t="s">
        <v>65</v>
      </c>
      <c r="F50" s="103" t="s">
        <v>298</v>
      </c>
      <c r="G50" s="104">
        <v>1</v>
      </c>
      <c r="H50" s="105"/>
      <c r="I50" s="200">
        <f>782+28</f>
        <v>810</v>
      </c>
      <c r="J50" s="59"/>
      <c r="K50" s="200">
        <f>842+54</f>
        <v>896</v>
      </c>
      <c r="M50" s="194" t="e">
        <f>+M27+1</f>
        <v>#REF!</v>
      </c>
      <c r="O50" s="194">
        <f>+O49+1</f>
        <v>38</v>
      </c>
    </row>
    <row r="51" spans="2:17"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7" ht="15.5">
      <c r="B52" s="83" t="s">
        <v>509</v>
      </c>
      <c r="C52" s="84"/>
      <c r="D52" s="103" t="s">
        <v>122</v>
      </c>
      <c r="E52" s="103" t="s">
        <v>65</v>
      </c>
      <c r="F52" s="103" t="s">
        <v>411</v>
      </c>
      <c r="G52" s="104">
        <v>1</v>
      </c>
      <c r="H52" s="105"/>
      <c r="I52" s="200">
        <v>763</v>
      </c>
      <c r="J52" s="59"/>
      <c r="K52" s="200">
        <v>781</v>
      </c>
      <c r="M52" s="194" t="e">
        <f>+M50+1</f>
        <v>#REF!</v>
      </c>
      <c r="O52" s="194">
        <f>+O51+1</f>
        <v>40</v>
      </c>
    </row>
    <row r="53" spans="2:17" ht="13">
      <c r="B53" s="83" t="s">
        <v>381</v>
      </c>
      <c r="C53" s="84"/>
      <c r="D53" s="103" t="s">
        <v>122</v>
      </c>
      <c r="E53" s="103" t="s">
        <v>65</v>
      </c>
      <c r="F53" s="103" t="s">
        <v>273</v>
      </c>
      <c r="G53" s="104">
        <v>1</v>
      </c>
      <c r="H53" s="105"/>
      <c r="I53" s="200">
        <v>740</v>
      </c>
      <c r="J53" s="59"/>
      <c r="K53" s="200">
        <v>762</v>
      </c>
      <c r="O53" s="194">
        <f t="shared" ref="O53:O60" si="4">+O52+1</f>
        <v>41</v>
      </c>
    </row>
    <row r="54" spans="2:17" ht="13">
      <c r="B54" s="83" t="s">
        <v>64</v>
      </c>
      <c r="C54" s="84"/>
      <c r="D54" s="103" t="s">
        <v>122</v>
      </c>
      <c r="E54" s="103" t="s">
        <v>65</v>
      </c>
      <c r="F54" s="103" t="s">
        <v>273</v>
      </c>
      <c r="G54" s="104">
        <v>0.75</v>
      </c>
      <c r="H54" s="105"/>
      <c r="I54" s="200">
        <v>779</v>
      </c>
      <c r="J54" s="59"/>
      <c r="K54" s="200">
        <v>746</v>
      </c>
      <c r="M54" s="194" t="e">
        <f>+M52+1</f>
        <v>#REF!</v>
      </c>
      <c r="O54" s="194">
        <f t="shared" si="4"/>
        <v>42</v>
      </c>
    </row>
    <row r="55" spans="2:17"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7" ht="13">
      <c r="B56" s="83" t="s">
        <v>70</v>
      </c>
      <c r="C56" s="84"/>
      <c r="D56" s="103" t="s">
        <v>122</v>
      </c>
      <c r="E56" s="103" t="s">
        <v>65</v>
      </c>
      <c r="F56" s="103" t="s">
        <v>273</v>
      </c>
      <c r="G56" s="104">
        <v>1</v>
      </c>
      <c r="H56" s="105"/>
      <c r="I56" s="200">
        <f>520+3</f>
        <v>523</v>
      </c>
      <c r="J56" s="59"/>
      <c r="K56" s="200">
        <f>606+3</f>
        <v>609</v>
      </c>
      <c r="M56" s="194" t="e">
        <f>+M51+1</f>
        <v>#REF!</v>
      </c>
      <c r="O56" s="194">
        <f t="shared" si="4"/>
        <v>44</v>
      </c>
    </row>
    <row r="57" spans="2:17" ht="13">
      <c r="B57" s="83" t="s">
        <v>72</v>
      </c>
      <c r="C57" s="84"/>
      <c r="D57" s="103" t="s">
        <v>122</v>
      </c>
      <c r="E57" s="103" t="s">
        <v>65</v>
      </c>
      <c r="F57" s="103" t="s">
        <v>298</v>
      </c>
      <c r="G57" s="104">
        <v>1</v>
      </c>
      <c r="H57" s="105"/>
      <c r="I57" s="200">
        <v>426</v>
      </c>
      <c r="J57" s="59"/>
      <c r="K57" s="200">
        <v>500</v>
      </c>
      <c r="M57" s="194" t="e">
        <f t="shared" si="5"/>
        <v>#REF!</v>
      </c>
      <c r="O57" s="194">
        <f t="shared" si="4"/>
        <v>45</v>
      </c>
    </row>
    <row r="58" spans="2:17" ht="13">
      <c r="B58" s="83" t="s">
        <v>73</v>
      </c>
      <c r="C58" s="84"/>
      <c r="D58" s="103" t="s">
        <v>122</v>
      </c>
      <c r="E58" s="103" t="s">
        <v>65</v>
      </c>
      <c r="F58" s="103" t="s">
        <v>298</v>
      </c>
      <c r="G58" s="104">
        <v>1</v>
      </c>
      <c r="H58" s="105"/>
      <c r="I58" s="200">
        <v>400</v>
      </c>
      <c r="J58" s="59"/>
      <c r="K58" s="200">
        <v>453</v>
      </c>
      <c r="M58" s="194" t="e">
        <f t="shared" si="5"/>
        <v>#REF!</v>
      </c>
      <c r="O58" s="194">
        <f t="shared" si="4"/>
        <v>46</v>
      </c>
    </row>
    <row r="59" spans="2:17" ht="13">
      <c r="B59" s="83" t="s">
        <v>75</v>
      </c>
      <c r="C59" s="84"/>
      <c r="D59" s="103" t="s">
        <v>122</v>
      </c>
      <c r="E59" s="103" t="s">
        <v>65</v>
      </c>
      <c r="F59" s="103" t="s">
        <v>273</v>
      </c>
      <c r="G59" s="227">
        <v>0.78500000000000003</v>
      </c>
      <c r="H59" s="105"/>
      <c r="I59" s="200">
        <f>392+5</f>
        <v>397</v>
      </c>
      <c r="J59" s="59"/>
      <c r="K59" s="200">
        <f>374+5</f>
        <v>379</v>
      </c>
      <c r="M59" s="194" t="e">
        <f>+#REF!+1</f>
        <v>#REF!</v>
      </c>
      <c r="O59" s="194">
        <f t="shared" si="4"/>
        <v>47</v>
      </c>
      <c r="Q59" s="283"/>
    </row>
    <row r="60" spans="2:17" ht="15.5">
      <c r="B60" s="83" t="s">
        <v>510</v>
      </c>
      <c r="C60" s="228"/>
      <c r="D60" s="103" t="s">
        <v>122</v>
      </c>
      <c r="E60" s="103" t="s">
        <v>65</v>
      </c>
      <c r="F60" s="103" t="s">
        <v>298</v>
      </c>
      <c r="G60" s="104">
        <v>1</v>
      </c>
      <c r="H60" s="105"/>
      <c r="I60" s="198">
        <v>210</v>
      </c>
      <c r="J60" s="59"/>
      <c r="K60" s="198">
        <v>236</v>
      </c>
      <c r="M60" s="194" t="e">
        <f t="shared" si="5"/>
        <v>#REF!</v>
      </c>
      <c r="O60" s="194">
        <f t="shared" si="4"/>
        <v>48</v>
      </c>
    </row>
    <row r="61" spans="2:17" ht="13">
      <c r="B61" s="201" t="s">
        <v>62</v>
      </c>
      <c r="C61" s="84"/>
      <c r="D61" s="76"/>
      <c r="E61" s="76"/>
      <c r="F61" s="77"/>
      <c r="G61" s="202"/>
      <c r="H61" s="202"/>
      <c r="I61" s="203">
        <f>SUM(I48:I60)</f>
        <v>8565</v>
      </c>
      <c r="J61" s="204"/>
      <c r="K61" s="203">
        <f>SUM(K48:K60)</f>
        <v>9086</v>
      </c>
      <c r="M61" s="194" t="e">
        <f t="shared" si="5"/>
        <v>#REF!</v>
      </c>
    </row>
    <row r="62" spans="2:17" ht="13">
      <c r="B62" s="90" t="s">
        <v>471</v>
      </c>
      <c r="C62" s="90"/>
      <c r="D62" s="76"/>
      <c r="E62" s="76"/>
      <c r="F62" s="77"/>
      <c r="G62" s="76"/>
      <c r="H62" s="76"/>
      <c r="I62" s="199"/>
      <c r="J62" s="76"/>
      <c r="K62" s="199"/>
    </row>
    <row r="63" spans="2:17" ht="13">
      <c r="B63" s="83" t="s">
        <v>176</v>
      </c>
      <c r="C63" s="84"/>
      <c r="D63" s="103" t="s">
        <v>114</v>
      </c>
      <c r="E63" s="103" t="s">
        <v>254</v>
      </c>
      <c r="F63" s="103" t="s">
        <v>273</v>
      </c>
      <c r="G63" s="104">
        <v>1</v>
      </c>
      <c r="H63" s="105"/>
      <c r="I63" s="200">
        <f>1037+10+15</f>
        <v>1062</v>
      </c>
      <c r="J63" s="59"/>
      <c r="K63" s="200">
        <v>1130</v>
      </c>
      <c r="O63" s="194">
        <f>+O60+1</f>
        <v>49</v>
      </c>
    </row>
    <row r="64" spans="2:17" ht="13">
      <c r="B64" s="83" t="s">
        <v>183</v>
      </c>
      <c r="C64" s="84"/>
      <c r="D64" s="103" t="s">
        <v>114</v>
      </c>
      <c r="E64" s="103" t="s">
        <v>255</v>
      </c>
      <c r="F64" s="103" t="s">
        <v>273</v>
      </c>
      <c r="G64" s="104">
        <v>1</v>
      </c>
      <c r="H64" s="105"/>
      <c r="I64" s="193">
        <f>1030+6+3</f>
        <v>1039</v>
      </c>
      <c r="J64" s="59"/>
      <c r="K64" s="193">
        <v>1130</v>
      </c>
      <c r="M64" s="194" t="e">
        <f>+#REF!+1</f>
        <v>#REF!</v>
      </c>
      <c r="O64" s="194">
        <f t="shared" ref="O64:O93" si="6">+O63+1</f>
        <v>50</v>
      </c>
    </row>
    <row r="65" spans="2:15" ht="13">
      <c r="B65" s="83" t="s">
        <v>80</v>
      </c>
      <c r="C65" s="84"/>
      <c r="D65" s="103" t="s">
        <v>78</v>
      </c>
      <c r="E65" s="103" t="s">
        <v>81</v>
      </c>
      <c r="F65" s="103" t="s">
        <v>298</v>
      </c>
      <c r="G65" s="104">
        <v>1</v>
      </c>
      <c r="H65" s="105"/>
      <c r="I65" s="200">
        <v>720</v>
      </c>
      <c r="J65" s="59"/>
      <c r="K65" s="200">
        <v>807</v>
      </c>
      <c r="M65" s="194" t="e">
        <f>+M61+1</f>
        <v>#REF!</v>
      </c>
      <c r="O65" s="194">
        <f t="shared" si="6"/>
        <v>51</v>
      </c>
    </row>
    <row r="66" spans="2:15" ht="13">
      <c r="B66" s="83" t="s">
        <v>499</v>
      </c>
      <c r="C66" s="84"/>
      <c r="D66" s="103" t="s">
        <v>120</v>
      </c>
      <c r="E66" s="103" t="s">
        <v>500</v>
      </c>
      <c r="F66" s="103" t="s">
        <v>273</v>
      </c>
      <c r="G66" s="104">
        <v>1</v>
      </c>
      <c r="H66" s="105"/>
      <c r="I66" s="200">
        <v>750</v>
      </c>
      <c r="J66" s="59"/>
      <c r="K66" s="200">
        <v>731</v>
      </c>
      <c r="O66" s="194">
        <f t="shared" si="6"/>
        <v>52</v>
      </c>
    </row>
    <row r="67" spans="2:15" ht="13">
      <c r="B67" s="83" t="s">
        <v>187</v>
      </c>
      <c r="C67" s="84"/>
      <c r="D67" s="103" t="s">
        <v>114</v>
      </c>
      <c r="E67" s="103" t="s">
        <v>255</v>
      </c>
      <c r="F67" s="103" t="s">
        <v>413</v>
      </c>
      <c r="G67" s="104">
        <v>1</v>
      </c>
      <c r="H67" s="105"/>
      <c r="I67" s="200">
        <v>0</v>
      </c>
      <c r="J67" s="59"/>
      <c r="K67" s="200">
        <v>725</v>
      </c>
      <c r="M67" s="194" t="e">
        <f>+M64+1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3">
      <c r="B69" s="83" t="s">
        <v>277</v>
      </c>
      <c r="C69" s="84"/>
      <c r="D69" s="103" t="s">
        <v>114</v>
      </c>
      <c r="E69" s="103" t="s">
        <v>254</v>
      </c>
      <c r="F69" s="103" t="s">
        <v>273</v>
      </c>
      <c r="G69" s="104">
        <v>1</v>
      </c>
      <c r="H69" s="105"/>
      <c r="I69" s="193">
        <v>518.5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3">
      <c r="B72" s="83" t="s">
        <v>101</v>
      </c>
      <c r="C72" s="84"/>
      <c r="D72" s="103" t="s">
        <v>99</v>
      </c>
      <c r="E72" s="103" t="s">
        <v>100</v>
      </c>
      <c r="F72" s="103" t="s">
        <v>412</v>
      </c>
      <c r="G72" s="104">
        <v>1</v>
      </c>
      <c r="H72" s="105"/>
      <c r="I72" s="193">
        <v>0</v>
      </c>
      <c r="J72" s="59"/>
      <c r="K72" s="193">
        <v>503</v>
      </c>
      <c r="M72" s="194" t="e">
        <f t="shared" ref="M72" si="7">+M71+1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352</v>
      </c>
      <c r="C74" s="84"/>
      <c r="D74" s="103" t="s">
        <v>114</v>
      </c>
      <c r="E74" s="103" t="s">
        <v>255</v>
      </c>
      <c r="F74" s="103" t="s">
        <v>273</v>
      </c>
      <c r="G74" s="104">
        <v>1</v>
      </c>
      <c r="H74" s="105"/>
      <c r="I74" s="193">
        <v>273</v>
      </c>
      <c r="J74" s="59"/>
      <c r="K74" s="193">
        <v>309</v>
      </c>
      <c r="O74" s="194">
        <f t="shared" si="6"/>
        <v>60</v>
      </c>
    </row>
    <row r="75" spans="2:15" ht="13">
      <c r="B75" s="83" t="s">
        <v>89</v>
      </c>
      <c r="C75" s="84"/>
      <c r="D75" s="103" t="s">
        <v>78</v>
      </c>
      <c r="E75" s="103" t="s">
        <v>90</v>
      </c>
      <c r="F75" s="103" t="s">
        <v>298</v>
      </c>
      <c r="G75" s="104">
        <v>1</v>
      </c>
      <c r="H75" s="105"/>
      <c r="I75" s="200">
        <v>184</v>
      </c>
      <c r="J75" s="59"/>
      <c r="K75" s="200">
        <v>215</v>
      </c>
      <c r="M75" s="194" t="e">
        <f>+#REF!+1</f>
        <v>#REF!</v>
      </c>
      <c r="O75" s="194">
        <f t="shared" si="6"/>
        <v>61</v>
      </c>
    </row>
    <row r="76" spans="2:15" ht="13">
      <c r="B76" s="83" t="s">
        <v>192</v>
      </c>
      <c r="C76" s="84"/>
      <c r="D76" s="103" t="s">
        <v>114</v>
      </c>
      <c r="E76" s="103" t="s">
        <v>256</v>
      </c>
      <c r="F76" s="103" t="s">
        <v>412</v>
      </c>
      <c r="G76" s="104">
        <v>1</v>
      </c>
      <c r="H76" s="105"/>
      <c r="I76" s="200">
        <v>0</v>
      </c>
      <c r="J76" s="59"/>
      <c r="K76" s="200">
        <v>191</v>
      </c>
      <c r="M76" s="194" t="e">
        <f>+#REF!+1</f>
        <v>#REF!</v>
      </c>
      <c r="O76" s="194">
        <f t="shared" si="6"/>
        <v>62</v>
      </c>
    </row>
    <row r="77" spans="2:15" ht="13">
      <c r="B77" s="83" t="s">
        <v>106</v>
      </c>
      <c r="C77" s="84"/>
      <c r="D77" s="103" t="s">
        <v>120</v>
      </c>
      <c r="E77" s="103" t="s">
        <v>107</v>
      </c>
      <c r="F77" s="103" t="s">
        <v>298</v>
      </c>
      <c r="G77" s="104">
        <v>1</v>
      </c>
      <c r="H77" s="105"/>
      <c r="I77" s="200">
        <v>110</v>
      </c>
      <c r="J77" s="59"/>
      <c r="K77" s="200">
        <v>121</v>
      </c>
      <c r="M77" s="194" t="e">
        <f>+#REF!+1</f>
        <v>#REF!</v>
      </c>
      <c r="O77" s="194">
        <f t="shared" si="6"/>
        <v>63</v>
      </c>
    </row>
    <row r="78" spans="2:15" ht="15.5">
      <c r="B78" s="83" t="s">
        <v>620</v>
      </c>
      <c r="C78" s="228"/>
      <c r="D78" s="103" t="s">
        <v>95</v>
      </c>
      <c r="E78" s="103" t="s">
        <v>87</v>
      </c>
      <c r="F78" s="103" t="s">
        <v>412</v>
      </c>
      <c r="G78" s="104">
        <v>1</v>
      </c>
      <c r="H78" s="105"/>
      <c r="I78" s="193">
        <v>0</v>
      </c>
      <c r="J78" s="59"/>
      <c r="K78" s="193">
        <v>117</v>
      </c>
      <c r="M78" s="194" t="e">
        <f>+#REF!+1</f>
        <v>#REF!</v>
      </c>
      <c r="O78" s="194">
        <f t="shared" si="6"/>
        <v>64</v>
      </c>
    </row>
    <row r="79" spans="2:15" ht="13">
      <c r="B79" s="83" t="s">
        <v>203</v>
      </c>
      <c r="C79" s="84"/>
      <c r="D79" s="103" t="s">
        <v>114</v>
      </c>
      <c r="E79" s="103" t="s">
        <v>256</v>
      </c>
      <c r="F79" s="103" t="s">
        <v>412</v>
      </c>
      <c r="G79" s="104">
        <v>1</v>
      </c>
      <c r="H79" s="105"/>
      <c r="I79" s="193">
        <v>0</v>
      </c>
      <c r="J79" s="59"/>
      <c r="K79" s="193">
        <v>92</v>
      </c>
      <c r="M79" s="194" t="e">
        <f>+M77+1</f>
        <v>#REF!</v>
      </c>
      <c r="O79" s="194">
        <f t="shared" si="6"/>
        <v>65</v>
      </c>
    </row>
    <row r="80" spans="2:15" ht="13">
      <c r="B80" s="83" t="s">
        <v>108</v>
      </c>
      <c r="C80" s="84"/>
      <c r="D80" s="103" t="s">
        <v>120</v>
      </c>
      <c r="E80" s="103" t="s">
        <v>107</v>
      </c>
      <c r="F80" s="103" t="s">
        <v>273</v>
      </c>
      <c r="G80" s="104">
        <v>1</v>
      </c>
      <c r="H80" s="105"/>
      <c r="I80" s="200">
        <v>60</v>
      </c>
      <c r="J80" s="59"/>
      <c r="K80" s="200">
        <v>80</v>
      </c>
      <c r="M80" s="194" t="e">
        <f t="shared" ref="M80:M94" si="8">+M79+1</f>
        <v>#REF!</v>
      </c>
      <c r="O80" s="194">
        <f t="shared" si="6"/>
        <v>66</v>
      </c>
    </row>
    <row r="81" spans="2:16" ht="13">
      <c r="B81" s="83" t="s">
        <v>211</v>
      </c>
      <c r="C81" s="84"/>
      <c r="D81" s="103" t="s">
        <v>114</v>
      </c>
      <c r="E81" s="103" t="s">
        <v>256</v>
      </c>
      <c r="F81" s="103" t="s">
        <v>412</v>
      </c>
      <c r="G81" s="104">
        <v>1</v>
      </c>
      <c r="H81" s="105"/>
      <c r="I81" s="200">
        <v>0</v>
      </c>
      <c r="J81" s="59"/>
      <c r="K81" s="200">
        <v>73</v>
      </c>
      <c r="M81" s="194" t="e">
        <f>+#REF!+1</f>
        <v>#REF!</v>
      </c>
      <c r="O81" s="194">
        <f t="shared" si="6"/>
        <v>67</v>
      </c>
    </row>
    <row r="82" spans="2:16" ht="13">
      <c r="B82" s="83" t="s">
        <v>220</v>
      </c>
      <c r="C82" s="84"/>
      <c r="D82" s="103" t="s">
        <v>114</v>
      </c>
      <c r="E82" s="103" t="s">
        <v>256</v>
      </c>
      <c r="F82" s="103" t="s">
        <v>412</v>
      </c>
      <c r="G82" s="104">
        <v>1</v>
      </c>
      <c r="H82" s="105"/>
      <c r="I82" s="200">
        <v>0</v>
      </c>
      <c r="J82" s="59"/>
      <c r="K82" s="200">
        <v>67</v>
      </c>
      <c r="M82" s="194" t="e">
        <f>+#REF!+1</f>
        <v>#REF!</v>
      </c>
      <c r="O82" s="194">
        <f t="shared" si="6"/>
        <v>68</v>
      </c>
    </row>
    <row r="83" spans="2:16" ht="13">
      <c r="B83" s="83" t="s">
        <v>109</v>
      </c>
      <c r="C83" s="84"/>
      <c r="D83" s="103" t="s">
        <v>120</v>
      </c>
      <c r="E83" s="103" t="s">
        <v>107</v>
      </c>
      <c r="F83" s="103" t="s">
        <v>273</v>
      </c>
      <c r="G83" s="104">
        <v>1</v>
      </c>
      <c r="H83" s="105"/>
      <c r="I83" s="200">
        <v>55</v>
      </c>
      <c r="J83" s="59"/>
      <c r="K83" s="200">
        <v>56</v>
      </c>
      <c r="M83" s="194" t="e">
        <f>+#REF!+1</f>
        <v>#REF!</v>
      </c>
      <c r="O83" s="194">
        <f t="shared" si="6"/>
        <v>69</v>
      </c>
    </row>
    <row r="84" spans="2:16" ht="13">
      <c r="B84" s="83" t="s">
        <v>224</v>
      </c>
      <c r="C84" s="84"/>
      <c r="D84" s="103" t="s">
        <v>114</v>
      </c>
      <c r="E84" s="103" t="s">
        <v>255</v>
      </c>
      <c r="F84" s="103" t="s">
        <v>412</v>
      </c>
      <c r="G84" s="104">
        <v>1</v>
      </c>
      <c r="H84" s="105"/>
      <c r="I84" s="193">
        <v>0</v>
      </c>
      <c r="J84" s="59"/>
      <c r="K84" s="193">
        <v>53</v>
      </c>
      <c r="M84" s="194" t="e">
        <f t="shared" si="8"/>
        <v>#REF!</v>
      </c>
      <c r="O84" s="194">
        <f t="shared" si="6"/>
        <v>70</v>
      </c>
    </row>
    <row r="85" spans="2:16" ht="13">
      <c r="B85" s="83" t="s">
        <v>110</v>
      </c>
      <c r="C85" s="84"/>
      <c r="D85" s="103" t="s">
        <v>120</v>
      </c>
      <c r="E85" s="103" t="s">
        <v>107</v>
      </c>
      <c r="F85" s="103" t="s">
        <v>412</v>
      </c>
      <c r="G85" s="104">
        <v>1</v>
      </c>
      <c r="H85" s="105"/>
      <c r="I85" s="200">
        <v>0</v>
      </c>
      <c r="J85" s="59"/>
      <c r="K85" s="200">
        <v>48</v>
      </c>
      <c r="M85" s="194" t="e">
        <f t="shared" si="8"/>
        <v>#REF!</v>
      </c>
      <c r="O85" s="194">
        <f t="shared" si="6"/>
        <v>71</v>
      </c>
    </row>
    <row r="86" spans="2:16" ht="13">
      <c r="B86" s="83" t="s">
        <v>111</v>
      </c>
      <c r="C86" s="84"/>
      <c r="D86" s="103" t="s">
        <v>120</v>
      </c>
      <c r="E86" s="103" t="s">
        <v>107</v>
      </c>
      <c r="F86" s="103" t="s">
        <v>298</v>
      </c>
      <c r="G86" s="104">
        <v>1</v>
      </c>
      <c r="H86" s="105"/>
      <c r="I86" s="193">
        <v>45</v>
      </c>
      <c r="J86" s="59"/>
      <c r="K86" s="193">
        <v>47</v>
      </c>
      <c r="M86" s="194" t="e">
        <f t="shared" si="8"/>
        <v>#REF!</v>
      </c>
      <c r="O86" s="194">
        <f t="shared" si="6"/>
        <v>72</v>
      </c>
    </row>
    <row r="87" spans="2:16" ht="13">
      <c r="B87" s="83" t="s">
        <v>226</v>
      </c>
      <c r="C87" s="84"/>
      <c r="D87" s="103" t="s">
        <v>114</v>
      </c>
      <c r="E87" s="103" t="s">
        <v>257</v>
      </c>
      <c r="F87" s="103" t="s">
        <v>412</v>
      </c>
      <c r="G87" s="104">
        <v>1</v>
      </c>
      <c r="H87" s="105"/>
      <c r="I87" s="200">
        <v>0</v>
      </c>
      <c r="J87" s="59"/>
      <c r="K87" s="200">
        <v>33</v>
      </c>
      <c r="M87" s="194" t="e">
        <f>+M86+1</f>
        <v>#REF!</v>
      </c>
      <c r="O87" s="194">
        <f t="shared" si="6"/>
        <v>73</v>
      </c>
    </row>
    <row r="88" spans="2:16" ht="15.5">
      <c r="B88" s="83" t="s">
        <v>467</v>
      </c>
      <c r="C88" s="84"/>
      <c r="D88" s="103" t="s">
        <v>120</v>
      </c>
      <c r="E88" s="103" t="s">
        <v>112</v>
      </c>
      <c r="F88" s="103" t="s">
        <v>298</v>
      </c>
      <c r="G88" s="104">
        <v>0.5</v>
      </c>
      <c r="H88" s="105"/>
      <c r="I88" s="193">
        <v>25</v>
      </c>
      <c r="J88" s="59"/>
      <c r="K88" s="193">
        <v>25</v>
      </c>
      <c r="M88" s="194" t="e">
        <f t="shared" si="8"/>
        <v>#REF!</v>
      </c>
      <c r="O88" s="194">
        <f t="shared" si="6"/>
        <v>74</v>
      </c>
    </row>
    <row r="89" spans="2:16" ht="13">
      <c r="B89" s="83" t="s">
        <v>229</v>
      </c>
      <c r="C89" s="84"/>
      <c r="D89" s="103" t="s">
        <v>114</v>
      </c>
      <c r="E89" s="103" t="s">
        <v>255</v>
      </c>
      <c r="F89" s="103" t="s">
        <v>412</v>
      </c>
      <c r="G89" s="104">
        <v>1</v>
      </c>
      <c r="H89" s="105"/>
      <c r="I89" s="200">
        <v>0</v>
      </c>
      <c r="J89" s="59"/>
      <c r="K89" s="200">
        <v>23</v>
      </c>
      <c r="M89" s="194" t="e">
        <f t="shared" si="8"/>
        <v>#REF!</v>
      </c>
      <c r="O89" s="194">
        <f t="shared" si="6"/>
        <v>75</v>
      </c>
    </row>
    <row r="90" spans="2:16" ht="13">
      <c r="B90" s="83" t="s">
        <v>232</v>
      </c>
      <c r="C90" s="84"/>
      <c r="D90" s="103" t="s">
        <v>114</v>
      </c>
      <c r="E90" s="103" t="s">
        <v>255</v>
      </c>
      <c r="F90" s="103" t="s">
        <v>412</v>
      </c>
      <c r="G90" s="104">
        <v>1</v>
      </c>
      <c r="H90" s="105"/>
      <c r="I90" s="193">
        <v>0</v>
      </c>
      <c r="J90" s="59"/>
      <c r="K90" s="193">
        <v>20</v>
      </c>
      <c r="M90" s="194" t="e">
        <f t="shared" si="8"/>
        <v>#REF!</v>
      </c>
      <c r="O90" s="194">
        <f t="shared" si="6"/>
        <v>76</v>
      </c>
    </row>
    <row r="91" spans="2:16" ht="13">
      <c r="B91" s="83" t="s">
        <v>234</v>
      </c>
      <c r="C91" s="84"/>
      <c r="D91" s="103" t="s">
        <v>114</v>
      </c>
      <c r="E91" s="103" t="s">
        <v>257</v>
      </c>
      <c r="F91" s="103" t="s">
        <v>412</v>
      </c>
      <c r="G91" s="104">
        <v>1</v>
      </c>
      <c r="H91" s="105"/>
      <c r="I91" s="200">
        <v>0</v>
      </c>
      <c r="J91" s="59"/>
      <c r="K91" s="200">
        <v>12</v>
      </c>
      <c r="M91" s="194" t="e">
        <f t="shared" si="8"/>
        <v>#REF!</v>
      </c>
      <c r="O91" s="194">
        <f t="shared" si="6"/>
        <v>77</v>
      </c>
    </row>
    <row r="92" spans="2:16" ht="13">
      <c r="B92" s="83" t="s">
        <v>237</v>
      </c>
      <c r="C92" s="84"/>
      <c r="D92" s="103" t="s">
        <v>114</v>
      </c>
      <c r="E92" s="103" t="s">
        <v>258</v>
      </c>
      <c r="F92" s="103" t="s">
        <v>412</v>
      </c>
      <c r="G92" s="104">
        <v>1</v>
      </c>
      <c r="H92" s="105"/>
      <c r="I92" s="193">
        <v>0</v>
      </c>
      <c r="J92" s="59"/>
      <c r="K92" s="193">
        <v>10</v>
      </c>
      <c r="M92" s="194" t="e">
        <f t="shared" si="8"/>
        <v>#REF!</v>
      </c>
      <c r="O92" s="194">
        <f t="shared" si="6"/>
        <v>78</v>
      </c>
    </row>
    <row r="93" spans="2:16" ht="13">
      <c r="B93" s="83" t="s">
        <v>240</v>
      </c>
      <c r="C93" s="84"/>
      <c r="D93" s="103" t="s">
        <v>114</v>
      </c>
      <c r="E93" s="103" t="s">
        <v>256</v>
      </c>
      <c r="F93" s="103" t="s">
        <v>243</v>
      </c>
      <c r="G93" s="104">
        <v>1</v>
      </c>
      <c r="H93" s="105"/>
      <c r="I93" s="198">
        <v>0</v>
      </c>
      <c r="J93" s="59"/>
      <c r="K93" s="198">
        <v>4</v>
      </c>
      <c r="M93" s="194" t="e">
        <f t="shared" si="8"/>
        <v>#REF!</v>
      </c>
      <c r="O93" s="194">
        <f t="shared" si="6"/>
        <v>79</v>
      </c>
      <c r="P93" s="194" t="s">
        <v>275</v>
      </c>
    </row>
    <row r="94" spans="2:16" ht="13">
      <c r="B94" s="201" t="s">
        <v>62</v>
      </c>
      <c r="C94" s="84"/>
      <c r="D94" s="103"/>
      <c r="E94" s="103"/>
      <c r="F94" s="103"/>
      <c r="G94" s="104"/>
      <c r="H94" s="105"/>
      <c r="I94" s="200">
        <f>SUM(I63:I93)</f>
        <v>6560.5</v>
      </c>
      <c r="J94" s="59"/>
      <c r="K94" s="200">
        <f>SUM(K63:K93)</f>
        <v>9456</v>
      </c>
      <c r="M94" s="194" t="e">
        <f t="shared" si="8"/>
        <v>#REF!</v>
      </c>
      <c r="N94" s="194" t="s">
        <v>138</v>
      </c>
    </row>
    <row r="95" spans="2:16" ht="13.5" thickBot="1">
      <c r="B95" s="241" t="s">
        <v>377</v>
      </c>
      <c r="C95" s="240">
        <f>O93</f>
        <v>79</v>
      </c>
      <c r="I95" s="230">
        <f>+I46+I61+I94</f>
        <v>21607.5</v>
      </c>
      <c r="J95" s="231"/>
      <c r="K95" s="230">
        <f>+K46+K61+K94</f>
        <v>25967.25</v>
      </c>
    </row>
    <row r="96" spans="2:16" ht="13.5" thickTop="1">
      <c r="B96" s="229"/>
      <c r="I96" s="237"/>
      <c r="J96" s="231"/>
      <c r="K96" s="237"/>
    </row>
    <row r="97" spans="1:13" ht="13">
      <c r="B97" s="263" t="s">
        <v>513</v>
      </c>
      <c r="I97" s="237"/>
      <c r="J97" s="231"/>
      <c r="K97" s="237"/>
    </row>
    <row r="98" spans="1:13" ht="13.5">
      <c r="B98" s="238" t="s">
        <v>326</v>
      </c>
      <c r="I98" s="237"/>
      <c r="J98" s="231"/>
      <c r="K98" s="237"/>
    </row>
    <row r="99" spans="1:13" ht="13">
      <c r="B99" s="83" t="s">
        <v>493</v>
      </c>
      <c r="D99" s="103" t="s">
        <v>114</v>
      </c>
      <c r="E99" s="103" t="s">
        <v>254</v>
      </c>
      <c r="F99" s="103" t="s">
        <v>273</v>
      </c>
      <c r="G99" s="104">
        <v>1</v>
      </c>
      <c r="I99" s="193">
        <f>668+68</f>
        <v>736</v>
      </c>
      <c r="J99" s="204"/>
      <c r="K99" s="193">
        <f>760+68</f>
        <v>828</v>
      </c>
      <c r="M99" s="194" t="e">
        <f>+#REF!+1</f>
        <v>#REF!</v>
      </c>
    </row>
    <row r="100" spans="1:13" ht="13.5">
      <c r="B100" s="264" t="s">
        <v>490</v>
      </c>
      <c r="C100" s="264"/>
      <c r="D100" s="264"/>
      <c r="E100" s="264"/>
      <c r="F100" s="264"/>
      <c r="G100" s="264"/>
      <c r="H100" s="264"/>
      <c r="I100" s="264"/>
      <c r="J100" s="264"/>
      <c r="K100" s="264"/>
    </row>
    <row r="101" spans="1:13" ht="15.5">
      <c r="B101" s="83" t="s">
        <v>625</v>
      </c>
      <c r="C101" s="84"/>
      <c r="D101" s="103" t="s">
        <v>78</v>
      </c>
      <c r="E101" s="103" t="s">
        <v>85</v>
      </c>
      <c r="F101" s="103" t="s">
        <v>412</v>
      </c>
      <c r="G101" s="104">
        <v>1</v>
      </c>
      <c r="I101" s="193">
        <v>0</v>
      </c>
      <c r="J101" s="204"/>
      <c r="K101" s="193">
        <v>361</v>
      </c>
    </row>
    <row r="102" spans="1:13" ht="13">
      <c r="B102" s="229" t="s">
        <v>535</v>
      </c>
      <c r="I102" s="232">
        <f>SUM(I95:I101)</f>
        <v>22343.5</v>
      </c>
      <c r="J102" s="231"/>
      <c r="K102" s="232">
        <f>SUM(K95:K101)</f>
        <v>27156.25</v>
      </c>
    </row>
    <row r="103" spans="1:13" ht="13">
      <c r="B103" s="76"/>
      <c r="C103" s="76"/>
      <c r="D103" s="76"/>
      <c r="E103" s="76"/>
      <c r="F103" s="77"/>
      <c r="G103" s="76"/>
      <c r="H103" s="76"/>
      <c r="I103" s="235"/>
      <c r="J103" s="105"/>
      <c r="K103" s="235"/>
    </row>
    <row r="104" spans="1:13" ht="42.75" customHeight="1">
      <c r="A104" s="236">
        <v>-1</v>
      </c>
      <c r="B104" s="364" t="s">
        <v>286</v>
      </c>
      <c r="C104" s="364"/>
      <c r="D104" s="364"/>
      <c r="E104" s="364"/>
      <c r="F104" s="364"/>
      <c r="G104" s="364"/>
      <c r="H104" s="364"/>
      <c r="I104" s="364"/>
      <c r="J104" s="364"/>
      <c r="K104" s="364"/>
    </row>
    <row r="105" spans="1:13" ht="42.65" customHeight="1">
      <c r="A105" s="236">
        <v>-2</v>
      </c>
      <c r="B105" s="364" t="s">
        <v>285</v>
      </c>
      <c r="C105" s="364"/>
      <c r="D105" s="364"/>
      <c r="E105" s="364"/>
      <c r="F105" s="364"/>
      <c r="G105" s="364"/>
      <c r="H105" s="364"/>
      <c r="I105" s="364"/>
      <c r="J105" s="364"/>
      <c r="K105" s="364"/>
    </row>
    <row r="106" spans="1:13" ht="29.25" customHeight="1">
      <c r="A106" s="236">
        <v>-3</v>
      </c>
      <c r="B106" s="364" t="s">
        <v>118</v>
      </c>
      <c r="C106" s="364"/>
      <c r="D106" s="364"/>
      <c r="E106" s="364"/>
      <c r="F106" s="364"/>
      <c r="G106" s="364"/>
      <c r="H106" s="364"/>
      <c r="I106" s="364"/>
      <c r="J106" s="364"/>
      <c r="K106" s="364"/>
    </row>
    <row r="107" spans="1:13" ht="17.149999999999999" customHeight="1">
      <c r="A107" s="236">
        <v>-4</v>
      </c>
      <c r="B107" s="364" t="s">
        <v>623</v>
      </c>
      <c r="C107" s="364"/>
      <c r="D107" s="364"/>
      <c r="E107" s="364"/>
      <c r="F107" s="364"/>
      <c r="G107" s="364"/>
      <c r="H107" s="364"/>
      <c r="I107" s="364"/>
      <c r="J107" s="273"/>
      <c r="K107" s="273"/>
    </row>
    <row r="108" spans="1:13" ht="17.149999999999999" customHeight="1">
      <c r="A108" s="236">
        <v>-5</v>
      </c>
      <c r="B108" s="364" t="s">
        <v>624</v>
      </c>
      <c r="C108" s="364"/>
      <c r="D108" s="364"/>
      <c r="E108" s="364"/>
      <c r="F108" s="364"/>
      <c r="G108" s="364"/>
      <c r="H108" s="364"/>
      <c r="I108" s="364"/>
      <c r="J108" s="364"/>
      <c r="K108" s="364"/>
    </row>
    <row r="109" spans="1:13" ht="19.5" customHeight="1">
      <c r="A109" s="236">
        <v>-6</v>
      </c>
      <c r="B109" s="364" t="s">
        <v>455</v>
      </c>
      <c r="C109" s="364"/>
      <c r="D109" s="364"/>
      <c r="E109" s="364"/>
      <c r="F109" s="364"/>
      <c r="G109" s="364"/>
      <c r="H109" s="364"/>
      <c r="I109" s="364"/>
      <c r="J109" s="364"/>
      <c r="K109" s="364"/>
    </row>
    <row r="110" spans="1:13" ht="19.399999999999999" customHeight="1">
      <c r="A110" s="236">
        <v>-7</v>
      </c>
      <c r="B110" s="364" t="s">
        <v>133</v>
      </c>
      <c r="C110" s="364"/>
      <c r="D110" s="364"/>
      <c r="E110" s="364"/>
      <c r="F110" s="364"/>
      <c r="G110" s="364"/>
      <c r="H110" s="364"/>
      <c r="I110" s="364"/>
      <c r="J110" s="364"/>
      <c r="K110" s="364"/>
    </row>
    <row r="111" spans="1:13" ht="19.5" customHeight="1">
      <c r="A111" s="236">
        <v>-8</v>
      </c>
      <c r="B111" s="364" t="s">
        <v>410</v>
      </c>
      <c r="C111" s="364"/>
      <c r="D111" s="364"/>
      <c r="E111" s="364"/>
      <c r="F111" s="364"/>
      <c r="G111" s="364"/>
      <c r="H111" s="364"/>
      <c r="I111" s="364"/>
      <c r="J111" s="364"/>
      <c r="K111" s="364"/>
    </row>
    <row r="112" spans="1:13" ht="21.65" customHeight="1">
      <c r="A112" s="236">
        <v>-9</v>
      </c>
      <c r="B112" s="364" t="s">
        <v>343</v>
      </c>
      <c r="C112" s="364"/>
      <c r="D112" s="364"/>
      <c r="E112" s="364"/>
      <c r="F112" s="364"/>
      <c r="G112" s="364"/>
      <c r="H112" s="364"/>
      <c r="I112" s="364"/>
      <c r="J112" s="364"/>
      <c r="K112" s="364"/>
    </row>
    <row r="113" spans="1:11" ht="24" customHeight="1">
      <c r="A113" s="236">
        <v>-10</v>
      </c>
      <c r="B113" s="364" t="s">
        <v>626</v>
      </c>
      <c r="C113" s="364"/>
      <c r="D113" s="364"/>
      <c r="E113" s="364"/>
      <c r="F113" s="364"/>
      <c r="G113" s="364"/>
      <c r="H113" s="364"/>
      <c r="I113" s="364"/>
      <c r="J113" s="364"/>
      <c r="K113" s="364"/>
    </row>
  </sheetData>
  <autoFilter ref="A7:P95" xr:uid="{00000000-0009-0000-0000-000047000000}"/>
  <mergeCells count="10">
    <mergeCell ref="B110:K110"/>
    <mergeCell ref="B111:K111"/>
    <mergeCell ref="B112:K112"/>
    <mergeCell ref="B113:K113"/>
    <mergeCell ref="B104:K104"/>
    <mergeCell ref="B105:K105"/>
    <mergeCell ref="B106:K106"/>
    <mergeCell ref="B107:I107"/>
    <mergeCell ref="B108:K108"/>
    <mergeCell ref="B109:K109"/>
  </mergeCells>
  <conditionalFormatting sqref="B8:K102">
    <cfRule type="expression" dxfId="105" priority="1">
      <formula>MOD(ROW(),2)=0</formula>
    </cfRule>
  </conditionalFormatting>
  <pageMargins left="0.45" right="0.45" top="0.25" bottom="0.25" header="0.3" footer="0.3"/>
  <pageSetup paperSize="17" scale="7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K39"/>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632</v>
      </c>
      <c r="C6" s="155"/>
      <c r="D6" s="156">
        <f>'CPN Portfolio 06.30.17'!K46</f>
        <v>7425.25</v>
      </c>
      <c r="E6" s="156">
        <f>'CPN Portfolio 06.30.17'!K61</f>
        <v>9027</v>
      </c>
      <c r="F6" s="156">
        <f>'CPN Portfolio 06.30.17'!K94</f>
        <v>9456</v>
      </c>
      <c r="G6" s="158"/>
      <c r="H6" s="156">
        <f>SUM(D6:G6)</f>
        <v>25908.25</v>
      </c>
      <c r="J6" s="159"/>
    </row>
    <row r="7" spans="1:11">
      <c r="B7" s="276" t="s">
        <v>635</v>
      </c>
      <c r="D7" s="267">
        <v>0</v>
      </c>
      <c r="E7" s="267">
        <v>54</v>
      </c>
      <c r="F7" s="267">
        <v>0</v>
      </c>
      <c r="G7" s="272"/>
      <c r="H7" s="267">
        <f>SUM(D7:F7)</f>
        <v>54</v>
      </c>
    </row>
    <row r="8" spans="1:11">
      <c r="B8" s="276" t="s">
        <v>636</v>
      </c>
      <c r="D8" s="267"/>
      <c r="E8" s="267">
        <v>5</v>
      </c>
      <c r="F8" s="267"/>
      <c r="G8" s="272"/>
      <c r="H8" s="267">
        <f>SUM(D8:F8)</f>
        <v>5</v>
      </c>
    </row>
    <row r="9" spans="1:11">
      <c r="A9" s="147"/>
      <c r="B9" s="155" t="s">
        <v>634</v>
      </c>
      <c r="C9" s="161"/>
      <c r="D9" s="214">
        <f>SUM(D6:D8)</f>
        <v>7425.25</v>
      </c>
      <c r="E9" s="214">
        <f t="shared" ref="E9:F9" si="0">SUM(E6:E8)</f>
        <v>9086</v>
      </c>
      <c r="F9" s="214">
        <f t="shared" si="0"/>
        <v>9456</v>
      </c>
      <c r="G9" s="214">
        <f>SUM(G6:G7)</f>
        <v>0</v>
      </c>
      <c r="H9" s="214">
        <f>SUM(H6:H8)</f>
        <v>25967.25</v>
      </c>
      <c r="J9" s="159">
        <f>H9-'CPN Portfolio 09.30.17 '!K95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494</v>
      </c>
      <c r="C14" s="161"/>
      <c r="D14" s="274">
        <v>0</v>
      </c>
      <c r="E14" s="274">
        <v>0</v>
      </c>
      <c r="F14" s="274">
        <f>'CPN Portfolio 09.30.17 '!K99</f>
        <v>828</v>
      </c>
      <c r="G14" s="168"/>
      <c r="H14" s="275">
        <f>SUM(D14:F14)</f>
        <v>828</v>
      </c>
    </row>
    <row r="15" spans="1:11">
      <c r="A15" s="147"/>
      <c r="B15" s="160" t="s">
        <v>425</v>
      </c>
      <c r="C15" s="161"/>
      <c r="D15" s="167">
        <f>SUM(D14:D14)</f>
        <v>0</v>
      </c>
      <c r="E15" s="167">
        <f>SUM(E14:E14)</f>
        <v>0</v>
      </c>
      <c r="F15" s="167">
        <f>SUM(F14:F14)</f>
        <v>828</v>
      </c>
      <c r="G15" s="167">
        <f>SUM(G14:G14)</f>
        <v>0</v>
      </c>
      <c r="H15" s="167">
        <f>SUM(H14:H14)</f>
        <v>828</v>
      </c>
    </row>
    <row r="16" spans="1:11">
      <c r="A16" s="147"/>
      <c r="B16" s="239" t="s">
        <v>360</v>
      </c>
      <c r="C16" s="161"/>
      <c r="D16" s="167"/>
      <c r="E16" s="167"/>
      <c r="F16" s="167"/>
      <c r="G16" s="168"/>
      <c r="H16" s="169"/>
    </row>
    <row r="17" spans="1:10">
      <c r="A17" s="147"/>
      <c r="B17" s="160" t="s">
        <v>627</v>
      </c>
      <c r="C17" s="161"/>
      <c r="D17" s="167"/>
      <c r="E17" s="167">
        <f>'CPN Portfolio 09.30.17 '!K101</f>
        <v>361</v>
      </c>
      <c r="F17" s="167"/>
      <c r="G17" s="168"/>
      <c r="H17" s="169">
        <v>361</v>
      </c>
    </row>
    <row r="18" spans="1:10" ht="14.5" thickBot="1">
      <c r="A18" s="147"/>
      <c r="B18" s="160" t="s">
        <v>586</v>
      </c>
      <c r="C18" s="161"/>
      <c r="D18" s="171">
        <f>SUM(D15:D17)</f>
        <v>0</v>
      </c>
      <c r="E18" s="171">
        <f>SUM(E15:E17)</f>
        <v>361</v>
      </c>
      <c r="F18" s="171">
        <f>SUM(F15:F16)</f>
        <v>828</v>
      </c>
      <c r="G18" s="171">
        <f>SUM(G15:G16)</f>
        <v>0</v>
      </c>
      <c r="H18" s="171">
        <f>SUM(H15:H17)</f>
        <v>1189</v>
      </c>
      <c r="J18" s="159"/>
    </row>
    <row r="19" spans="1:10" ht="14.5" thickTop="1">
      <c r="A19" s="147"/>
      <c r="B19" s="160"/>
      <c r="C19" s="161"/>
      <c r="D19" s="173"/>
      <c r="E19" s="173"/>
      <c r="F19" s="174"/>
      <c r="G19" s="175"/>
      <c r="H19" s="176"/>
    </row>
    <row r="20" spans="1:10" ht="14.5" thickBot="1">
      <c r="A20" s="147"/>
      <c r="B20" s="148" t="s">
        <v>303</v>
      </c>
      <c r="C20" s="161"/>
      <c r="D20" s="179">
        <f>+D9+D18</f>
        <v>7425.25</v>
      </c>
      <c r="E20" s="179">
        <f>+E9+E18</f>
        <v>9447</v>
      </c>
      <c r="F20" s="179">
        <f>+F9+F18</f>
        <v>10284</v>
      </c>
      <c r="G20" s="175"/>
      <c r="H20" s="179">
        <f>+H9+H18</f>
        <v>27156.25</v>
      </c>
      <c r="J20" s="159">
        <f>H20-'CPN Portfolio 09.30.17 '!K102</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F30" s="147" t="s">
        <v>582</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3">
    <cfRule type="expression" dxfId="104" priority="1">
      <formula>MOD(ROW(),2)=0</formula>
    </cfRule>
  </conditionalFormatting>
  <conditionalFormatting sqref="B17">
    <cfRule type="expression" dxfId="103" priority="2">
      <formula>MOD(ROW(),2)=0</formula>
    </cfRule>
  </conditionalFormatting>
  <pageMargins left="0.7" right="0.7" top="0.75" bottom="0.75" header="0.3" footer="0.3"/>
  <pageSetup scale="83"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K39"/>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632</v>
      </c>
      <c r="C6" s="155"/>
      <c r="D6" s="156">
        <f>'CPN Portfolio 06.30.17'!I46</f>
        <v>6482</v>
      </c>
      <c r="E6" s="156">
        <f>'CPN Portfolio 06.30.17'!I61</f>
        <v>8532</v>
      </c>
      <c r="F6" s="156">
        <f>'CPN Portfolio 06.30.17'!I94</f>
        <v>6560.5</v>
      </c>
      <c r="G6" s="158"/>
      <c r="H6" s="156">
        <f>SUM(D6:G6)</f>
        <v>21574.5</v>
      </c>
      <c r="J6" s="159"/>
    </row>
    <row r="7" spans="1:11">
      <c r="B7" s="276" t="s">
        <v>635</v>
      </c>
      <c r="D7" s="267">
        <v>0</v>
      </c>
      <c r="E7" s="267">
        <v>28</v>
      </c>
      <c r="F7" s="267">
        <v>0</v>
      </c>
      <c r="G7" s="272"/>
      <c r="H7" s="267">
        <f t="shared" ref="H7:H8" si="0">SUM(D7:F7)</f>
        <v>28</v>
      </c>
    </row>
    <row r="8" spans="1:11">
      <c r="B8" s="276" t="s">
        <v>636</v>
      </c>
      <c r="D8" s="267"/>
      <c r="E8" s="267">
        <v>5</v>
      </c>
      <c r="F8" s="267"/>
      <c r="G8" s="272"/>
      <c r="H8" s="267">
        <f t="shared" si="0"/>
        <v>5</v>
      </c>
    </row>
    <row r="9" spans="1:11">
      <c r="A9" s="147"/>
      <c r="B9" s="155" t="s">
        <v>634</v>
      </c>
      <c r="C9" s="161"/>
      <c r="D9" s="214">
        <f>SUM(D6:D8)</f>
        <v>6482</v>
      </c>
      <c r="E9" s="214">
        <f t="shared" ref="E9:F9" si="1">SUM(E6:E8)</f>
        <v>8565</v>
      </c>
      <c r="F9" s="214">
        <f t="shared" si="1"/>
        <v>6560.5</v>
      </c>
      <c r="G9" s="214">
        <f>SUM(G6:G7)</f>
        <v>0</v>
      </c>
      <c r="H9" s="214">
        <f>SUM(H6:H8)</f>
        <v>21607.5</v>
      </c>
      <c r="J9" s="159">
        <f>H9-'CPN Portfolio 09.30.17 '!I95</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t="s">
        <v>494</v>
      </c>
      <c r="C14" s="161"/>
      <c r="D14" s="274">
        <v>0</v>
      </c>
      <c r="E14" s="274">
        <v>0</v>
      </c>
      <c r="F14" s="274">
        <f>'CPN Portfolio 09.30.17 '!I99</f>
        <v>736</v>
      </c>
      <c r="G14" s="168"/>
      <c r="H14" s="275">
        <f>SUM(D14:F14)</f>
        <v>736</v>
      </c>
    </row>
    <row r="15" spans="1:11">
      <c r="A15" s="147"/>
      <c r="B15" s="160" t="s">
        <v>425</v>
      </c>
      <c r="C15" s="161"/>
      <c r="D15" s="167">
        <f>SUM(D14:D14)</f>
        <v>0</v>
      </c>
      <c r="E15" s="167">
        <f>SUM(E14:E14)</f>
        <v>0</v>
      </c>
      <c r="F15" s="167">
        <f>SUM(F14:F14)</f>
        <v>736</v>
      </c>
      <c r="G15" s="167">
        <f>SUM(G14:G14)</f>
        <v>0</v>
      </c>
      <c r="H15" s="167">
        <f>SUM(H14:H14)</f>
        <v>736</v>
      </c>
    </row>
    <row r="16" spans="1:11">
      <c r="A16" s="147"/>
      <c r="B16" s="239" t="s">
        <v>360</v>
      </c>
      <c r="C16" s="161"/>
      <c r="D16" s="167"/>
      <c r="E16" s="167"/>
      <c r="F16" s="167"/>
      <c r="G16" s="168"/>
      <c r="H16" s="169"/>
    </row>
    <row r="17" spans="1:10">
      <c r="A17" s="147"/>
      <c r="B17" s="160" t="s">
        <v>627</v>
      </c>
      <c r="C17" s="161"/>
      <c r="D17" s="167"/>
      <c r="E17" s="167">
        <f>'CPN Portfolio 09.30.17 '!I101</f>
        <v>0</v>
      </c>
      <c r="F17" s="167"/>
      <c r="G17" s="168"/>
      <c r="H17" s="169">
        <f>SUM(D17:F17)</f>
        <v>0</v>
      </c>
    </row>
    <row r="18" spans="1:10" ht="14.5" thickBot="1">
      <c r="A18" s="147"/>
      <c r="B18" s="160" t="s">
        <v>587</v>
      </c>
      <c r="C18" s="161"/>
      <c r="D18" s="171">
        <f>SUM(D17:D17)</f>
        <v>0</v>
      </c>
      <c r="E18" s="171">
        <f>SUM(E17:E17)</f>
        <v>0</v>
      </c>
      <c r="F18" s="171">
        <f>SUM(F17:F17)</f>
        <v>0</v>
      </c>
      <c r="G18" s="171">
        <f>SUM(G17:G17)</f>
        <v>0</v>
      </c>
      <c r="H18" s="171">
        <f>SUM(H17:H17)</f>
        <v>0</v>
      </c>
      <c r="J18" s="159"/>
    </row>
    <row r="19" spans="1:10" ht="14.5" thickTop="1">
      <c r="A19" s="147"/>
      <c r="B19" s="160"/>
      <c r="C19" s="161"/>
      <c r="D19" s="173"/>
      <c r="E19" s="173"/>
      <c r="F19" s="174"/>
      <c r="G19" s="175"/>
      <c r="H19" s="176"/>
    </row>
    <row r="20" spans="1:10" ht="14.5" thickBot="1">
      <c r="A20" s="147"/>
      <c r="B20" s="148" t="s">
        <v>537</v>
      </c>
      <c r="C20" s="161"/>
      <c r="D20" s="179">
        <f>+D9+D15+D18</f>
        <v>6482</v>
      </c>
      <c r="E20" s="179">
        <f>+E9+E15+E18</f>
        <v>8565</v>
      </c>
      <c r="F20" s="179">
        <f>+F9+F15+F18</f>
        <v>7296.5</v>
      </c>
      <c r="G20" s="179">
        <f>+G9+G15+G18</f>
        <v>0</v>
      </c>
      <c r="H20" s="179">
        <f>+H9+H15+H18</f>
        <v>22343.5</v>
      </c>
      <c r="J20" s="159">
        <f>H20-'CPN Portfolio 09.30.17 '!I102</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3">
    <cfRule type="expression" dxfId="102" priority="2">
      <formula>MOD(ROW(),2)=0</formula>
    </cfRule>
  </conditionalFormatting>
  <conditionalFormatting sqref="B17">
    <cfRule type="expression" dxfId="101" priority="1">
      <formula>MOD(ROW(),2)=0</formula>
    </cfRule>
  </conditionalFormatting>
  <pageMargins left="0.7" right="0.7" top="0.75" bottom="0.75" header="0.3" footer="0.3"/>
  <pageSetup scale="83"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113"/>
  <sheetViews>
    <sheetView workbookViewId="0">
      <selection activeCell="L53" sqref="L53"/>
    </sheetView>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631</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5.5">
      <c r="B29" s="83" t="s">
        <v>590</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619</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5.5">
      <c r="B37" s="83" t="s">
        <v>621</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5.5">
      <c r="B44" s="83" t="s">
        <v>622</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5" ht="13">
      <c r="B49" s="83" t="s">
        <v>457</v>
      </c>
      <c r="C49" s="84"/>
      <c r="D49" s="103" t="s">
        <v>122</v>
      </c>
      <c r="E49" s="103" t="s">
        <v>65</v>
      </c>
      <c r="F49" s="103" t="s">
        <v>273</v>
      </c>
      <c r="G49" s="104">
        <v>1</v>
      </c>
      <c r="H49" s="105"/>
      <c r="I49" s="200">
        <v>1009</v>
      </c>
      <c r="J49" s="59"/>
      <c r="K49" s="200">
        <v>1000</v>
      </c>
      <c r="O49" s="194">
        <f>O48+1</f>
        <v>37</v>
      </c>
    </row>
    <row r="50" spans="2:15" ht="13">
      <c r="B50" s="83" t="s">
        <v>67</v>
      </c>
      <c r="C50" s="84"/>
      <c r="D50" s="103" t="s">
        <v>122</v>
      </c>
      <c r="E50" s="103" t="s">
        <v>65</v>
      </c>
      <c r="F50" s="103" t="s">
        <v>298</v>
      </c>
      <c r="G50" s="104">
        <v>1</v>
      </c>
      <c r="H50" s="105"/>
      <c r="I50" s="200">
        <v>782</v>
      </c>
      <c r="J50" s="59"/>
      <c r="K50" s="200">
        <v>842</v>
      </c>
      <c r="M50" s="194" t="e">
        <f>+M27+1</f>
        <v>#REF!</v>
      </c>
      <c r="O50" s="194">
        <f>+O49+1</f>
        <v>38</v>
      </c>
    </row>
    <row r="51" spans="2:15"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5" ht="15.5">
      <c r="B52" s="83" t="s">
        <v>509</v>
      </c>
      <c r="C52" s="84"/>
      <c r="D52" s="103" t="s">
        <v>122</v>
      </c>
      <c r="E52" s="103" t="s">
        <v>65</v>
      </c>
      <c r="F52" s="103" t="s">
        <v>411</v>
      </c>
      <c r="G52" s="104">
        <v>1</v>
      </c>
      <c r="H52" s="105"/>
      <c r="I52" s="200">
        <v>763</v>
      </c>
      <c r="J52" s="59"/>
      <c r="K52" s="200">
        <v>781</v>
      </c>
      <c r="M52" s="194" t="e">
        <f>+M50+1</f>
        <v>#REF!</v>
      </c>
      <c r="O52" s="194">
        <f>+O51+1</f>
        <v>40</v>
      </c>
    </row>
    <row r="53" spans="2:15" ht="13">
      <c r="B53" s="83" t="s">
        <v>381</v>
      </c>
      <c r="C53" s="84"/>
      <c r="D53" s="103" t="s">
        <v>122</v>
      </c>
      <c r="E53" s="103" t="s">
        <v>65</v>
      </c>
      <c r="F53" s="103" t="s">
        <v>273</v>
      </c>
      <c r="G53" s="104">
        <v>1</v>
      </c>
      <c r="H53" s="105"/>
      <c r="I53" s="200">
        <v>740</v>
      </c>
      <c r="J53" s="59"/>
      <c r="K53" s="200">
        <v>762</v>
      </c>
      <c r="O53" s="194">
        <f t="shared" ref="O53:O60" si="4">+O52+1</f>
        <v>41</v>
      </c>
    </row>
    <row r="54" spans="2:15" ht="13">
      <c r="B54" s="83" t="s">
        <v>64</v>
      </c>
      <c r="C54" s="84"/>
      <c r="D54" s="103" t="s">
        <v>122</v>
      </c>
      <c r="E54" s="103" t="s">
        <v>65</v>
      </c>
      <c r="F54" s="103" t="s">
        <v>273</v>
      </c>
      <c r="G54" s="104">
        <v>0.75</v>
      </c>
      <c r="H54" s="105"/>
      <c r="I54" s="200">
        <v>779</v>
      </c>
      <c r="J54" s="59"/>
      <c r="K54" s="200">
        <v>746</v>
      </c>
      <c r="M54" s="194" t="e">
        <f>+M52+1</f>
        <v>#REF!</v>
      </c>
      <c r="O54" s="194">
        <f t="shared" si="4"/>
        <v>42</v>
      </c>
    </row>
    <row r="55" spans="2:15"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5" ht="13">
      <c r="B56" s="83" t="s">
        <v>70</v>
      </c>
      <c r="C56" s="84"/>
      <c r="D56" s="103" t="s">
        <v>122</v>
      </c>
      <c r="E56" s="103" t="s">
        <v>65</v>
      </c>
      <c r="F56" s="103" t="s">
        <v>273</v>
      </c>
      <c r="G56" s="104">
        <v>1</v>
      </c>
      <c r="H56" s="105"/>
      <c r="I56" s="200">
        <f>520+3</f>
        <v>523</v>
      </c>
      <c r="J56" s="59"/>
      <c r="K56" s="200">
        <f>606+3</f>
        <v>609</v>
      </c>
      <c r="M56" s="194" t="e">
        <f>+M51+1</f>
        <v>#REF!</v>
      </c>
      <c r="O56" s="194">
        <f t="shared" si="4"/>
        <v>44</v>
      </c>
    </row>
    <row r="57" spans="2:15" ht="13">
      <c r="B57" s="83" t="s">
        <v>72</v>
      </c>
      <c r="C57" s="84"/>
      <c r="D57" s="103" t="s">
        <v>122</v>
      </c>
      <c r="E57" s="103" t="s">
        <v>65</v>
      </c>
      <c r="F57" s="103" t="s">
        <v>298</v>
      </c>
      <c r="G57" s="104">
        <v>1</v>
      </c>
      <c r="H57" s="105"/>
      <c r="I57" s="200">
        <v>426</v>
      </c>
      <c r="J57" s="59"/>
      <c r="K57" s="200">
        <v>500</v>
      </c>
      <c r="M57" s="194" t="e">
        <f t="shared" si="5"/>
        <v>#REF!</v>
      </c>
      <c r="O57" s="194">
        <f t="shared" si="4"/>
        <v>45</v>
      </c>
    </row>
    <row r="58" spans="2:15" ht="13">
      <c r="B58" s="83" t="s">
        <v>73</v>
      </c>
      <c r="C58" s="84"/>
      <c r="D58" s="103" t="s">
        <v>122</v>
      </c>
      <c r="E58" s="103" t="s">
        <v>65</v>
      </c>
      <c r="F58" s="103" t="s">
        <v>298</v>
      </c>
      <c r="G58" s="104">
        <v>1</v>
      </c>
      <c r="H58" s="105"/>
      <c r="I58" s="200">
        <v>400</v>
      </c>
      <c r="J58" s="59"/>
      <c r="K58" s="200">
        <v>453</v>
      </c>
      <c r="M58" s="194" t="e">
        <f t="shared" si="5"/>
        <v>#REF!</v>
      </c>
      <c r="O58" s="194">
        <f t="shared" si="4"/>
        <v>46</v>
      </c>
    </row>
    <row r="59" spans="2:15" ht="13">
      <c r="B59" s="83" t="s">
        <v>75</v>
      </c>
      <c r="C59" s="84"/>
      <c r="D59" s="103" t="s">
        <v>122</v>
      </c>
      <c r="E59" s="103" t="s">
        <v>65</v>
      </c>
      <c r="F59" s="103" t="s">
        <v>273</v>
      </c>
      <c r="G59" s="227">
        <v>0.78500000000000003</v>
      </c>
      <c r="H59" s="105"/>
      <c r="I59" s="200">
        <v>392</v>
      </c>
      <c r="J59" s="59"/>
      <c r="K59" s="200">
        <v>374</v>
      </c>
      <c r="M59" s="194" t="e">
        <f>+#REF!+1</f>
        <v>#REF!</v>
      </c>
      <c r="O59" s="194">
        <f t="shared" si="4"/>
        <v>47</v>
      </c>
    </row>
    <row r="60" spans="2:15" ht="15.5">
      <c r="B60" s="83" t="s">
        <v>510</v>
      </c>
      <c r="C60" s="228"/>
      <c r="D60" s="103" t="s">
        <v>122</v>
      </c>
      <c r="E60" s="103" t="s">
        <v>65</v>
      </c>
      <c r="F60" s="103" t="s">
        <v>298</v>
      </c>
      <c r="G60" s="104">
        <v>1</v>
      </c>
      <c r="H60" s="105"/>
      <c r="I60" s="198">
        <v>210</v>
      </c>
      <c r="J60" s="59"/>
      <c r="K60" s="198">
        <v>236</v>
      </c>
      <c r="M60" s="194" t="e">
        <f t="shared" si="5"/>
        <v>#REF!</v>
      </c>
      <c r="O60" s="194">
        <f t="shared" si="4"/>
        <v>48</v>
      </c>
    </row>
    <row r="61" spans="2:15" ht="13">
      <c r="B61" s="201" t="s">
        <v>62</v>
      </c>
      <c r="C61" s="84"/>
      <c r="D61" s="76"/>
      <c r="E61" s="76"/>
      <c r="F61" s="77"/>
      <c r="G61" s="202"/>
      <c r="H61" s="202"/>
      <c r="I61" s="203">
        <f>SUM(I48:I60)</f>
        <v>8532</v>
      </c>
      <c r="J61" s="204"/>
      <c r="K61" s="203">
        <f>SUM(K48:K60)</f>
        <v>9027</v>
      </c>
      <c r="M61" s="194" t="e">
        <f t="shared" si="5"/>
        <v>#REF!</v>
      </c>
    </row>
    <row r="62" spans="2:15" ht="13">
      <c r="B62" s="90" t="s">
        <v>471</v>
      </c>
      <c r="C62" s="90"/>
      <c r="D62" s="76"/>
      <c r="E62" s="76"/>
      <c r="F62" s="77"/>
      <c r="G62" s="76"/>
      <c r="H62" s="76"/>
      <c r="I62" s="199"/>
      <c r="J62" s="76"/>
      <c r="K62" s="199"/>
    </row>
    <row r="63" spans="2:15" ht="13">
      <c r="B63" s="83" t="s">
        <v>176</v>
      </c>
      <c r="C63" s="84"/>
      <c r="D63" s="103" t="s">
        <v>114</v>
      </c>
      <c r="E63" s="103" t="s">
        <v>254</v>
      </c>
      <c r="F63" s="103" t="s">
        <v>273</v>
      </c>
      <c r="G63" s="104">
        <v>1</v>
      </c>
      <c r="H63" s="105"/>
      <c r="I63" s="200">
        <f>1037+10+15</f>
        <v>1062</v>
      </c>
      <c r="J63" s="59"/>
      <c r="K63" s="200">
        <v>1130</v>
      </c>
      <c r="O63" s="194">
        <f>+O60+1</f>
        <v>49</v>
      </c>
    </row>
    <row r="64" spans="2:15" ht="13">
      <c r="B64" s="83" t="s">
        <v>183</v>
      </c>
      <c r="C64" s="84"/>
      <c r="D64" s="103" t="s">
        <v>114</v>
      </c>
      <c r="E64" s="103" t="s">
        <v>255</v>
      </c>
      <c r="F64" s="103" t="s">
        <v>273</v>
      </c>
      <c r="G64" s="104">
        <v>1</v>
      </c>
      <c r="H64" s="105"/>
      <c r="I64" s="193">
        <f>1030+6+3</f>
        <v>1039</v>
      </c>
      <c r="J64" s="59"/>
      <c r="K64" s="193">
        <v>1130</v>
      </c>
      <c r="M64" s="194" t="e">
        <f>+#REF!+1</f>
        <v>#REF!</v>
      </c>
      <c r="O64" s="194">
        <f t="shared" ref="O64:O93" si="6">+O63+1</f>
        <v>50</v>
      </c>
    </row>
    <row r="65" spans="2:15" ht="13">
      <c r="B65" s="83" t="s">
        <v>80</v>
      </c>
      <c r="C65" s="84"/>
      <c r="D65" s="103" t="s">
        <v>78</v>
      </c>
      <c r="E65" s="103" t="s">
        <v>81</v>
      </c>
      <c r="F65" s="103" t="s">
        <v>298</v>
      </c>
      <c r="G65" s="104">
        <v>1</v>
      </c>
      <c r="H65" s="105"/>
      <c r="I65" s="200">
        <v>720</v>
      </c>
      <c r="J65" s="59"/>
      <c r="K65" s="200">
        <v>807</v>
      </c>
      <c r="M65" s="194" t="e">
        <f>+M61+1</f>
        <v>#REF!</v>
      </c>
      <c r="O65" s="194">
        <f t="shared" si="6"/>
        <v>51</v>
      </c>
    </row>
    <row r="66" spans="2:15" ht="13">
      <c r="B66" s="83" t="s">
        <v>499</v>
      </c>
      <c r="C66" s="84"/>
      <c r="D66" s="103" t="s">
        <v>120</v>
      </c>
      <c r="E66" s="103" t="s">
        <v>500</v>
      </c>
      <c r="F66" s="103" t="s">
        <v>273</v>
      </c>
      <c r="G66" s="104">
        <v>1</v>
      </c>
      <c r="H66" s="105"/>
      <c r="I66" s="200">
        <v>750</v>
      </c>
      <c r="J66" s="59"/>
      <c r="K66" s="200">
        <v>731</v>
      </c>
      <c r="O66" s="194">
        <f t="shared" si="6"/>
        <v>52</v>
      </c>
    </row>
    <row r="67" spans="2:15" ht="13">
      <c r="B67" s="83" t="s">
        <v>187</v>
      </c>
      <c r="C67" s="84"/>
      <c r="D67" s="103" t="s">
        <v>114</v>
      </c>
      <c r="E67" s="103" t="s">
        <v>255</v>
      </c>
      <c r="F67" s="103" t="s">
        <v>413</v>
      </c>
      <c r="G67" s="104">
        <v>1</v>
      </c>
      <c r="H67" s="105"/>
      <c r="I67" s="200">
        <v>0</v>
      </c>
      <c r="J67" s="59"/>
      <c r="K67" s="200">
        <v>725</v>
      </c>
      <c r="M67" s="194" t="e">
        <f>+M64+1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3">
      <c r="B69" s="83" t="s">
        <v>277</v>
      </c>
      <c r="C69" s="84"/>
      <c r="D69" s="103" t="s">
        <v>114</v>
      </c>
      <c r="E69" s="103" t="s">
        <v>254</v>
      </c>
      <c r="F69" s="103" t="s">
        <v>273</v>
      </c>
      <c r="G69" s="104">
        <v>1</v>
      </c>
      <c r="H69" s="105"/>
      <c r="I69" s="193">
        <v>518.5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3">
      <c r="B72" s="83" t="s">
        <v>101</v>
      </c>
      <c r="C72" s="84"/>
      <c r="D72" s="103" t="s">
        <v>99</v>
      </c>
      <c r="E72" s="103" t="s">
        <v>100</v>
      </c>
      <c r="F72" s="103" t="s">
        <v>412</v>
      </c>
      <c r="G72" s="104">
        <v>1</v>
      </c>
      <c r="H72" s="105"/>
      <c r="I72" s="193">
        <v>0</v>
      </c>
      <c r="J72" s="59"/>
      <c r="K72" s="193">
        <v>503</v>
      </c>
      <c r="M72" s="194" t="e">
        <f t="shared" ref="M72" si="7">+M71+1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352</v>
      </c>
      <c r="C74" s="84"/>
      <c r="D74" s="103" t="s">
        <v>114</v>
      </c>
      <c r="E74" s="103" t="s">
        <v>255</v>
      </c>
      <c r="F74" s="103" t="s">
        <v>273</v>
      </c>
      <c r="G74" s="104">
        <v>1</v>
      </c>
      <c r="H74" s="105"/>
      <c r="I74" s="193">
        <v>273</v>
      </c>
      <c r="J74" s="59"/>
      <c r="K74" s="193">
        <v>309</v>
      </c>
      <c r="O74" s="194">
        <f t="shared" si="6"/>
        <v>60</v>
      </c>
    </row>
    <row r="75" spans="2:15" ht="13">
      <c r="B75" s="83" t="s">
        <v>89</v>
      </c>
      <c r="C75" s="84"/>
      <c r="D75" s="103" t="s">
        <v>78</v>
      </c>
      <c r="E75" s="103" t="s">
        <v>90</v>
      </c>
      <c r="F75" s="103" t="s">
        <v>298</v>
      </c>
      <c r="G75" s="104">
        <v>1</v>
      </c>
      <c r="H75" s="105"/>
      <c r="I75" s="200">
        <v>184</v>
      </c>
      <c r="J75" s="59"/>
      <c r="K75" s="200">
        <v>215</v>
      </c>
      <c r="M75" s="194" t="e">
        <f>+#REF!+1</f>
        <v>#REF!</v>
      </c>
      <c r="O75" s="194">
        <f t="shared" si="6"/>
        <v>61</v>
      </c>
    </row>
    <row r="76" spans="2:15" ht="13">
      <c r="B76" s="83" t="s">
        <v>192</v>
      </c>
      <c r="C76" s="84"/>
      <c r="D76" s="103" t="s">
        <v>114</v>
      </c>
      <c r="E76" s="103" t="s">
        <v>256</v>
      </c>
      <c r="F76" s="103" t="s">
        <v>412</v>
      </c>
      <c r="G76" s="104">
        <v>1</v>
      </c>
      <c r="H76" s="105"/>
      <c r="I76" s="200">
        <v>0</v>
      </c>
      <c r="J76" s="59"/>
      <c r="K76" s="200">
        <v>191</v>
      </c>
      <c r="M76" s="194" t="e">
        <f>+#REF!+1</f>
        <v>#REF!</v>
      </c>
      <c r="O76" s="194">
        <f t="shared" si="6"/>
        <v>62</v>
      </c>
    </row>
    <row r="77" spans="2:15" ht="13">
      <c r="B77" s="83" t="s">
        <v>106</v>
      </c>
      <c r="C77" s="84"/>
      <c r="D77" s="103" t="s">
        <v>120</v>
      </c>
      <c r="E77" s="103" t="s">
        <v>107</v>
      </c>
      <c r="F77" s="103" t="s">
        <v>298</v>
      </c>
      <c r="G77" s="104">
        <v>1</v>
      </c>
      <c r="H77" s="105"/>
      <c r="I77" s="200">
        <v>110</v>
      </c>
      <c r="J77" s="59"/>
      <c r="K77" s="200">
        <v>121</v>
      </c>
      <c r="M77" s="194" t="e">
        <f>+#REF!+1</f>
        <v>#REF!</v>
      </c>
      <c r="O77" s="194">
        <f t="shared" si="6"/>
        <v>63</v>
      </c>
    </row>
    <row r="78" spans="2:15" ht="15.5">
      <c r="B78" s="83" t="s">
        <v>620</v>
      </c>
      <c r="C78" s="228"/>
      <c r="D78" s="103" t="s">
        <v>95</v>
      </c>
      <c r="E78" s="103" t="s">
        <v>87</v>
      </c>
      <c r="F78" s="103" t="s">
        <v>412</v>
      </c>
      <c r="G78" s="104">
        <v>1</v>
      </c>
      <c r="H78" s="105"/>
      <c r="I78" s="193">
        <v>0</v>
      </c>
      <c r="J78" s="59"/>
      <c r="K78" s="193">
        <v>117</v>
      </c>
      <c r="M78" s="194" t="e">
        <f>+#REF!+1</f>
        <v>#REF!</v>
      </c>
      <c r="O78" s="194">
        <f t="shared" si="6"/>
        <v>64</v>
      </c>
    </row>
    <row r="79" spans="2:15" ht="13">
      <c r="B79" s="83" t="s">
        <v>203</v>
      </c>
      <c r="C79" s="84"/>
      <c r="D79" s="103" t="s">
        <v>114</v>
      </c>
      <c r="E79" s="103" t="s">
        <v>256</v>
      </c>
      <c r="F79" s="103" t="s">
        <v>412</v>
      </c>
      <c r="G79" s="104">
        <v>1</v>
      </c>
      <c r="H79" s="105"/>
      <c r="I79" s="193">
        <v>0</v>
      </c>
      <c r="J79" s="59"/>
      <c r="K79" s="193">
        <v>92</v>
      </c>
      <c r="M79" s="194" t="e">
        <f>+M77+1</f>
        <v>#REF!</v>
      </c>
      <c r="O79" s="194">
        <f t="shared" si="6"/>
        <v>65</v>
      </c>
    </row>
    <row r="80" spans="2:15" ht="13">
      <c r="B80" s="83" t="s">
        <v>108</v>
      </c>
      <c r="C80" s="84"/>
      <c r="D80" s="103" t="s">
        <v>120</v>
      </c>
      <c r="E80" s="103" t="s">
        <v>107</v>
      </c>
      <c r="F80" s="103" t="s">
        <v>273</v>
      </c>
      <c r="G80" s="104">
        <v>1</v>
      </c>
      <c r="H80" s="105"/>
      <c r="I80" s="200">
        <v>60</v>
      </c>
      <c r="J80" s="59"/>
      <c r="K80" s="200">
        <v>80</v>
      </c>
      <c r="M80" s="194" t="e">
        <f t="shared" ref="M80:M94" si="8">+M79+1</f>
        <v>#REF!</v>
      </c>
      <c r="O80" s="194">
        <f t="shared" si="6"/>
        <v>66</v>
      </c>
    </row>
    <row r="81" spans="2:16" ht="13">
      <c r="B81" s="83" t="s">
        <v>211</v>
      </c>
      <c r="C81" s="84"/>
      <c r="D81" s="103" t="s">
        <v>114</v>
      </c>
      <c r="E81" s="103" t="s">
        <v>256</v>
      </c>
      <c r="F81" s="103" t="s">
        <v>412</v>
      </c>
      <c r="G81" s="104">
        <v>1</v>
      </c>
      <c r="H81" s="105"/>
      <c r="I81" s="200">
        <v>0</v>
      </c>
      <c r="J81" s="59"/>
      <c r="K81" s="200">
        <v>73</v>
      </c>
      <c r="M81" s="194" t="e">
        <f>+#REF!+1</f>
        <v>#REF!</v>
      </c>
      <c r="O81" s="194">
        <f t="shared" si="6"/>
        <v>67</v>
      </c>
    </row>
    <row r="82" spans="2:16" ht="13">
      <c r="B82" s="83" t="s">
        <v>220</v>
      </c>
      <c r="C82" s="84"/>
      <c r="D82" s="103" t="s">
        <v>114</v>
      </c>
      <c r="E82" s="103" t="s">
        <v>256</v>
      </c>
      <c r="F82" s="103" t="s">
        <v>412</v>
      </c>
      <c r="G82" s="104">
        <v>1</v>
      </c>
      <c r="H82" s="105"/>
      <c r="I82" s="200">
        <v>0</v>
      </c>
      <c r="J82" s="59"/>
      <c r="K82" s="200">
        <v>67</v>
      </c>
      <c r="M82" s="194" t="e">
        <f>+#REF!+1</f>
        <v>#REF!</v>
      </c>
      <c r="O82" s="194">
        <f t="shared" si="6"/>
        <v>68</v>
      </c>
    </row>
    <row r="83" spans="2:16" ht="13">
      <c r="B83" s="83" t="s">
        <v>109</v>
      </c>
      <c r="C83" s="84"/>
      <c r="D83" s="103" t="s">
        <v>120</v>
      </c>
      <c r="E83" s="103" t="s">
        <v>107</v>
      </c>
      <c r="F83" s="103" t="s">
        <v>273</v>
      </c>
      <c r="G83" s="104">
        <v>1</v>
      </c>
      <c r="H83" s="105"/>
      <c r="I83" s="200">
        <v>55</v>
      </c>
      <c r="J83" s="59"/>
      <c r="K83" s="200">
        <v>56</v>
      </c>
      <c r="M83" s="194" t="e">
        <f>+#REF!+1</f>
        <v>#REF!</v>
      </c>
      <c r="O83" s="194">
        <f t="shared" si="6"/>
        <v>69</v>
      </c>
    </row>
    <row r="84" spans="2:16" ht="13">
      <c r="B84" s="83" t="s">
        <v>224</v>
      </c>
      <c r="C84" s="84"/>
      <c r="D84" s="103" t="s">
        <v>114</v>
      </c>
      <c r="E84" s="103" t="s">
        <v>255</v>
      </c>
      <c r="F84" s="103" t="s">
        <v>412</v>
      </c>
      <c r="G84" s="104">
        <v>1</v>
      </c>
      <c r="H84" s="105"/>
      <c r="I84" s="193">
        <v>0</v>
      </c>
      <c r="J84" s="59"/>
      <c r="K84" s="193">
        <v>53</v>
      </c>
      <c r="M84" s="194" t="e">
        <f t="shared" si="8"/>
        <v>#REF!</v>
      </c>
      <c r="O84" s="194">
        <f t="shared" si="6"/>
        <v>70</v>
      </c>
    </row>
    <row r="85" spans="2:16" ht="13">
      <c r="B85" s="83" t="s">
        <v>110</v>
      </c>
      <c r="C85" s="84"/>
      <c r="D85" s="103" t="s">
        <v>120</v>
      </c>
      <c r="E85" s="103" t="s">
        <v>107</v>
      </c>
      <c r="F85" s="103" t="s">
        <v>412</v>
      </c>
      <c r="G85" s="104">
        <v>1</v>
      </c>
      <c r="H85" s="105"/>
      <c r="I85" s="200">
        <v>0</v>
      </c>
      <c r="J85" s="59"/>
      <c r="K85" s="200">
        <v>48</v>
      </c>
      <c r="M85" s="194" t="e">
        <f t="shared" si="8"/>
        <v>#REF!</v>
      </c>
      <c r="O85" s="194">
        <f t="shared" si="6"/>
        <v>71</v>
      </c>
    </row>
    <row r="86" spans="2:16" ht="13">
      <c r="B86" s="83" t="s">
        <v>111</v>
      </c>
      <c r="C86" s="84"/>
      <c r="D86" s="103" t="s">
        <v>120</v>
      </c>
      <c r="E86" s="103" t="s">
        <v>107</v>
      </c>
      <c r="F86" s="103" t="s">
        <v>298</v>
      </c>
      <c r="G86" s="104">
        <v>1</v>
      </c>
      <c r="H86" s="105"/>
      <c r="I86" s="193">
        <v>45</v>
      </c>
      <c r="J86" s="59"/>
      <c r="K86" s="193">
        <v>47</v>
      </c>
      <c r="M86" s="194" t="e">
        <f t="shared" si="8"/>
        <v>#REF!</v>
      </c>
      <c r="O86" s="194">
        <f t="shared" si="6"/>
        <v>72</v>
      </c>
    </row>
    <row r="87" spans="2:16" ht="13">
      <c r="B87" s="83" t="s">
        <v>226</v>
      </c>
      <c r="C87" s="84"/>
      <c r="D87" s="103" t="s">
        <v>114</v>
      </c>
      <c r="E87" s="103" t="s">
        <v>257</v>
      </c>
      <c r="F87" s="103" t="s">
        <v>412</v>
      </c>
      <c r="G87" s="104">
        <v>1</v>
      </c>
      <c r="H87" s="105"/>
      <c r="I87" s="200">
        <v>0</v>
      </c>
      <c r="J87" s="59"/>
      <c r="K87" s="200">
        <v>33</v>
      </c>
      <c r="M87" s="194" t="e">
        <f>+M86+1</f>
        <v>#REF!</v>
      </c>
      <c r="O87" s="194">
        <f t="shared" si="6"/>
        <v>73</v>
      </c>
    </row>
    <row r="88" spans="2:16" ht="15.5">
      <c r="B88" s="83" t="s">
        <v>467</v>
      </c>
      <c r="C88" s="84"/>
      <c r="D88" s="103" t="s">
        <v>120</v>
      </c>
      <c r="E88" s="103" t="s">
        <v>112</v>
      </c>
      <c r="F88" s="103" t="s">
        <v>298</v>
      </c>
      <c r="G88" s="104">
        <v>0.5</v>
      </c>
      <c r="H88" s="105"/>
      <c r="I88" s="193">
        <v>25</v>
      </c>
      <c r="J88" s="59"/>
      <c r="K88" s="193">
        <v>25</v>
      </c>
      <c r="M88" s="194" t="e">
        <f t="shared" si="8"/>
        <v>#REF!</v>
      </c>
      <c r="O88" s="194">
        <f t="shared" si="6"/>
        <v>74</v>
      </c>
    </row>
    <row r="89" spans="2:16" ht="13">
      <c r="B89" s="83" t="s">
        <v>229</v>
      </c>
      <c r="C89" s="84"/>
      <c r="D89" s="103" t="s">
        <v>114</v>
      </c>
      <c r="E89" s="103" t="s">
        <v>255</v>
      </c>
      <c r="F89" s="103" t="s">
        <v>412</v>
      </c>
      <c r="G89" s="104">
        <v>1</v>
      </c>
      <c r="H89" s="105"/>
      <c r="I89" s="200">
        <v>0</v>
      </c>
      <c r="J89" s="59"/>
      <c r="K89" s="200">
        <v>23</v>
      </c>
      <c r="M89" s="194" t="e">
        <f t="shared" si="8"/>
        <v>#REF!</v>
      </c>
      <c r="O89" s="194">
        <f t="shared" si="6"/>
        <v>75</v>
      </c>
    </row>
    <row r="90" spans="2:16" ht="13">
      <c r="B90" s="83" t="s">
        <v>232</v>
      </c>
      <c r="C90" s="84"/>
      <c r="D90" s="103" t="s">
        <v>114</v>
      </c>
      <c r="E90" s="103" t="s">
        <v>255</v>
      </c>
      <c r="F90" s="103" t="s">
        <v>412</v>
      </c>
      <c r="G90" s="104">
        <v>1</v>
      </c>
      <c r="H90" s="105"/>
      <c r="I90" s="193">
        <v>0</v>
      </c>
      <c r="J90" s="59"/>
      <c r="K90" s="193">
        <v>20</v>
      </c>
      <c r="M90" s="194" t="e">
        <f t="shared" si="8"/>
        <v>#REF!</v>
      </c>
      <c r="O90" s="194">
        <f t="shared" si="6"/>
        <v>76</v>
      </c>
    </row>
    <row r="91" spans="2:16" ht="13">
      <c r="B91" s="83" t="s">
        <v>234</v>
      </c>
      <c r="C91" s="84"/>
      <c r="D91" s="103" t="s">
        <v>114</v>
      </c>
      <c r="E91" s="103" t="s">
        <v>257</v>
      </c>
      <c r="F91" s="103" t="s">
        <v>412</v>
      </c>
      <c r="G91" s="104">
        <v>1</v>
      </c>
      <c r="H91" s="105"/>
      <c r="I91" s="200">
        <v>0</v>
      </c>
      <c r="J91" s="59"/>
      <c r="K91" s="200">
        <v>12</v>
      </c>
      <c r="M91" s="194" t="e">
        <f t="shared" si="8"/>
        <v>#REF!</v>
      </c>
      <c r="O91" s="194">
        <f t="shared" si="6"/>
        <v>77</v>
      </c>
    </row>
    <row r="92" spans="2:16" ht="13">
      <c r="B92" s="83" t="s">
        <v>237</v>
      </c>
      <c r="C92" s="84"/>
      <c r="D92" s="103" t="s">
        <v>114</v>
      </c>
      <c r="E92" s="103" t="s">
        <v>258</v>
      </c>
      <c r="F92" s="103" t="s">
        <v>412</v>
      </c>
      <c r="G92" s="104">
        <v>1</v>
      </c>
      <c r="H92" s="105"/>
      <c r="I92" s="193">
        <v>0</v>
      </c>
      <c r="J92" s="59"/>
      <c r="K92" s="193">
        <v>10</v>
      </c>
      <c r="M92" s="194" t="e">
        <f t="shared" si="8"/>
        <v>#REF!</v>
      </c>
      <c r="O92" s="194">
        <f t="shared" si="6"/>
        <v>78</v>
      </c>
    </row>
    <row r="93" spans="2:16" ht="13">
      <c r="B93" s="83" t="s">
        <v>240</v>
      </c>
      <c r="C93" s="84"/>
      <c r="D93" s="103" t="s">
        <v>114</v>
      </c>
      <c r="E93" s="103" t="s">
        <v>256</v>
      </c>
      <c r="F93" s="103" t="s">
        <v>243</v>
      </c>
      <c r="G93" s="104">
        <v>1</v>
      </c>
      <c r="H93" s="105"/>
      <c r="I93" s="198">
        <v>0</v>
      </c>
      <c r="J93" s="59"/>
      <c r="K93" s="198">
        <v>4</v>
      </c>
      <c r="M93" s="194" t="e">
        <f t="shared" si="8"/>
        <v>#REF!</v>
      </c>
      <c r="O93" s="194">
        <f t="shared" si="6"/>
        <v>79</v>
      </c>
      <c r="P93" s="194" t="s">
        <v>275</v>
      </c>
    </row>
    <row r="94" spans="2:16" ht="13">
      <c r="B94" s="201" t="s">
        <v>62</v>
      </c>
      <c r="C94" s="84"/>
      <c r="D94" s="103"/>
      <c r="E94" s="103"/>
      <c r="F94" s="103"/>
      <c r="G94" s="104"/>
      <c r="H94" s="105"/>
      <c r="I94" s="200">
        <f>SUM(I63:I93)</f>
        <v>6560.5</v>
      </c>
      <c r="J94" s="59"/>
      <c r="K94" s="200">
        <f>SUM(K63:K93)</f>
        <v>9456</v>
      </c>
      <c r="M94" s="194" t="e">
        <f t="shared" si="8"/>
        <v>#REF!</v>
      </c>
      <c r="N94" s="194" t="s">
        <v>138</v>
      </c>
    </row>
    <row r="95" spans="2:16" ht="13.5" thickBot="1">
      <c r="B95" s="241" t="s">
        <v>377</v>
      </c>
      <c r="C95" s="240">
        <f>O93</f>
        <v>79</v>
      </c>
      <c r="I95" s="230">
        <f>+I46+I61+I94</f>
        <v>21574.5</v>
      </c>
      <c r="J95" s="231"/>
      <c r="K95" s="230">
        <f>+K46+K61+K94</f>
        <v>25908.25</v>
      </c>
    </row>
    <row r="96" spans="2:16" ht="13.5" thickTop="1">
      <c r="B96" s="229"/>
      <c r="I96" s="237"/>
      <c r="J96" s="231"/>
      <c r="K96" s="237"/>
    </row>
    <row r="97" spans="1:13" ht="13">
      <c r="B97" s="263" t="s">
        <v>513</v>
      </c>
      <c r="I97" s="237"/>
      <c r="J97" s="231"/>
      <c r="K97" s="237"/>
    </row>
    <row r="98" spans="1:13" ht="13.5">
      <c r="B98" s="238" t="s">
        <v>326</v>
      </c>
      <c r="I98" s="237"/>
      <c r="J98" s="231"/>
      <c r="K98" s="237"/>
    </row>
    <row r="99" spans="1:13" ht="13">
      <c r="B99" s="83" t="s">
        <v>493</v>
      </c>
      <c r="D99" s="103" t="s">
        <v>114</v>
      </c>
      <c r="E99" s="103" t="s">
        <v>254</v>
      </c>
      <c r="F99" s="103" t="s">
        <v>273</v>
      </c>
      <c r="G99" s="104">
        <v>1</v>
      </c>
      <c r="I99" s="193">
        <f>668+68</f>
        <v>736</v>
      </c>
      <c r="J99" s="204"/>
      <c r="K99" s="193">
        <f>760+68</f>
        <v>828</v>
      </c>
      <c r="M99" s="194" t="e">
        <f>+#REF!+1</f>
        <v>#REF!</v>
      </c>
    </row>
    <row r="100" spans="1:13" ht="13.5">
      <c r="B100" s="264" t="s">
        <v>490</v>
      </c>
      <c r="C100" s="264"/>
      <c r="D100" s="264"/>
      <c r="E100" s="264"/>
      <c r="F100" s="264"/>
      <c r="G100" s="264"/>
      <c r="H100" s="264"/>
      <c r="I100" s="264"/>
      <c r="J100" s="264"/>
      <c r="K100" s="264"/>
    </row>
    <row r="101" spans="1:13" ht="15.5">
      <c r="B101" s="83" t="s">
        <v>625</v>
      </c>
      <c r="C101" s="84"/>
      <c r="D101" s="103" t="s">
        <v>78</v>
      </c>
      <c r="E101" s="103" t="s">
        <v>85</v>
      </c>
      <c r="F101" s="103" t="s">
        <v>412</v>
      </c>
      <c r="G101" s="104">
        <v>1</v>
      </c>
      <c r="I101" s="193">
        <v>0</v>
      </c>
      <c r="J101" s="204"/>
      <c r="K101" s="193">
        <v>361</v>
      </c>
    </row>
    <row r="102" spans="1:13" ht="13">
      <c r="B102" s="229" t="s">
        <v>535</v>
      </c>
      <c r="I102" s="232">
        <f>SUM(I95:I101)</f>
        <v>22310.5</v>
      </c>
      <c r="J102" s="231"/>
      <c r="K102" s="232">
        <f>SUM(K95:K101)</f>
        <v>27097.25</v>
      </c>
    </row>
    <row r="103" spans="1:13" ht="13">
      <c r="B103" s="76"/>
      <c r="C103" s="76"/>
      <c r="D103" s="76"/>
      <c r="E103" s="76"/>
      <c r="F103" s="77"/>
      <c r="G103" s="76"/>
      <c r="H103" s="76"/>
      <c r="I103" s="235"/>
      <c r="J103" s="105"/>
      <c r="K103" s="235"/>
    </row>
    <row r="104" spans="1:13" ht="42.75" customHeight="1">
      <c r="A104" s="236">
        <v>-1</v>
      </c>
      <c r="B104" s="364" t="s">
        <v>286</v>
      </c>
      <c r="C104" s="364"/>
      <c r="D104" s="364"/>
      <c r="E104" s="364"/>
      <c r="F104" s="364"/>
      <c r="G104" s="364"/>
      <c r="H104" s="364"/>
      <c r="I104" s="364"/>
      <c r="J104" s="364"/>
      <c r="K104" s="364"/>
    </row>
    <row r="105" spans="1:13" ht="42.65" customHeight="1">
      <c r="A105" s="236">
        <v>-2</v>
      </c>
      <c r="B105" s="364" t="s">
        <v>285</v>
      </c>
      <c r="C105" s="364"/>
      <c r="D105" s="364"/>
      <c r="E105" s="364"/>
      <c r="F105" s="364"/>
      <c r="G105" s="364"/>
      <c r="H105" s="364"/>
      <c r="I105" s="364"/>
      <c r="J105" s="364"/>
      <c r="K105" s="364"/>
    </row>
    <row r="106" spans="1:13" ht="29.25" customHeight="1">
      <c r="A106" s="236">
        <v>-3</v>
      </c>
      <c r="B106" s="364" t="s">
        <v>118</v>
      </c>
      <c r="C106" s="364"/>
      <c r="D106" s="364"/>
      <c r="E106" s="364"/>
      <c r="F106" s="364"/>
      <c r="G106" s="364"/>
      <c r="H106" s="364"/>
      <c r="I106" s="364"/>
      <c r="J106" s="364"/>
      <c r="K106" s="364"/>
    </row>
    <row r="107" spans="1:13" ht="17.149999999999999" customHeight="1">
      <c r="A107" s="236">
        <v>-4</v>
      </c>
      <c r="B107" s="364" t="s">
        <v>623</v>
      </c>
      <c r="C107" s="364"/>
      <c r="D107" s="364"/>
      <c r="E107" s="364"/>
      <c r="F107" s="364"/>
      <c r="G107" s="364"/>
      <c r="H107" s="364"/>
      <c r="I107" s="364"/>
      <c r="J107" s="273"/>
      <c r="K107" s="273"/>
    </row>
    <row r="108" spans="1:13" ht="17.149999999999999" customHeight="1">
      <c r="A108" s="236">
        <v>-5</v>
      </c>
      <c r="B108" s="364" t="s">
        <v>624</v>
      </c>
      <c r="C108" s="364"/>
      <c r="D108" s="364"/>
      <c r="E108" s="364"/>
      <c r="F108" s="364"/>
      <c r="G108" s="364"/>
      <c r="H108" s="364"/>
      <c r="I108" s="364"/>
      <c r="J108" s="364"/>
      <c r="K108" s="364"/>
    </row>
    <row r="109" spans="1:13" ht="19.5" customHeight="1">
      <c r="A109" s="236">
        <v>-6</v>
      </c>
      <c r="B109" s="364" t="s">
        <v>455</v>
      </c>
      <c r="C109" s="364"/>
      <c r="D109" s="364"/>
      <c r="E109" s="364"/>
      <c r="F109" s="364"/>
      <c r="G109" s="364"/>
      <c r="H109" s="364"/>
      <c r="I109" s="364"/>
      <c r="J109" s="364"/>
      <c r="K109" s="364"/>
    </row>
    <row r="110" spans="1:13" ht="19.399999999999999" customHeight="1">
      <c r="A110" s="236">
        <v>-7</v>
      </c>
      <c r="B110" s="364" t="s">
        <v>133</v>
      </c>
      <c r="C110" s="364"/>
      <c r="D110" s="364"/>
      <c r="E110" s="364"/>
      <c r="F110" s="364"/>
      <c r="G110" s="364"/>
      <c r="H110" s="364"/>
      <c r="I110" s="364"/>
      <c r="J110" s="364"/>
      <c r="K110" s="364"/>
    </row>
    <row r="111" spans="1:13" ht="19.5" customHeight="1">
      <c r="A111" s="236">
        <v>-8</v>
      </c>
      <c r="B111" s="364" t="s">
        <v>410</v>
      </c>
      <c r="C111" s="364"/>
      <c r="D111" s="364"/>
      <c r="E111" s="364"/>
      <c r="F111" s="364"/>
      <c r="G111" s="364"/>
      <c r="H111" s="364"/>
      <c r="I111" s="364"/>
      <c r="J111" s="364"/>
      <c r="K111" s="364"/>
    </row>
    <row r="112" spans="1:13" ht="21.65" customHeight="1">
      <c r="A112" s="236">
        <v>-9</v>
      </c>
      <c r="B112" s="364" t="s">
        <v>343</v>
      </c>
      <c r="C112" s="364"/>
      <c r="D112" s="364"/>
      <c r="E112" s="364"/>
      <c r="F112" s="364"/>
      <c r="G112" s="364"/>
      <c r="H112" s="364"/>
      <c r="I112" s="364"/>
      <c r="J112" s="364"/>
      <c r="K112" s="364"/>
    </row>
    <row r="113" spans="1:11" ht="24" customHeight="1">
      <c r="A113" s="236">
        <v>-10</v>
      </c>
      <c r="B113" s="364" t="s">
        <v>626</v>
      </c>
      <c r="C113" s="364"/>
      <c r="D113" s="364"/>
      <c r="E113" s="364"/>
      <c r="F113" s="364"/>
      <c r="G113" s="364"/>
      <c r="H113" s="364"/>
      <c r="I113" s="364"/>
      <c r="J113" s="364"/>
      <c r="K113" s="364"/>
    </row>
  </sheetData>
  <autoFilter ref="A7:P95" xr:uid="{00000000-0009-0000-0000-00004A000000}"/>
  <mergeCells count="10">
    <mergeCell ref="B113:K113"/>
    <mergeCell ref="B110:K110"/>
    <mergeCell ref="B111:K111"/>
    <mergeCell ref="B112:K112"/>
    <mergeCell ref="B104:K104"/>
    <mergeCell ref="B105:K105"/>
    <mergeCell ref="B106:K106"/>
    <mergeCell ref="B107:I107"/>
    <mergeCell ref="B109:K109"/>
    <mergeCell ref="B108:K108"/>
  </mergeCells>
  <conditionalFormatting sqref="B8:K102">
    <cfRule type="expression" dxfId="100" priority="1">
      <formula>MOD(ROW(),2)=0</formula>
    </cfRule>
  </conditionalFormatting>
  <pageMargins left="0.45" right="0.45" top="0.25" bottom="0.25" header="0.3" footer="0.3"/>
  <pageSetup paperSize="3" scale="7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K38"/>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630</v>
      </c>
      <c r="C6" s="155"/>
      <c r="D6" s="156">
        <f>'CPN Portfolio 02.01.17'!K46</f>
        <v>7425.25</v>
      </c>
      <c r="E6" s="156">
        <f>'CPN Portfolio 02.01.17'!K61</f>
        <v>9027</v>
      </c>
      <c r="F6" s="156">
        <f>'CPN Portfolio 02.01.17'!K94</f>
        <v>9456</v>
      </c>
      <c r="G6" s="158"/>
      <c r="H6" s="156">
        <f>SUM(D6:G6)</f>
        <v>25908.25</v>
      </c>
      <c r="J6" s="159"/>
    </row>
    <row r="7" spans="1:11">
      <c r="B7" s="276"/>
      <c r="D7" s="267">
        <v>0</v>
      </c>
      <c r="E7" s="267">
        <v>0</v>
      </c>
      <c r="F7" s="267">
        <v>0</v>
      </c>
      <c r="G7" s="272"/>
      <c r="H7" s="267">
        <f t="shared" ref="H7" si="0">SUM(D7:F7)</f>
        <v>0</v>
      </c>
    </row>
    <row r="8" spans="1:11">
      <c r="A8" s="147"/>
      <c r="B8" s="155" t="s">
        <v>632</v>
      </c>
      <c r="C8" s="161"/>
      <c r="D8" s="214">
        <f>SUM(D6:D7)</f>
        <v>7425.25</v>
      </c>
      <c r="E8" s="214">
        <f>SUM(E6:E7)</f>
        <v>9027</v>
      </c>
      <c r="F8" s="214">
        <f>SUM(F6:F7)</f>
        <v>9456</v>
      </c>
      <c r="G8" s="214">
        <f>SUM(G6:G7)</f>
        <v>0</v>
      </c>
      <c r="H8" s="214">
        <f>SUM(H6:H7)</f>
        <v>25908.25</v>
      </c>
      <c r="J8" s="159">
        <f>H8-'CPN Portfolio 06.30.17'!K95</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160" t="s">
        <v>494</v>
      </c>
      <c r="C13" s="161"/>
      <c r="D13" s="274">
        <v>0</v>
      </c>
      <c r="E13" s="274">
        <v>0</v>
      </c>
      <c r="F13" s="274">
        <v>828</v>
      </c>
      <c r="G13" s="168"/>
      <c r="H13" s="275">
        <f>SUM(D13:F13)</f>
        <v>828</v>
      </c>
    </row>
    <row r="14" spans="1:11">
      <c r="A14" s="147"/>
      <c r="B14" s="160" t="s">
        <v>425</v>
      </c>
      <c r="C14" s="161"/>
      <c r="D14" s="167">
        <f>SUM(D13:D13)</f>
        <v>0</v>
      </c>
      <c r="E14" s="167">
        <f>SUM(E13:E13)</f>
        <v>0</v>
      </c>
      <c r="F14" s="167">
        <f>SUM(F13:F13)</f>
        <v>828</v>
      </c>
      <c r="G14" s="167">
        <f>SUM(G13:G13)</f>
        <v>0</v>
      </c>
      <c r="H14" s="167">
        <f>SUM(H13:H13)</f>
        <v>828</v>
      </c>
    </row>
    <row r="15" spans="1:11">
      <c r="A15" s="147"/>
      <c r="B15" s="239" t="s">
        <v>360</v>
      </c>
      <c r="C15" s="161"/>
      <c r="D15" s="167"/>
      <c r="E15" s="167"/>
      <c r="F15" s="167"/>
      <c r="G15" s="168"/>
      <c r="H15" s="169"/>
    </row>
    <row r="16" spans="1:11">
      <c r="A16" s="147"/>
      <c r="B16" s="160" t="s">
        <v>627</v>
      </c>
      <c r="C16" s="161"/>
      <c r="D16" s="167"/>
      <c r="E16" s="167">
        <v>361</v>
      </c>
      <c r="F16" s="167"/>
      <c r="G16" s="168"/>
      <c r="H16" s="169">
        <v>361</v>
      </c>
    </row>
    <row r="17" spans="1:10" ht="14.5" thickBot="1">
      <c r="A17" s="147"/>
      <c r="B17" s="160" t="s">
        <v>586</v>
      </c>
      <c r="C17" s="161"/>
      <c r="D17" s="171">
        <f>SUM(D14:D16)</f>
        <v>0</v>
      </c>
      <c r="E17" s="171">
        <f>SUM(E14:E16)</f>
        <v>361</v>
      </c>
      <c r="F17" s="171">
        <f>SUM(F14:F15)</f>
        <v>828</v>
      </c>
      <c r="G17" s="171">
        <f>SUM(G14:G15)</f>
        <v>0</v>
      </c>
      <c r="H17" s="171">
        <f>SUM(H14:H16)</f>
        <v>1189</v>
      </c>
      <c r="J17" s="159"/>
    </row>
    <row r="18" spans="1:10" ht="14.5" thickTop="1">
      <c r="A18" s="147"/>
      <c r="B18" s="160"/>
      <c r="C18" s="161"/>
      <c r="D18" s="173"/>
      <c r="E18" s="173"/>
      <c r="F18" s="174"/>
      <c r="G18" s="175"/>
      <c r="H18" s="176"/>
    </row>
    <row r="19" spans="1:10" ht="14.5" thickBot="1">
      <c r="A19" s="147"/>
      <c r="B19" s="148" t="s">
        <v>303</v>
      </c>
      <c r="C19" s="161"/>
      <c r="D19" s="179">
        <f>+D8+D17</f>
        <v>7425.25</v>
      </c>
      <c r="E19" s="179">
        <f>+E8+E17</f>
        <v>9388</v>
      </c>
      <c r="F19" s="179">
        <f>+F8+F17</f>
        <v>10284</v>
      </c>
      <c r="G19" s="175"/>
      <c r="H19" s="179">
        <f>+H8+H17</f>
        <v>27097.25</v>
      </c>
      <c r="J19" s="159">
        <f>H19-'CPN Portfolio 06.30.17'!K102</f>
        <v>0</v>
      </c>
    </row>
    <row r="20" spans="1:10">
      <c r="A20" s="147"/>
    </row>
    <row r="21" spans="1:10">
      <c r="A21" s="147"/>
      <c r="H21" s="244" t="s">
        <v>409</v>
      </c>
      <c r="J21" s="265"/>
    </row>
    <row r="22" spans="1:10">
      <c r="B22" s="243" t="s">
        <v>387</v>
      </c>
      <c r="C22"/>
      <c r="D22" t="s">
        <v>388</v>
      </c>
      <c r="H22" s="147">
        <v>10</v>
      </c>
    </row>
    <row r="23" spans="1:10">
      <c r="B23" s="243" t="s">
        <v>389</v>
      </c>
      <c r="C23"/>
      <c r="D23" t="s">
        <v>390</v>
      </c>
      <c r="H23" s="147">
        <v>44</v>
      </c>
      <c r="J23" s="159"/>
    </row>
    <row r="24" spans="1:10">
      <c r="B24" s="243" t="s">
        <v>391</v>
      </c>
      <c r="C24"/>
      <c r="D24" t="s">
        <v>392</v>
      </c>
      <c r="H24" s="147">
        <f>14+28</f>
        <v>42</v>
      </c>
    </row>
    <row r="25" spans="1:10">
      <c r="B25" s="243" t="s">
        <v>393</v>
      </c>
      <c r="C25"/>
      <c r="D25" t="s">
        <v>394</v>
      </c>
      <c r="H25" s="147">
        <v>12</v>
      </c>
    </row>
    <row r="26" spans="1:10">
      <c r="B26" s="243" t="s">
        <v>395</v>
      </c>
      <c r="C26"/>
      <c r="D26" t="s">
        <v>396</v>
      </c>
      <c r="H26" s="147">
        <f>6+9</f>
        <v>15</v>
      </c>
    </row>
    <row r="27" spans="1:10">
      <c r="B27" s="243" t="s">
        <v>397</v>
      </c>
      <c r="C27"/>
      <c r="D27" t="s">
        <v>404</v>
      </c>
      <c r="H27" s="147">
        <v>12</v>
      </c>
    </row>
    <row r="28" spans="1:10">
      <c r="B28" s="243" t="s">
        <v>406</v>
      </c>
      <c r="C28"/>
      <c r="D28" t="s">
        <v>407</v>
      </c>
      <c r="H28" s="147">
        <v>15</v>
      </c>
    </row>
    <row r="29" spans="1:10">
      <c r="B29" s="243" t="s">
        <v>398</v>
      </c>
      <c r="C29"/>
      <c r="D29" t="s">
        <v>399</v>
      </c>
      <c r="F29" s="147" t="s">
        <v>582</v>
      </c>
      <c r="H29" s="147">
        <v>19</v>
      </c>
    </row>
    <row r="30" spans="1:10">
      <c r="B30" s="243" t="s">
        <v>400</v>
      </c>
      <c r="C30"/>
      <c r="D30" t="s">
        <v>401</v>
      </c>
      <c r="H30" s="147">
        <v>20</v>
      </c>
    </row>
    <row r="31" spans="1:10">
      <c r="B31" s="243" t="s">
        <v>434</v>
      </c>
      <c r="C31"/>
      <c r="D31" t="s">
        <v>435</v>
      </c>
      <c r="H31" s="147">
        <v>10</v>
      </c>
    </row>
    <row r="32" spans="1:10">
      <c r="B32" s="243" t="s">
        <v>434</v>
      </c>
      <c r="C32"/>
      <c r="D32" s="73" t="s">
        <v>484</v>
      </c>
      <c r="H32" s="147">
        <v>10</v>
      </c>
    </row>
    <row r="33" spans="2:8" ht="14.5" thickBot="1">
      <c r="B33" s="243"/>
      <c r="C33"/>
      <c r="D33"/>
      <c r="H33" s="245">
        <f>SUM(H22:H32)</f>
        <v>209</v>
      </c>
    </row>
    <row r="34" spans="2:8" ht="14.5" thickTop="1">
      <c r="B34" s="243" t="s">
        <v>402</v>
      </c>
      <c r="C34"/>
      <c r="D34" t="s">
        <v>485</v>
      </c>
    </row>
    <row r="35" spans="2:8">
      <c r="B35" s="243" t="s">
        <v>403</v>
      </c>
      <c r="C35"/>
      <c r="D35" t="s">
        <v>405</v>
      </c>
    </row>
    <row r="37" spans="2:8">
      <c r="B37" s="243" t="s">
        <v>429</v>
      </c>
      <c r="D37" s="147" t="s">
        <v>430</v>
      </c>
    </row>
    <row r="38" spans="2:8">
      <c r="B38" s="243" t="s">
        <v>402</v>
      </c>
      <c r="D38" t="s">
        <v>437</v>
      </c>
      <c r="E38"/>
    </row>
  </sheetData>
  <conditionalFormatting sqref="B12">
    <cfRule type="expression" dxfId="99" priority="1">
      <formula>MOD(ROW(),2)=0</formula>
    </cfRule>
  </conditionalFormatting>
  <conditionalFormatting sqref="B16">
    <cfRule type="expression" dxfId="98" priority="2">
      <formula>MOD(ROW(),2)=0</formula>
    </cfRule>
  </conditionalFormatting>
  <pageMargins left="0.7" right="0.7" top="0.75" bottom="0.75" header="0.3" footer="0.3"/>
  <pageSetup scale="83"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K38"/>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630</v>
      </c>
      <c r="C6" s="155"/>
      <c r="D6" s="156">
        <f>'CPN Portfolio 02.01.17'!I46</f>
        <v>6482</v>
      </c>
      <c r="E6" s="156">
        <f>'CPN Portfolio 02.01.17'!I61</f>
        <v>8532</v>
      </c>
      <c r="F6" s="156">
        <f>'CPN Portfolio 02.01.17'!I94</f>
        <v>6560.5</v>
      </c>
      <c r="G6" s="158"/>
      <c r="H6" s="156">
        <f>SUM(D6:G6)</f>
        <v>21574.5</v>
      </c>
      <c r="J6" s="159"/>
    </row>
    <row r="7" spans="1:11">
      <c r="B7" s="276"/>
      <c r="D7" s="267">
        <v>0</v>
      </c>
      <c r="E7" s="267">
        <v>0</v>
      </c>
      <c r="F7" s="267">
        <v>0</v>
      </c>
      <c r="G7" s="272"/>
      <c r="H7" s="267">
        <f t="shared" ref="H7" si="0">SUM(D7:F7)</f>
        <v>0</v>
      </c>
    </row>
    <row r="8" spans="1:11">
      <c r="A8" s="147"/>
      <c r="B8" s="155" t="s">
        <v>632</v>
      </c>
      <c r="C8" s="161"/>
      <c r="D8" s="214">
        <f>SUM(D6:D7)</f>
        <v>6482</v>
      </c>
      <c r="E8" s="214">
        <f>SUM(E6:E7)</f>
        <v>8532</v>
      </c>
      <c r="F8" s="214">
        <f>SUM(F6:F7)</f>
        <v>6560.5</v>
      </c>
      <c r="G8" s="214">
        <f>SUM(G6:G7)</f>
        <v>0</v>
      </c>
      <c r="H8" s="214">
        <f>SUM(H6:H7)</f>
        <v>21574.5</v>
      </c>
      <c r="J8" s="159">
        <f>H8-'CPN Portfolio 06.30.17'!I95</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160" t="s">
        <v>494</v>
      </c>
      <c r="C13" s="161"/>
      <c r="D13" s="274">
        <v>0</v>
      </c>
      <c r="E13" s="274">
        <v>0</v>
      </c>
      <c r="F13" s="274">
        <v>736</v>
      </c>
      <c r="G13" s="168"/>
      <c r="H13" s="275">
        <f>SUM(D13:F13)</f>
        <v>736</v>
      </c>
    </row>
    <row r="14" spans="1:11">
      <c r="A14" s="147"/>
      <c r="B14" s="160" t="s">
        <v>425</v>
      </c>
      <c r="C14" s="161"/>
      <c r="D14" s="167">
        <f>SUM(D13:D13)</f>
        <v>0</v>
      </c>
      <c r="E14" s="167">
        <f>SUM(E13:E13)</f>
        <v>0</v>
      </c>
      <c r="F14" s="167">
        <f>SUM(F13:F13)</f>
        <v>736</v>
      </c>
      <c r="G14" s="167">
        <f>SUM(G13:G13)</f>
        <v>0</v>
      </c>
      <c r="H14" s="167">
        <f>SUM(H13:H13)</f>
        <v>736</v>
      </c>
    </row>
    <row r="15" spans="1:11">
      <c r="A15" s="147"/>
      <c r="B15" s="239" t="s">
        <v>360</v>
      </c>
      <c r="C15" s="161"/>
      <c r="D15" s="167"/>
      <c r="E15" s="167"/>
      <c r="F15" s="167"/>
      <c r="G15" s="168"/>
      <c r="H15" s="169"/>
    </row>
    <row r="16" spans="1:11">
      <c r="A16" s="147"/>
      <c r="B16" s="160" t="s">
        <v>627</v>
      </c>
      <c r="C16" s="161"/>
      <c r="D16" s="167"/>
      <c r="E16" s="167">
        <v>0</v>
      </c>
      <c r="F16" s="167"/>
      <c r="G16" s="168"/>
      <c r="H16" s="169">
        <f>SUM(D16:F16)</f>
        <v>0</v>
      </c>
    </row>
    <row r="17" spans="1:10" ht="14.5" thickBot="1">
      <c r="A17" s="147"/>
      <c r="B17" s="160" t="s">
        <v>587</v>
      </c>
      <c r="C17" s="161"/>
      <c r="D17" s="171">
        <f>SUM(D16:D16)</f>
        <v>0</v>
      </c>
      <c r="E17" s="171">
        <f>SUM(E16:E16)</f>
        <v>0</v>
      </c>
      <c r="F17" s="171">
        <f>SUM(F16:F16)</f>
        <v>0</v>
      </c>
      <c r="G17" s="171">
        <f>SUM(G16:G16)</f>
        <v>0</v>
      </c>
      <c r="H17" s="171">
        <f>SUM(H16:H16)</f>
        <v>0</v>
      </c>
      <c r="J17" s="159"/>
    </row>
    <row r="18" spans="1:10" ht="14.5" thickTop="1">
      <c r="A18" s="147"/>
      <c r="B18" s="160"/>
      <c r="C18" s="161"/>
      <c r="D18" s="173"/>
      <c r="E18" s="173"/>
      <c r="F18" s="174"/>
      <c r="G18" s="175"/>
      <c r="H18" s="176"/>
    </row>
    <row r="19" spans="1:10" ht="14.5" thickBot="1">
      <c r="A19" s="147"/>
      <c r="B19" s="148" t="s">
        <v>537</v>
      </c>
      <c r="C19" s="161"/>
      <c r="D19" s="179">
        <f>+D8+D14+D17</f>
        <v>6482</v>
      </c>
      <c r="E19" s="179">
        <f>+E8+E14+E17</f>
        <v>8532</v>
      </c>
      <c r="F19" s="179">
        <f>+F8+F14+F17</f>
        <v>7296.5</v>
      </c>
      <c r="G19" s="179">
        <f>+G8+G14+G17</f>
        <v>0</v>
      </c>
      <c r="H19" s="179">
        <f>+H8+H14+H17</f>
        <v>22310.5</v>
      </c>
      <c r="J19" s="159">
        <f>H19-'CPN Portfolio 06.30.17'!I102</f>
        <v>0</v>
      </c>
    </row>
    <row r="20" spans="1:10">
      <c r="A20" s="147"/>
    </row>
    <row r="21" spans="1:10">
      <c r="A21" s="147"/>
      <c r="H21" s="244" t="s">
        <v>409</v>
      </c>
      <c r="J21" s="265"/>
    </row>
    <row r="22" spans="1:10">
      <c r="B22" s="243" t="s">
        <v>387</v>
      </c>
      <c r="C22"/>
      <c r="D22" t="s">
        <v>388</v>
      </c>
      <c r="H22" s="147">
        <v>10</v>
      </c>
    </row>
    <row r="23" spans="1:10">
      <c r="B23" s="243" t="s">
        <v>389</v>
      </c>
      <c r="C23"/>
      <c r="D23" t="s">
        <v>390</v>
      </c>
      <c r="H23" s="147">
        <v>44</v>
      </c>
      <c r="J23" s="159"/>
    </row>
    <row r="24" spans="1:10">
      <c r="B24" s="243" t="s">
        <v>391</v>
      </c>
      <c r="C24"/>
      <c r="D24" t="s">
        <v>392</v>
      </c>
      <c r="H24" s="147">
        <f>14+28</f>
        <v>42</v>
      </c>
    </row>
    <row r="25" spans="1:10">
      <c r="B25" s="243" t="s">
        <v>393</v>
      </c>
      <c r="C25"/>
      <c r="D25" t="s">
        <v>394</v>
      </c>
      <c r="H25" s="147">
        <v>12</v>
      </c>
    </row>
    <row r="26" spans="1:10">
      <c r="B26" s="243" t="s">
        <v>395</v>
      </c>
      <c r="C26"/>
      <c r="D26" t="s">
        <v>396</v>
      </c>
      <c r="H26" s="147">
        <f>6+9</f>
        <v>15</v>
      </c>
    </row>
    <row r="27" spans="1:10">
      <c r="B27" s="243" t="s">
        <v>397</v>
      </c>
      <c r="C27"/>
      <c r="D27" t="s">
        <v>404</v>
      </c>
      <c r="H27" s="147">
        <v>12</v>
      </c>
    </row>
    <row r="28" spans="1:10">
      <c r="B28" s="243" t="s">
        <v>406</v>
      </c>
      <c r="C28"/>
      <c r="D28" t="s">
        <v>407</v>
      </c>
      <c r="H28" s="147">
        <v>15</v>
      </c>
    </row>
    <row r="29" spans="1:10">
      <c r="B29" s="243" t="s">
        <v>398</v>
      </c>
      <c r="C29"/>
      <c r="D29" t="s">
        <v>399</v>
      </c>
      <c r="H29" s="147">
        <v>19</v>
      </c>
    </row>
    <row r="30" spans="1:10">
      <c r="B30" s="243" t="s">
        <v>400</v>
      </c>
      <c r="C30"/>
      <c r="D30" t="s">
        <v>401</v>
      </c>
      <c r="H30" s="147">
        <v>20</v>
      </c>
    </row>
    <row r="31" spans="1:10">
      <c r="B31" s="243" t="s">
        <v>434</v>
      </c>
      <c r="C31"/>
      <c r="D31" t="s">
        <v>435</v>
      </c>
      <c r="H31" s="147">
        <v>10</v>
      </c>
    </row>
    <row r="32" spans="1:10">
      <c r="B32" s="243" t="s">
        <v>434</v>
      </c>
      <c r="C32"/>
      <c r="D32" s="73" t="s">
        <v>484</v>
      </c>
      <c r="H32" s="147">
        <v>10</v>
      </c>
    </row>
    <row r="33" spans="2:8" ht="14.5" thickBot="1">
      <c r="B33" s="243"/>
      <c r="C33"/>
      <c r="D33"/>
      <c r="H33" s="245">
        <f>SUM(H22:H32)</f>
        <v>209</v>
      </c>
    </row>
    <row r="34" spans="2:8" ht="14.5" thickTop="1">
      <c r="B34" s="243" t="s">
        <v>402</v>
      </c>
      <c r="C34"/>
      <c r="D34" t="s">
        <v>485</v>
      </c>
    </row>
    <row r="35" spans="2:8">
      <c r="B35" s="243" t="s">
        <v>403</v>
      </c>
      <c r="C35"/>
      <c r="D35" t="s">
        <v>405</v>
      </c>
    </row>
    <row r="37" spans="2:8">
      <c r="B37" s="243" t="s">
        <v>429</v>
      </c>
      <c r="D37" s="147" t="s">
        <v>430</v>
      </c>
    </row>
    <row r="38" spans="2:8">
      <c r="B38" s="243" t="s">
        <v>402</v>
      </c>
      <c r="D38" t="s">
        <v>437</v>
      </c>
      <c r="E38"/>
    </row>
  </sheetData>
  <conditionalFormatting sqref="B12">
    <cfRule type="expression" dxfId="97" priority="2">
      <formula>MOD(ROW(),2)=0</formula>
    </cfRule>
  </conditionalFormatting>
  <conditionalFormatting sqref="B16">
    <cfRule type="expression" dxfId="96" priority="1">
      <formula>MOD(ROW(),2)=0</formula>
    </cfRule>
  </conditionalFormatting>
  <pageMargins left="0.7" right="0.7" top="0.75" bottom="0.75" header="0.3" footer="0.3"/>
  <pageSetup scale="83"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S113"/>
  <sheetViews>
    <sheetView workbookViewId="0">
      <selection activeCell="L53" sqref="L53"/>
    </sheetView>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629</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5.5">
      <c r="B29" s="83" t="s">
        <v>590</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619</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5.5">
      <c r="B37" s="83" t="s">
        <v>621</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5.5">
      <c r="B44" s="83" t="s">
        <v>622</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5" ht="13">
      <c r="B49" s="83" t="s">
        <v>457</v>
      </c>
      <c r="C49" s="84"/>
      <c r="D49" s="103" t="s">
        <v>122</v>
      </c>
      <c r="E49" s="103" t="s">
        <v>65</v>
      </c>
      <c r="F49" s="103" t="s">
        <v>273</v>
      </c>
      <c r="G49" s="104">
        <v>1</v>
      </c>
      <c r="H49" s="105"/>
      <c r="I49" s="200">
        <v>1009</v>
      </c>
      <c r="J49" s="59"/>
      <c r="K49" s="200">
        <v>1000</v>
      </c>
      <c r="O49" s="194">
        <f>O48+1</f>
        <v>37</v>
      </c>
    </row>
    <row r="50" spans="2:15" ht="13">
      <c r="B50" s="83" t="s">
        <v>67</v>
      </c>
      <c r="C50" s="84"/>
      <c r="D50" s="103" t="s">
        <v>122</v>
      </c>
      <c r="E50" s="103" t="s">
        <v>65</v>
      </c>
      <c r="F50" s="103" t="s">
        <v>298</v>
      </c>
      <c r="G50" s="104">
        <v>1</v>
      </c>
      <c r="H50" s="105"/>
      <c r="I50" s="200">
        <v>782</v>
      </c>
      <c r="J50" s="59"/>
      <c r="K50" s="200">
        <v>842</v>
      </c>
      <c r="M50" s="194" t="e">
        <f>+M27+1</f>
        <v>#REF!</v>
      </c>
      <c r="O50" s="194">
        <f>+O49+1</f>
        <v>38</v>
      </c>
    </row>
    <row r="51" spans="2:15"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5" ht="15.5">
      <c r="B52" s="83" t="s">
        <v>509</v>
      </c>
      <c r="C52" s="84"/>
      <c r="D52" s="103" t="s">
        <v>122</v>
      </c>
      <c r="E52" s="103" t="s">
        <v>65</v>
      </c>
      <c r="F52" s="103" t="s">
        <v>411</v>
      </c>
      <c r="G52" s="104">
        <v>1</v>
      </c>
      <c r="H52" s="105"/>
      <c r="I52" s="200">
        <v>763</v>
      </c>
      <c r="J52" s="59"/>
      <c r="K52" s="200">
        <v>781</v>
      </c>
      <c r="M52" s="194" t="e">
        <f>+M50+1</f>
        <v>#REF!</v>
      </c>
      <c r="O52" s="194">
        <f>+O51+1</f>
        <v>40</v>
      </c>
    </row>
    <row r="53" spans="2:15" ht="13">
      <c r="B53" s="83" t="s">
        <v>381</v>
      </c>
      <c r="C53" s="84"/>
      <c r="D53" s="103" t="s">
        <v>122</v>
      </c>
      <c r="E53" s="103" t="s">
        <v>65</v>
      </c>
      <c r="F53" s="103" t="s">
        <v>273</v>
      </c>
      <c r="G53" s="104">
        <v>1</v>
      </c>
      <c r="H53" s="105"/>
      <c r="I53" s="200">
        <v>740</v>
      </c>
      <c r="J53" s="59"/>
      <c r="K53" s="200">
        <v>762</v>
      </c>
      <c r="O53" s="194">
        <f t="shared" ref="O53:O60" si="4">+O52+1</f>
        <v>41</v>
      </c>
    </row>
    <row r="54" spans="2:15" ht="13">
      <c r="B54" s="83" t="s">
        <v>64</v>
      </c>
      <c r="C54" s="84"/>
      <c r="D54" s="103" t="s">
        <v>122</v>
      </c>
      <c r="E54" s="103" t="s">
        <v>65</v>
      </c>
      <c r="F54" s="103" t="s">
        <v>273</v>
      </c>
      <c r="G54" s="104">
        <v>0.75</v>
      </c>
      <c r="H54" s="105"/>
      <c r="I54" s="200">
        <v>779</v>
      </c>
      <c r="J54" s="59"/>
      <c r="K54" s="200">
        <v>746</v>
      </c>
      <c r="M54" s="194" t="e">
        <f>+M52+1</f>
        <v>#REF!</v>
      </c>
      <c r="O54" s="194">
        <f t="shared" si="4"/>
        <v>42</v>
      </c>
    </row>
    <row r="55" spans="2:15"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5" ht="13">
      <c r="B56" s="83" t="s">
        <v>70</v>
      </c>
      <c r="C56" s="84"/>
      <c r="D56" s="103" t="s">
        <v>122</v>
      </c>
      <c r="E56" s="103" t="s">
        <v>65</v>
      </c>
      <c r="F56" s="103" t="s">
        <v>273</v>
      </c>
      <c r="G56" s="104">
        <v>1</v>
      </c>
      <c r="H56" s="105"/>
      <c r="I56" s="200">
        <f>520+3</f>
        <v>523</v>
      </c>
      <c r="J56" s="59"/>
      <c r="K56" s="200">
        <f>606+3</f>
        <v>609</v>
      </c>
      <c r="M56" s="194" t="e">
        <f>+M51+1</f>
        <v>#REF!</v>
      </c>
      <c r="O56" s="194">
        <f t="shared" si="4"/>
        <v>44</v>
      </c>
    </row>
    <row r="57" spans="2:15" ht="13">
      <c r="B57" s="83" t="s">
        <v>72</v>
      </c>
      <c r="C57" s="84"/>
      <c r="D57" s="103" t="s">
        <v>122</v>
      </c>
      <c r="E57" s="103" t="s">
        <v>65</v>
      </c>
      <c r="F57" s="103" t="s">
        <v>298</v>
      </c>
      <c r="G57" s="104">
        <v>1</v>
      </c>
      <c r="H57" s="105"/>
      <c r="I57" s="200">
        <v>426</v>
      </c>
      <c r="J57" s="59"/>
      <c r="K57" s="200">
        <v>500</v>
      </c>
      <c r="M57" s="194" t="e">
        <f t="shared" si="5"/>
        <v>#REF!</v>
      </c>
      <c r="O57" s="194">
        <f t="shared" si="4"/>
        <v>45</v>
      </c>
    </row>
    <row r="58" spans="2:15" ht="13">
      <c r="B58" s="83" t="s">
        <v>73</v>
      </c>
      <c r="C58" s="84"/>
      <c r="D58" s="103" t="s">
        <v>122</v>
      </c>
      <c r="E58" s="103" t="s">
        <v>65</v>
      </c>
      <c r="F58" s="103" t="s">
        <v>298</v>
      </c>
      <c r="G58" s="104">
        <v>1</v>
      </c>
      <c r="H58" s="105"/>
      <c r="I58" s="200">
        <v>400</v>
      </c>
      <c r="J58" s="59"/>
      <c r="K58" s="200">
        <v>453</v>
      </c>
      <c r="M58" s="194" t="e">
        <f t="shared" si="5"/>
        <v>#REF!</v>
      </c>
      <c r="O58" s="194">
        <f t="shared" si="4"/>
        <v>46</v>
      </c>
    </row>
    <row r="59" spans="2:15" ht="13">
      <c r="B59" s="83" t="s">
        <v>75</v>
      </c>
      <c r="C59" s="84"/>
      <c r="D59" s="103" t="s">
        <v>122</v>
      </c>
      <c r="E59" s="103" t="s">
        <v>65</v>
      </c>
      <c r="F59" s="103" t="s">
        <v>273</v>
      </c>
      <c r="G59" s="227">
        <v>0.78500000000000003</v>
      </c>
      <c r="H59" s="105"/>
      <c r="I59" s="200">
        <v>392</v>
      </c>
      <c r="J59" s="59"/>
      <c r="K59" s="200">
        <v>374</v>
      </c>
      <c r="M59" s="194" t="e">
        <f>+#REF!+1</f>
        <v>#REF!</v>
      </c>
      <c r="O59" s="194">
        <f t="shared" si="4"/>
        <v>47</v>
      </c>
    </row>
    <row r="60" spans="2:15" ht="15.5">
      <c r="B60" s="83" t="s">
        <v>510</v>
      </c>
      <c r="C60" s="228"/>
      <c r="D60" s="103" t="s">
        <v>122</v>
      </c>
      <c r="E60" s="103" t="s">
        <v>65</v>
      </c>
      <c r="F60" s="103" t="s">
        <v>298</v>
      </c>
      <c r="G60" s="104">
        <v>1</v>
      </c>
      <c r="H60" s="105"/>
      <c r="I60" s="198">
        <v>210</v>
      </c>
      <c r="J60" s="59"/>
      <c r="K60" s="198">
        <v>236</v>
      </c>
      <c r="M60" s="194" t="e">
        <f t="shared" si="5"/>
        <v>#REF!</v>
      </c>
      <c r="O60" s="194">
        <f t="shared" si="4"/>
        <v>48</v>
      </c>
    </row>
    <row r="61" spans="2:15" ht="13">
      <c r="B61" s="201" t="s">
        <v>62</v>
      </c>
      <c r="C61" s="84"/>
      <c r="D61" s="76"/>
      <c r="E61" s="76"/>
      <c r="F61" s="77"/>
      <c r="G61" s="202"/>
      <c r="H61" s="202"/>
      <c r="I61" s="203">
        <f>SUM(I48:I60)</f>
        <v>8532</v>
      </c>
      <c r="J61" s="204"/>
      <c r="K61" s="203">
        <f>SUM(K48:K60)</f>
        <v>9027</v>
      </c>
      <c r="M61" s="194" t="e">
        <f t="shared" si="5"/>
        <v>#REF!</v>
      </c>
    </row>
    <row r="62" spans="2:15" ht="13">
      <c r="B62" s="90" t="s">
        <v>471</v>
      </c>
      <c r="C62" s="90"/>
      <c r="D62" s="76"/>
      <c r="E62" s="76"/>
      <c r="F62" s="77"/>
      <c r="G62" s="76"/>
      <c r="H62" s="76"/>
      <c r="I62" s="199"/>
      <c r="J62" s="76"/>
      <c r="K62" s="199"/>
    </row>
    <row r="63" spans="2:15" ht="13">
      <c r="B63" s="83" t="s">
        <v>176</v>
      </c>
      <c r="C63" s="84"/>
      <c r="D63" s="103" t="s">
        <v>114</v>
      </c>
      <c r="E63" s="103" t="s">
        <v>254</v>
      </c>
      <c r="F63" s="103" t="s">
        <v>273</v>
      </c>
      <c r="G63" s="104">
        <v>1</v>
      </c>
      <c r="H63" s="105"/>
      <c r="I63" s="200">
        <f>1037+10+15</f>
        <v>1062</v>
      </c>
      <c r="J63" s="59"/>
      <c r="K63" s="200">
        <v>1130</v>
      </c>
      <c r="O63" s="194">
        <f>+O60+1</f>
        <v>49</v>
      </c>
    </row>
    <row r="64" spans="2:15" ht="13">
      <c r="B64" s="83" t="s">
        <v>183</v>
      </c>
      <c r="C64" s="84"/>
      <c r="D64" s="103" t="s">
        <v>114</v>
      </c>
      <c r="E64" s="103" t="s">
        <v>255</v>
      </c>
      <c r="F64" s="103" t="s">
        <v>273</v>
      </c>
      <c r="G64" s="104">
        <v>1</v>
      </c>
      <c r="H64" s="105"/>
      <c r="I64" s="193">
        <f>1030+6+3</f>
        <v>1039</v>
      </c>
      <c r="J64" s="59"/>
      <c r="K64" s="193">
        <v>1130</v>
      </c>
      <c r="M64" s="194" t="e">
        <f>+#REF!+1</f>
        <v>#REF!</v>
      </c>
      <c r="O64" s="194">
        <f t="shared" ref="O64:O93" si="6">+O63+1</f>
        <v>50</v>
      </c>
    </row>
    <row r="65" spans="2:15" ht="13">
      <c r="B65" s="83" t="s">
        <v>80</v>
      </c>
      <c r="C65" s="84"/>
      <c r="D65" s="103" t="s">
        <v>78</v>
      </c>
      <c r="E65" s="103" t="s">
        <v>81</v>
      </c>
      <c r="F65" s="103" t="s">
        <v>298</v>
      </c>
      <c r="G65" s="104">
        <v>1</v>
      </c>
      <c r="H65" s="105"/>
      <c r="I65" s="200">
        <v>720</v>
      </c>
      <c r="J65" s="59"/>
      <c r="K65" s="200">
        <v>807</v>
      </c>
      <c r="M65" s="194" t="e">
        <f>+M61+1</f>
        <v>#REF!</v>
      </c>
      <c r="O65" s="194">
        <f t="shared" si="6"/>
        <v>51</v>
      </c>
    </row>
    <row r="66" spans="2:15" ht="13">
      <c r="B66" s="83" t="s">
        <v>499</v>
      </c>
      <c r="C66" s="84"/>
      <c r="D66" s="103" t="s">
        <v>120</v>
      </c>
      <c r="E66" s="103" t="s">
        <v>500</v>
      </c>
      <c r="F66" s="103" t="s">
        <v>273</v>
      </c>
      <c r="G66" s="104">
        <v>1</v>
      </c>
      <c r="H66" s="105"/>
      <c r="I66" s="200">
        <v>750</v>
      </c>
      <c r="J66" s="59"/>
      <c r="K66" s="200">
        <v>731</v>
      </c>
      <c r="O66" s="194">
        <f t="shared" si="6"/>
        <v>52</v>
      </c>
    </row>
    <row r="67" spans="2:15" ht="13">
      <c r="B67" s="83" t="s">
        <v>187</v>
      </c>
      <c r="C67" s="84"/>
      <c r="D67" s="103" t="s">
        <v>114</v>
      </c>
      <c r="E67" s="103" t="s">
        <v>255</v>
      </c>
      <c r="F67" s="103" t="s">
        <v>413</v>
      </c>
      <c r="G67" s="104">
        <v>1</v>
      </c>
      <c r="H67" s="105"/>
      <c r="I67" s="200">
        <v>0</v>
      </c>
      <c r="J67" s="59"/>
      <c r="K67" s="200">
        <v>725</v>
      </c>
      <c r="M67" s="194" t="e">
        <f>+M64+1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3">
      <c r="B69" s="83" t="s">
        <v>277</v>
      </c>
      <c r="C69" s="84"/>
      <c r="D69" s="103" t="s">
        <v>114</v>
      </c>
      <c r="E69" s="103" t="s">
        <v>254</v>
      </c>
      <c r="F69" s="103" t="s">
        <v>273</v>
      </c>
      <c r="G69" s="104">
        <v>1</v>
      </c>
      <c r="H69" s="105"/>
      <c r="I69" s="193">
        <v>518.5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3">
      <c r="B72" s="83" t="s">
        <v>101</v>
      </c>
      <c r="C72" s="84"/>
      <c r="D72" s="103" t="s">
        <v>99</v>
      </c>
      <c r="E72" s="103" t="s">
        <v>100</v>
      </c>
      <c r="F72" s="103" t="s">
        <v>412</v>
      </c>
      <c r="G72" s="104">
        <v>1</v>
      </c>
      <c r="H72" s="105"/>
      <c r="I72" s="193">
        <v>0</v>
      </c>
      <c r="J72" s="59"/>
      <c r="K72" s="193">
        <v>503</v>
      </c>
      <c r="M72" s="194" t="e">
        <f t="shared" ref="M72" si="7">+M71+1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352</v>
      </c>
      <c r="C74" s="84"/>
      <c r="D74" s="103" t="s">
        <v>114</v>
      </c>
      <c r="E74" s="103" t="s">
        <v>255</v>
      </c>
      <c r="F74" s="103" t="s">
        <v>273</v>
      </c>
      <c r="G74" s="104">
        <v>1</v>
      </c>
      <c r="H74" s="105"/>
      <c r="I74" s="193">
        <v>273</v>
      </c>
      <c r="J74" s="59"/>
      <c r="K74" s="193">
        <v>309</v>
      </c>
      <c r="O74" s="194">
        <f t="shared" si="6"/>
        <v>60</v>
      </c>
    </row>
    <row r="75" spans="2:15" ht="13">
      <c r="B75" s="83" t="s">
        <v>89</v>
      </c>
      <c r="C75" s="84"/>
      <c r="D75" s="103" t="s">
        <v>78</v>
      </c>
      <c r="E75" s="103" t="s">
        <v>90</v>
      </c>
      <c r="F75" s="103" t="s">
        <v>298</v>
      </c>
      <c r="G75" s="104">
        <v>1</v>
      </c>
      <c r="H75" s="105"/>
      <c r="I75" s="200">
        <v>184</v>
      </c>
      <c r="J75" s="59"/>
      <c r="K75" s="200">
        <v>215</v>
      </c>
      <c r="M75" s="194" t="e">
        <f>+#REF!+1</f>
        <v>#REF!</v>
      </c>
      <c r="O75" s="194">
        <f t="shared" si="6"/>
        <v>61</v>
      </c>
    </row>
    <row r="76" spans="2:15" ht="13">
      <c r="B76" s="83" t="s">
        <v>192</v>
      </c>
      <c r="C76" s="84"/>
      <c r="D76" s="103" t="s">
        <v>114</v>
      </c>
      <c r="E76" s="103" t="s">
        <v>256</v>
      </c>
      <c r="F76" s="103" t="s">
        <v>412</v>
      </c>
      <c r="G76" s="104">
        <v>1</v>
      </c>
      <c r="H76" s="105"/>
      <c r="I76" s="200">
        <v>0</v>
      </c>
      <c r="J76" s="59"/>
      <c r="K76" s="200">
        <v>191</v>
      </c>
      <c r="M76" s="194" t="e">
        <f>+#REF!+1</f>
        <v>#REF!</v>
      </c>
      <c r="O76" s="194">
        <f t="shared" si="6"/>
        <v>62</v>
      </c>
    </row>
    <row r="77" spans="2:15" ht="13">
      <c r="B77" s="83" t="s">
        <v>106</v>
      </c>
      <c r="C77" s="84"/>
      <c r="D77" s="103" t="s">
        <v>120</v>
      </c>
      <c r="E77" s="103" t="s">
        <v>107</v>
      </c>
      <c r="F77" s="103" t="s">
        <v>298</v>
      </c>
      <c r="G77" s="104">
        <v>1</v>
      </c>
      <c r="H77" s="105"/>
      <c r="I77" s="200">
        <v>110</v>
      </c>
      <c r="J77" s="59"/>
      <c r="K77" s="200">
        <v>121</v>
      </c>
      <c r="M77" s="194" t="e">
        <f>+#REF!+1</f>
        <v>#REF!</v>
      </c>
      <c r="O77" s="194">
        <f t="shared" si="6"/>
        <v>63</v>
      </c>
    </row>
    <row r="78" spans="2:15" ht="15.5">
      <c r="B78" s="83" t="s">
        <v>620</v>
      </c>
      <c r="C78" s="228"/>
      <c r="D78" s="103" t="s">
        <v>95</v>
      </c>
      <c r="E78" s="103" t="s">
        <v>87</v>
      </c>
      <c r="F78" s="103" t="s">
        <v>412</v>
      </c>
      <c r="G78" s="104">
        <v>1</v>
      </c>
      <c r="H78" s="105"/>
      <c r="I78" s="193">
        <v>0</v>
      </c>
      <c r="J78" s="59"/>
      <c r="K78" s="193">
        <v>117</v>
      </c>
      <c r="M78" s="194" t="e">
        <f>+#REF!+1</f>
        <v>#REF!</v>
      </c>
      <c r="O78" s="194">
        <f t="shared" si="6"/>
        <v>64</v>
      </c>
    </row>
    <row r="79" spans="2:15" ht="13">
      <c r="B79" s="83" t="s">
        <v>203</v>
      </c>
      <c r="C79" s="84"/>
      <c r="D79" s="103" t="s">
        <v>114</v>
      </c>
      <c r="E79" s="103" t="s">
        <v>256</v>
      </c>
      <c r="F79" s="103" t="s">
        <v>412</v>
      </c>
      <c r="G79" s="104">
        <v>1</v>
      </c>
      <c r="H79" s="105"/>
      <c r="I79" s="193">
        <v>0</v>
      </c>
      <c r="J79" s="59"/>
      <c r="K79" s="193">
        <v>92</v>
      </c>
      <c r="M79" s="194" t="e">
        <f>+M77+1</f>
        <v>#REF!</v>
      </c>
      <c r="O79" s="194">
        <f t="shared" si="6"/>
        <v>65</v>
      </c>
    </row>
    <row r="80" spans="2:15" ht="13">
      <c r="B80" s="83" t="s">
        <v>108</v>
      </c>
      <c r="C80" s="84"/>
      <c r="D80" s="103" t="s">
        <v>120</v>
      </c>
      <c r="E80" s="103" t="s">
        <v>107</v>
      </c>
      <c r="F80" s="103" t="s">
        <v>273</v>
      </c>
      <c r="G80" s="104">
        <v>1</v>
      </c>
      <c r="H80" s="105"/>
      <c r="I80" s="200">
        <v>60</v>
      </c>
      <c r="J80" s="59"/>
      <c r="K80" s="200">
        <v>80</v>
      </c>
      <c r="M80" s="194" t="e">
        <f t="shared" ref="M80:M94" si="8">+M79+1</f>
        <v>#REF!</v>
      </c>
      <c r="O80" s="194">
        <f t="shared" si="6"/>
        <v>66</v>
      </c>
    </row>
    <row r="81" spans="2:16" ht="13">
      <c r="B81" s="83" t="s">
        <v>211</v>
      </c>
      <c r="C81" s="84"/>
      <c r="D81" s="103" t="s">
        <v>114</v>
      </c>
      <c r="E81" s="103" t="s">
        <v>256</v>
      </c>
      <c r="F81" s="103" t="s">
        <v>412</v>
      </c>
      <c r="G81" s="104">
        <v>1</v>
      </c>
      <c r="H81" s="105"/>
      <c r="I81" s="200">
        <v>0</v>
      </c>
      <c r="J81" s="59"/>
      <c r="K81" s="200">
        <v>73</v>
      </c>
      <c r="M81" s="194" t="e">
        <f>+#REF!+1</f>
        <v>#REF!</v>
      </c>
      <c r="O81" s="194">
        <f t="shared" si="6"/>
        <v>67</v>
      </c>
    </row>
    <row r="82" spans="2:16" ht="13">
      <c r="B82" s="83" t="s">
        <v>220</v>
      </c>
      <c r="C82" s="84"/>
      <c r="D82" s="103" t="s">
        <v>114</v>
      </c>
      <c r="E82" s="103" t="s">
        <v>256</v>
      </c>
      <c r="F82" s="103" t="s">
        <v>412</v>
      </c>
      <c r="G82" s="104">
        <v>1</v>
      </c>
      <c r="H82" s="105"/>
      <c r="I82" s="200">
        <v>0</v>
      </c>
      <c r="J82" s="59"/>
      <c r="K82" s="200">
        <v>67</v>
      </c>
      <c r="M82" s="194" t="e">
        <f>+#REF!+1</f>
        <v>#REF!</v>
      </c>
      <c r="O82" s="194">
        <f t="shared" si="6"/>
        <v>68</v>
      </c>
    </row>
    <row r="83" spans="2:16" ht="13">
      <c r="B83" s="83" t="s">
        <v>109</v>
      </c>
      <c r="C83" s="84"/>
      <c r="D83" s="103" t="s">
        <v>120</v>
      </c>
      <c r="E83" s="103" t="s">
        <v>107</v>
      </c>
      <c r="F83" s="103" t="s">
        <v>273</v>
      </c>
      <c r="G83" s="104">
        <v>1</v>
      </c>
      <c r="H83" s="105"/>
      <c r="I83" s="200">
        <v>55</v>
      </c>
      <c r="J83" s="59"/>
      <c r="K83" s="200">
        <v>56</v>
      </c>
      <c r="M83" s="194" t="e">
        <f>+#REF!+1</f>
        <v>#REF!</v>
      </c>
      <c r="O83" s="194">
        <f t="shared" si="6"/>
        <v>69</v>
      </c>
    </row>
    <row r="84" spans="2:16" ht="13">
      <c r="B84" s="83" t="s">
        <v>224</v>
      </c>
      <c r="C84" s="84"/>
      <c r="D84" s="103" t="s">
        <v>114</v>
      </c>
      <c r="E84" s="103" t="s">
        <v>255</v>
      </c>
      <c r="F84" s="103" t="s">
        <v>412</v>
      </c>
      <c r="G84" s="104">
        <v>1</v>
      </c>
      <c r="H84" s="105"/>
      <c r="I84" s="193">
        <v>0</v>
      </c>
      <c r="J84" s="59"/>
      <c r="K84" s="193">
        <v>53</v>
      </c>
      <c r="M84" s="194" t="e">
        <f t="shared" si="8"/>
        <v>#REF!</v>
      </c>
      <c r="O84" s="194">
        <f t="shared" si="6"/>
        <v>70</v>
      </c>
    </row>
    <row r="85" spans="2:16" ht="13">
      <c r="B85" s="83" t="s">
        <v>110</v>
      </c>
      <c r="C85" s="84"/>
      <c r="D85" s="103" t="s">
        <v>120</v>
      </c>
      <c r="E85" s="103" t="s">
        <v>107</v>
      </c>
      <c r="F85" s="103" t="s">
        <v>412</v>
      </c>
      <c r="G85" s="104">
        <v>1</v>
      </c>
      <c r="H85" s="105"/>
      <c r="I85" s="200">
        <v>0</v>
      </c>
      <c r="J85" s="59"/>
      <c r="K85" s="200">
        <v>48</v>
      </c>
      <c r="M85" s="194" t="e">
        <f t="shared" si="8"/>
        <v>#REF!</v>
      </c>
      <c r="O85" s="194">
        <f t="shared" si="6"/>
        <v>71</v>
      </c>
    </row>
    <row r="86" spans="2:16" ht="13">
      <c r="B86" s="83" t="s">
        <v>111</v>
      </c>
      <c r="C86" s="84"/>
      <c r="D86" s="103" t="s">
        <v>120</v>
      </c>
      <c r="E86" s="103" t="s">
        <v>107</v>
      </c>
      <c r="F86" s="103" t="s">
        <v>298</v>
      </c>
      <c r="G86" s="104">
        <v>1</v>
      </c>
      <c r="H86" s="105"/>
      <c r="I86" s="193">
        <v>45</v>
      </c>
      <c r="J86" s="59"/>
      <c r="K86" s="193">
        <v>47</v>
      </c>
      <c r="M86" s="194" t="e">
        <f t="shared" si="8"/>
        <v>#REF!</v>
      </c>
      <c r="O86" s="194">
        <f t="shared" si="6"/>
        <v>72</v>
      </c>
    </row>
    <row r="87" spans="2:16" ht="13">
      <c r="B87" s="83" t="s">
        <v>226</v>
      </c>
      <c r="C87" s="84"/>
      <c r="D87" s="103" t="s">
        <v>114</v>
      </c>
      <c r="E87" s="103" t="s">
        <v>257</v>
      </c>
      <c r="F87" s="103" t="s">
        <v>412</v>
      </c>
      <c r="G87" s="104">
        <v>1</v>
      </c>
      <c r="H87" s="105"/>
      <c r="I87" s="200">
        <v>0</v>
      </c>
      <c r="J87" s="59"/>
      <c r="K87" s="200">
        <v>33</v>
      </c>
      <c r="M87" s="194" t="e">
        <f>+M86+1</f>
        <v>#REF!</v>
      </c>
      <c r="O87" s="194">
        <f t="shared" si="6"/>
        <v>73</v>
      </c>
    </row>
    <row r="88" spans="2:16" ht="15.5">
      <c r="B88" s="83" t="s">
        <v>467</v>
      </c>
      <c r="C88" s="84"/>
      <c r="D88" s="103" t="s">
        <v>120</v>
      </c>
      <c r="E88" s="103" t="s">
        <v>112</v>
      </c>
      <c r="F88" s="103" t="s">
        <v>298</v>
      </c>
      <c r="G88" s="104">
        <v>0.5</v>
      </c>
      <c r="H88" s="105"/>
      <c r="I88" s="193">
        <v>25</v>
      </c>
      <c r="J88" s="59"/>
      <c r="K88" s="193">
        <v>25</v>
      </c>
      <c r="M88" s="194" t="e">
        <f t="shared" si="8"/>
        <v>#REF!</v>
      </c>
      <c r="O88" s="194">
        <f t="shared" si="6"/>
        <v>74</v>
      </c>
    </row>
    <row r="89" spans="2:16" ht="13">
      <c r="B89" s="83" t="s">
        <v>229</v>
      </c>
      <c r="C89" s="84"/>
      <c r="D89" s="103" t="s">
        <v>114</v>
      </c>
      <c r="E89" s="103" t="s">
        <v>255</v>
      </c>
      <c r="F89" s="103" t="s">
        <v>412</v>
      </c>
      <c r="G89" s="104">
        <v>1</v>
      </c>
      <c r="H89" s="105"/>
      <c r="I89" s="200">
        <v>0</v>
      </c>
      <c r="J89" s="59"/>
      <c r="K89" s="200">
        <v>23</v>
      </c>
      <c r="M89" s="194" t="e">
        <f t="shared" si="8"/>
        <v>#REF!</v>
      </c>
      <c r="O89" s="194">
        <f t="shared" si="6"/>
        <v>75</v>
      </c>
    </row>
    <row r="90" spans="2:16" ht="13">
      <c r="B90" s="83" t="s">
        <v>232</v>
      </c>
      <c r="C90" s="84"/>
      <c r="D90" s="103" t="s">
        <v>114</v>
      </c>
      <c r="E90" s="103" t="s">
        <v>255</v>
      </c>
      <c r="F90" s="103" t="s">
        <v>412</v>
      </c>
      <c r="G90" s="104">
        <v>1</v>
      </c>
      <c r="H90" s="105"/>
      <c r="I90" s="193">
        <v>0</v>
      </c>
      <c r="J90" s="59"/>
      <c r="K90" s="193">
        <v>20</v>
      </c>
      <c r="M90" s="194" t="e">
        <f t="shared" si="8"/>
        <v>#REF!</v>
      </c>
      <c r="O90" s="194">
        <f t="shared" si="6"/>
        <v>76</v>
      </c>
    </row>
    <row r="91" spans="2:16" ht="13">
      <c r="B91" s="83" t="s">
        <v>234</v>
      </c>
      <c r="C91" s="84"/>
      <c r="D91" s="103" t="s">
        <v>114</v>
      </c>
      <c r="E91" s="103" t="s">
        <v>257</v>
      </c>
      <c r="F91" s="103" t="s">
        <v>412</v>
      </c>
      <c r="G91" s="104">
        <v>1</v>
      </c>
      <c r="H91" s="105"/>
      <c r="I91" s="200">
        <v>0</v>
      </c>
      <c r="J91" s="59"/>
      <c r="K91" s="200">
        <v>12</v>
      </c>
      <c r="M91" s="194" t="e">
        <f t="shared" si="8"/>
        <v>#REF!</v>
      </c>
      <c r="O91" s="194">
        <f t="shared" si="6"/>
        <v>77</v>
      </c>
    </row>
    <row r="92" spans="2:16" ht="13">
      <c r="B92" s="83" t="s">
        <v>237</v>
      </c>
      <c r="C92" s="84"/>
      <c r="D92" s="103" t="s">
        <v>114</v>
      </c>
      <c r="E92" s="103" t="s">
        <v>258</v>
      </c>
      <c r="F92" s="103" t="s">
        <v>412</v>
      </c>
      <c r="G92" s="104">
        <v>1</v>
      </c>
      <c r="H92" s="105"/>
      <c r="I92" s="193">
        <v>0</v>
      </c>
      <c r="J92" s="59"/>
      <c r="K92" s="193">
        <v>10</v>
      </c>
      <c r="M92" s="194" t="e">
        <f t="shared" si="8"/>
        <v>#REF!</v>
      </c>
      <c r="O92" s="194">
        <f t="shared" si="6"/>
        <v>78</v>
      </c>
    </row>
    <row r="93" spans="2:16" ht="13">
      <c r="B93" s="83" t="s">
        <v>240</v>
      </c>
      <c r="C93" s="84"/>
      <c r="D93" s="103" t="s">
        <v>114</v>
      </c>
      <c r="E93" s="103" t="s">
        <v>256</v>
      </c>
      <c r="F93" s="103" t="s">
        <v>243</v>
      </c>
      <c r="G93" s="104">
        <v>1</v>
      </c>
      <c r="H93" s="105"/>
      <c r="I93" s="198">
        <v>0</v>
      </c>
      <c r="J93" s="59"/>
      <c r="K93" s="198">
        <v>4</v>
      </c>
      <c r="M93" s="194" t="e">
        <f t="shared" si="8"/>
        <v>#REF!</v>
      </c>
      <c r="O93" s="194">
        <f t="shared" si="6"/>
        <v>79</v>
      </c>
      <c r="P93" s="194" t="s">
        <v>275</v>
      </c>
    </row>
    <row r="94" spans="2:16" ht="13">
      <c r="B94" s="201" t="s">
        <v>62</v>
      </c>
      <c r="C94" s="84"/>
      <c r="D94" s="103"/>
      <c r="E94" s="103"/>
      <c r="F94" s="103"/>
      <c r="G94" s="104"/>
      <c r="H94" s="105"/>
      <c r="I94" s="200">
        <f>SUM(I63:I93)</f>
        <v>6560.5</v>
      </c>
      <c r="J94" s="59"/>
      <c r="K94" s="200">
        <f>SUM(K63:K93)</f>
        <v>9456</v>
      </c>
      <c r="M94" s="194" t="e">
        <f t="shared" si="8"/>
        <v>#REF!</v>
      </c>
      <c r="N94" s="194" t="s">
        <v>138</v>
      </c>
    </row>
    <row r="95" spans="2:16" ht="13.5" thickBot="1">
      <c r="B95" s="241" t="s">
        <v>377</v>
      </c>
      <c r="C95" s="240">
        <f>O93</f>
        <v>79</v>
      </c>
      <c r="I95" s="230">
        <f>+I46+I61+I94</f>
        <v>21574.5</v>
      </c>
      <c r="J95" s="231"/>
      <c r="K95" s="230">
        <f>+K46+K61+K94</f>
        <v>25908.25</v>
      </c>
    </row>
    <row r="96" spans="2:16" ht="13.5" thickTop="1">
      <c r="B96" s="229"/>
      <c r="I96" s="237"/>
      <c r="J96" s="231"/>
      <c r="K96" s="237"/>
    </row>
    <row r="97" spans="1:13" ht="13">
      <c r="B97" s="263" t="s">
        <v>513</v>
      </c>
      <c r="I97" s="237"/>
      <c r="J97" s="231"/>
      <c r="K97" s="237"/>
    </row>
    <row r="98" spans="1:13" ht="13.5">
      <c r="B98" s="238" t="s">
        <v>326</v>
      </c>
      <c r="I98" s="237"/>
      <c r="J98" s="231"/>
      <c r="K98" s="237"/>
    </row>
    <row r="99" spans="1:13" ht="13">
      <c r="B99" s="83" t="s">
        <v>493</v>
      </c>
      <c r="D99" s="103" t="s">
        <v>114</v>
      </c>
      <c r="E99" s="103" t="s">
        <v>254</v>
      </c>
      <c r="F99" s="103" t="s">
        <v>273</v>
      </c>
      <c r="G99" s="104">
        <v>1</v>
      </c>
      <c r="I99" s="193">
        <f>668+68</f>
        <v>736</v>
      </c>
      <c r="J99" s="204"/>
      <c r="K99" s="193">
        <f>760+68</f>
        <v>828</v>
      </c>
      <c r="M99" s="194" t="e">
        <f>+#REF!+1</f>
        <v>#REF!</v>
      </c>
    </row>
    <row r="100" spans="1:13" ht="13.5">
      <c r="B100" s="264" t="s">
        <v>490</v>
      </c>
      <c r="C100" s="264"/>
      <c r="D100" s="264"/>
      <c r="E100" s="264"/>
      <c r="F100" s="264"/>
      <c r="G100" s="264"/>
      <c r="H100" s="264"/>
      <c r="I100" s="264"/>
      <c r="J100" s="264"/>
      <c r="K100" s="264"/>
    </row>
    <row r="101" spans="1:13" ht="15.5">
      <c r="B101" s="83" t="s">
        <v>625</v>
      </c>
      <c r="C101" s="84"/>
      <c r="D101" s="103" t="s">
        <v>78</v>
      </c>
      <c r="E101" s="103" t="s">
        <v>85</v>
      </c>
      <c r="F101" s="103" t="s">
        <v>412</v>
      </c>
      <c r="G101" s="104">
        <v>1</v>
      </c>
      <c r="I101" s="193">
        <v>0</v>
      </c>
      <c r="J101" s="204"/>
      <c r="K101" s="193">
        <v>361</v>
      </c>
    </row>
    <row r="102" spans="1:13" ht="13">
      <c r="B102" s="229" t="s">
        <v>535</v>
      </c>
      <c r="I102" s="232">
        <f>SUM(I95:I101)</f>
        <v>22310.5</v>
      </c>
      <c r="J102" s="231"/>
      <c r="K102" s="232">
        <f>SUM(K95:K101)</f>
        <v>27097.25</v>
      </c>
    </row>
    <row r="103" spans="1:13" ht="13">
      <c r="B103" s="76"/>
      <c r="C103" s="76"/>
      <c r="D103" s="76"/>
      <c r="E103" s="76"/>
      <c r="F103" s="77"/>
      <c r="G103" s="76"/>
      <c r="H103" s="76"/>
      <c r="I103" s="235"/>
      <c r="J103" s="105"/>
      <c r="K103" s="235"/>
    </row>
    <row r="104" spans="1:13" ht="42.75" customHeight="1">
      <c r="A104" s="236">
        <v>-1</v>
      </c>
      <c r="B104" s="364" t="s">
        <v>286</v>
      </c>
      <c r="C104" s="364"/>
      <c r="D104" s="364"/>
      <c r="E104" s="364"/>
      <c r="F104" s="364"/>
      <c r="G104" s="364"/>
      <c r="H104" s="364"/>
      <c r="I104" s="364"/>
      <c r="J104" s="364"/>
      <c r="K104" s="364"/>
    </row>
    <row r="105" spans="1:13" ht="42.65" customHeight="1">
      <c r="A105" s="236">
        <v>-2</v>
      </c>
      <c r="B105" s="364" t="s">
        <v>285</v>
      </c>
      <c r="C105" s="364"/>
      <c r="D105" s="364"/>
      <c r="E105" s="364"/>
      <c r="F105" s="364"/>
      <c r="G105" s="364"/>
      <c r="H105" s="364"/>
      <c r="I105" s="364"/>
      <c r="J105" s="364"/>
      <c r="K105" s="364"/>
    </row>
    <row r="106" spans="1:13" ht="29.25" customHeight="1">
      <c r="A106" s="236">
        <v>-3</v>
      </c>
      <c r="B106" s="364" t="s">
        <v>118</v>
      </c>
      <c r="C106" s="364"/>
      <c r="D106" s="364"/>
      <c r="E106" s="364"/>
      <c r="F106" s="364"/>
      <c r="G106" s="364"/>
      <c r="H106" s="364"/>
      <c r="I106" s="364"/>
      <c r="J106" s="364"/>
      <c r="K106" s="364"/>
    </row>
    <row r="107" spans="1:13" ht="17.149999999999999" customHeight="1">
      <c r="A107" s="236">
        <v>-4</v>
      </c>
      <c r="B107" s="364" t="s">
        <v>623</v>
      </c>
      <c r="C107" s="364"/>
      <c r="D107" s="364"/>
      <c r="E107" s="364"/>
      <c r="F107" s="364"/>
      <c r="G107" s="364"/>
      <c r="H107" s="364"/>
      <c r="I107" s="364"/>
      <c r="J107" s="273"/>
      <c r="K107" s="273"/>
    </row>
    <row r="108" spans="1:13" ht="17.5" customHeight="1">
      <c r="A108" s="236">
        <v>-5</v>
      </c>
      <c r="B108" s="364" t="s">
        <v>624</v>
      </c>
      <c r="C108" s="364"/>
      <c r="D108" s="364"/>
      <c r="E108" s="364"/>
      <c r="F108" s="364"/>
      <c r="G108" s="364"/>
      <c r="H108" s="364"/>
      <c r="I108" s="364"/>
      <c r="J108" s="364"/>
      <c r="K108" s="364"/>
    </row>
    <row r="109" spans="1:13" ht="19.5" customHeight="1">
      <c r="A109" s="236">
        <v>-6</v>
      </c>
      <c r="B109" s="364" t="s">
        <v>455</v>
      </c>
      <c r="C109" s="364"/>
      <c r="D109" s="364"/>
      <c r="E109" s="364"/>
      <c r="F109" s="364"/>
      <c r="G109" s="364"/>
      <c r="H109" s="364"/>
      <c r="I109" s="364"/>
      <c r="J109" s="364"/>
      <c r="K109" s="364"/>
    </row>
    <row r="110" spans="1:13" ht="19.399999999999999" customHeight="1">
      <c r="A110" s="236">
        <v>-7</v>
      </c>
      <c r="B110" s="364" t="s">
        <v>133</v>
      </c>
      <c r="C110" s="364"/>
      <c r="D110" s="364"/>
      <c r="E110" s="364"/>
      <c r="F110" s="364"/>
      <c r="G110" s="364"/>
      <c r="H110" s="364"/>
      <c r="I110" s="364"/>
      <c r="J110" s="364"/>
      <c r="K110" s="364"/>
    </row>
    <row r="111" spans="1:13" ht="19.5" customHeight="1">
      <c r="A111" s="236">
        <v>-8</v>
      </c>
      <c r="B111" s="364" t="s">
        <v>410</v>
      </c>
      <c r="C111" s="364"/>
      <c r="D111" s="364"/>
      <c r="E111" s="364"/>
      <c r="F111" s="364"/>
      <c r="G111" s="364"/>
      <c r="H111" s="364"/>
      <c r="I111" s="364"/>
      <c r="J111" s="364"/>
      <c r="K111" s="364"/>
    </row>
    <row r="112" spans="1:13" ht="21.65" customHeight="1">
      <c r="A112" s="236">
        <v>-9</v>
      </c>
      <c r="B112" s="364" t="s">
        <v>343</v>
      </c>
      <c r="C112" s="364"/>
      <c r="D112" s="364"/>
      <c r="E112" s="364"/>
      <c r="F112" s="364"/>
      <c r="G112" s="364"/>
      <c r="H112" s="364"/>
      <c r="I112" s="364"/>
      <c r="J112" s="364"/>
      <c r="K112" s="364"/>
    </row>
    <row r="113" spans="1:11" ht="24" customHeight="1">
      <c r="A113" s="236">
        <v>-10</v>
      </c>
      <c r="B113" s="364" t="s">
        <v>626</v>
      </c>
      <c r="C113" s="364"/>
      <c r="D113" s="364"/>
      <c r="E113" s="364"/>
      <c r="F113" s="364"/>
      <c r="G113" s="364"/>
      <c r="H113" s="364"/>
      <c r="I113" s="364"/>
      <c r="J113" s="364"/>
      <c r="K113" s="364"/>
    </row>
  </sheetData>
  <autoFilter ref="A7:P95" xr:uid="{00000000-0009-0000-0000-00004D000000}"/>
  <mergeCells count="10">
    <mergeCell ref="B110:K110"/>
    <mergeCell ref="B111:K111"/>
    <mergeCell ref="B112:K112"/>
    <mergeCell ref="B113:K113"/>
    <mergeCell ref="B104:K104"/>
    <mergeCell ref="B105:K105"/>
    <mergeCell ref="B106:K106"/>
    <mergeCell ref="B107:I107"/>
    <mergeCell ref="B108:K108"/>
    <mergeCell ref="B109:K109"/>
  </mergeCells>
  <conditionalFormatting sqref="B8:K102">
    <cfRule type="expression" dxfId="95" priority="1">
      <formula>MOD(ROW(),2)=0</formula>
    </cfRule>
  </conditionalFormatting>
  <pageMargins left="0.45" right="0.45" top="0.25" bottom="0.25" header="0.3" footer="0.3"/>
  <pageSetup paperSize="3"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51"/>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 style="147" customWidth="1"/>
    <col min="11" max="11" width="19.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747</v>
      </c>
      <c r="C6" s="155"/>
      <c r="D6" s="156">
        <f>'CPN Portfolio 12.31.20 '!I46</f>
        <v>6635</v>
      </c>
      <c r="E6" s="156">
        <f>'CPN Portfolio 12.31.20 '!I60</f>
        <v>8452</v>
      </c>
      <c r="F6" s="156">
        <f>'CPN Portfolio 12.31.20 '!I90</f>
        <v>6665.5</v>
      </c>
      <c r="G6" s="158"/>
      <c r="H6" s="156">
        <f>SUM(D6:G6)</f>
        <v>21752.5</v>
      </c>
      <c r="J6" s="159"/>
    </row>
    <row r="7" spans="1:11">
      <c r="B7" s="83"/>
      <c r="C7" s="161"/>
      <c r="D7" s="170"/>
      <c r="E7" s="170"/>
      <c r="F7" s="170"/>
      <c r="G7" s="166"/>
      <c r="H7" s="285"/>
    </row>
    <row r="8" spans="1:11">
      <c r="A8" s="147"/>
      <c r="B8" s="155" t="s">
        <v>775</v>
      </c>
      <c r="C8" s="161"/>
      <c r="D8" s="165">
        <f>SUM(D6:D7)</f>
        <v>6635</v>
      </c>
      <c r="E8" s="165">
        <f>SUM(E6:E7)</f>
        <v>8452</v>
      </c>
      <c r="F8" s="165">
        <f>SUM(F6:F7)</f>
        <v>6665.5</v>
      </c>
      <c r="G8" s="165"/>
      <c r="H8" s="165">
        <f>SUM(H6:H7)</f>
        <v>21752.5</v>
      </c>
      <c r="J8" s="159">
        <f>H8-'CPN Portfolio 3.31.21'!I91</f>
        <v>0</v>
      </c>
    </row>
    <row r="9" spans="1:11">
      <c r="A9" s="147"/>
      <c r="B9" s="155"/>
      <c r="C9" s="161"/>
      <c r="D9" s="170"/>
      <c r="E9" s="170"/>
      <c r="F9" s="170"/>
      <c r="G9" s="170"/>
      <c r="H9" s="170"/>
      <c r="J9" s="159"/>
    </row>
    <row r="10" spans="1:11">
      <c r="A10" s="147" t="s">
        <v>753</v>
      </c>
      <c r="B10" s="155" t="s">
        <v>765</v>
      </c>
      <c r="C10" s="161"/>
      <c r="D10" s="274">
        <v>0</v>
      </c>
      <c r="E10" s="274">
        <v>0</v>
      </c>
      <c r="F10" s="274">
        <v>0</v>
      </c>
      <c r="G10" s="274"/>
      <c r="H10" s="156">
        <f>SUM(D10:G10)</f>
        <v>0</v>
      </c>
      <c r="J10" s="159"/>
      <c r="K10" s="147" t="s">
        <v>766</v>
      </c>
    </row>
    <row r="11" spans="1:11">
      <c r="A11" s="147"/>
      <c r="B11" s="155"/>
      <c r="C11" s="161"/>
      <c r="D11" s="170"/>
      <c r="E11" s="170"/>
      <c r="F11" s="170"/>
      <c r="G11" s="170"/>
      <c r="H11" s="170"/>
      <c r="J11" s="159"/>
    </row>
    <row r="12" spans="1:11">
      <c r="A12" s="147" t="s">
        <v>753</v>
      </c>
      <c r="B12" s="155" t="s">
        <v>754</v>
      </c>
      <c r="C12" s="161"/>
      <c r="D12" s="170"/>
      <c r="E12" s="170"/>
      <c r="F12" s="170"/>
      <c r="G12" s="170"/>
      <c r="H12" s="170"/>
      <c r="J12" s="159"/>
    </row>
    <row r="13" spans="1:11">
      <c r="A13" s="147"/>
      <c r="B13" s="295" t="s">
        <v>757</v>
      </c>
      <c r="C13" s="161"/>
      <c r="D13" s="167">
        <v>0</v>
      </c>
      <c r="E13" s="167">
        <v>10</v>
      </c>
      <c r="F13" s="167">
        <v>0</v>
      </c>
      <c r="G13" s="168"/>
      <c r="H13" s="311">
        <f>SUM(D13:G13)</f>
        <v>10</v>
      </c>
      <c r="J13" s="159"/>
    </row>
    <row r="14" spans="1:11">
      <c r="A14" s="147"/>
      <c r="B14" s="295" t="s">
        <v>755</v>
      </c>
      <c r="C14" s="161"/>
      <c r="D14" s="167">
        <v>0</v>
      </c>
      <c r="E14" s="167">
        <v>10</v>
      </c>
      <c r="F14" s="167">
        <v>0</v>
      </c>
      <c r="G14" s="168"/>
      <c r="H14" s="311">
        <f t="shared" ref="H14:H20" si="0">SUM(D14:G14)</f>
        <v>10</v>
      </c>
      <c r="J14" s="159"/>
    </row>
    <row r="15" spans="1:11">
      <c r="A15" s="147"/>
      <c r="B15" s="295" t="s">
        <v>756</v>
      </c>
      <c r="C15" s="161"/>
      <c r="D15" s="167">
        <v>0</v>
      </c>
      <c r="E15" s="167">
        <v>10</v>
      </c>
      <c r="F15" s="167">
        <v>0</v>
      </c>
      <c r="G15" s="168"/>
      <c r="H15" s="311">
        <f t="shared" si="0"/>
        <v>10</v>
      </c>
      <c r="J15" s="159"/>
    </row>
    <row r="16" spans="1:11">
      <c r="A16" s="147"/>
      <c r="B16" s="295" t="s">
        <v>758</v>
      </c>
      <c r="C16" s="161"/>
      <c r="D16" s="167">
        <v>0</v>
      </c>
      <c r="E16" s="319">
        <f>10*75%</f>
        <v>7.5</v>
      </c>
      <c r="F16" s="167">
        <v>0</v>
      </c>
      <c r="G16" s="168"/>
      <c r="H16" s="320">
        <f t="shared" si="0"/>
        <v>7.5</v>
      </c>
      <c r="J16" s="159"/>
    </row>
    <row r="17" spans="1:11">
      <c r="A17" s="147"/>
      <c r="B17" s="295" t="s">
        <v>759</v>
      </c>
      <c r="C17" s="161"/>
      <c r="D17" s="167">
        <v>0</v>
      </c>
      <c r="E17" s="319">
        <f>10*75%</f>
        <v>7.5</v>
      </c>
      <c r="F17" s="167">
        <v>0</v>
      </c>
      <c r="G17" s="168"/>
      <c r="H17" s="320">
        <f t="shared" si="0"/>
        <v>7.5</v>
      </c>
      <c r="J17" s="159"/>
    </row>
    <row r="18" spans="1:11">
      <c r="A18" s="147"/>
      <c r="B18" s="295" t="s">
        <v>760</v>
      </c>
      <c r="C18" s="161"/>
      <c r="D18" s="167">
        <v>0</v>
      </c>
      <c r="E18" s="167">
        <v>10</v>
      </c>
      <c r="F18" s="167">
        <v>0</v>
      </c>
      <c r="G18" s="168"/>
      <c r="H18" s="311">
        <f t="shared" si="0"/>
        <v>10</v>
      </c>
      <c r="J18" s="159"/>
    </row>
    <row r="19" spans="1:11">
      <c r="A19" s="147"/>
      <c r="B19" s="296" t="s">
        <v>761</v>
      </c>
      <c r="C19" s="161"/>
      <c r="D19" s="167">
        <v>0</v>
      </c>
      <c r="E19" s="167">
        <v>10</v>
      </c>
      <c r="F19" s="167">
        <v>0</v>
      </c>
      <c r="G19" s="168"/>
      <c r="H19" s="311">
        <f t="shared" si="0"/>
        <v>10</v>
      </c>
      <c r="J19" s="159"/>
    </row>
    <row r="20" spans="1:11">
      <c r="A20" s="147"/>
      <c r="B20" s="296" t="s">
        <v>762</v>
      </c>
      <c r="C20" s="161"/>
      <c r="D20" s="274">
        <v>0</v>
      </c>
      <c r="E20" s="274">
        <v>10</v>
      </c>
      <c r="F20" s="274">
        <v>0</v>
      </c>
      <c r="G20" s="297"/>
      <c r="H20" s="307">
        <f t="shared" si="0"/>
        <v>10</v>
      </c>
      <c r="J20" s="159"/>
    </row>
    <row r="21" spans="1:11">
      <c r="A21" s="147"/>
      <c r="B21" s="155" t="s">
        <v>763</v>
      </c>
      <c r="C21" s="161"/>
      <c r="D21" s="170"/>
      <c r="E21" s="170">
        <f>SUM(E13:E20)</f>
        <v>75</v>
      </c>
      <c r="F21" s="170"/>
      <c r="G21" s="170"/>
      <c r="H21" s="170">
        <f>SUM(H13:H20)</f>
        <v>75</v>
      </c>
      <c r="J21" s="159"/>
    </row>
    <row r="22" spans="1:11">
      <c r="A22" s="147"/>
      <c r="B22" s="155"/>
      <c r="C22" s="161"/>
      <c r="D22" s="167"/>
      <c r="E22" s="167"/>
      <c r="F22" s="167"/>
      <c r="G22" s="168"/>
      <c r="H22" s="169"/>
    </row>
    <row r="23" spans="1:11">
      <c r="A23" s="147"/>
      <c r="B23" s="298" t="s">
        <v>538</v>
      </c>
      <c r="C23" s="299"/>
      <c r="D23" s="300"/>
      <c r="E23" s="300"/>
      <c r="F23" s="300"/>
      <c r="G23" s="301"/>
      <c r="H23" s="302"/>
    </row>
    <row r="24" spans="1:11">
      <c r="A24" s="147"/>
      <c r="B24" s="303" t="s">
        <v>326</v>
      </c>
      <c r="C24" s="299"/>
      <c r="D24" s="300"/>
      <c r="E24" s="300"/>
      <c r="F24" s="300"/>
      <c r="G24" s="301"/>
      <c r="H24" s="302"/>
    </row>
    <row r="25" spans="1:11">
      <c r="A25" s="147"/>
      <c r="B25" s="304" t="s">
        <v>720</v>
      </c>
      <c r="C25" s="299"/>
      <c r="D25" s="300">
        <v>0</v>
      </c>
      <c r="E25" s="300">
        <v>0</v>
      </c>
      <c r="F25" s="300">
        <v>0</v>
      </c>
      <c r="G25" s="301"/>
      <c r="H25" s="300">
        <f>SUM(D25:F25)</f>
        <v>0</v>
      </c>
      <c r="K25" s="147" t="s">
        <v>764</v>
      </c>
    </row>
    <row r="26" spans="1:11" ht="14.5" thickBot="1">
      <c r="A26" s="147"/>
      <c r="B26" s="305" t="s">
        <v>425</v>
      </c>
      <c r="C26" s="299"/>
      <c r="D26" s="317">
        <f>SUM(D25:D25)</f>
        <v>0</v>
      </c>
      <c r="E26" s="317">
        <f>SUM(E25:E25)</f>
        <v>0</v>
      </c>
      <c r="F26" s="317">
        <f>SUM(F25:F25)</f>
        <v>0</v>
      </c>
      <c r="G26" s="317">
        <f>SUM(G25:G25)</f>
        <v>0</v>
      </c>
      <c r="H26" s="317">
        <f>SUM(H25:H25)</f>
        <v>0</v>
      </c>
    </row>
    <row r="27" spans="1:11" ht="14.5" hidden="1" thickTop="1">
      <c r="A27" s="147"/>
      <c r="B27" s="239" t="s">
        <v>360</v>
      </c>
      <c r="C27" s="161"/>
      <c r="D27" s="167"/>
      <c r="E27" s="167"/>
      <c r="F27" s="167"/>
      <c r="G27" s="168"/>
      <c r="H27" s="167"/>
    </row>
    <row r="28" spans="1:11" ht="14.5" hidden="1" thickTop="1">
      <c r="A28" s="147"/>
      <c r="B28" s="83"/>
      <c r="C28" s="161"/>
      <c r="D28" s="167"/>
      <c r="E28" s="167"/>
      <c r="F28" s="167"/>
      <c r="G28" s="168"/>
      <c r="H28" s="169"/>
    </row>
    <row r="29" spans="1:11" ht="14.5" hidden="1" thickTop="1">
      <c r="A29" s="147"/>
      <c r="B29" s="83"/>
      <c r="C29" s="161"/>
      <c r="D29" s="167"/>
      <c r="E29" s="167"/>
      <c r="F29" s="167"/>
      <c r="G29" s="168"/>
      <c r="H29" s="169"/>
    </row>
    <row r="30" spans="1:11" ht="15" hidden="1" thickTop="1" thickBot="1">
      <c r="A30" s="147"/>
      <c r="B30" s="160" t="s">
        <v>587</v>
      </c>
      <c r="C30" s="161"/>
      <c r="D30" s="171">
        <f>SUM(D25:D29)</f>
        <v>0</v>
      </c>
      <c r="E30" s="171">
        <f>SUM(E25:E29)</f>
        <v>0</v>
      </c>
      <c r="F30" s="171">
        <f>SUM(F25:F29)</f>
        <v>0</v>
      </c>
      <c r="G30" s="171"/>
      <c r="H30" s="171">
        <f>SUM(H25:H29)</f>
        <v>0</v>
      </c>
      <c r="J30" s="159"/>
    </row>
    <row r="31" spans="1:11" ht="14.5" thickTop="1">
      <c r="A31" s="147"/>
      <c r="B31" s="160"/>
      <c r="C31" s="161"/>
      <c r="D31" s="173"/>
      <c r="E31" s="173"/>
      <c r="F31" s="174"/>
      <c r="G31" s="175"/>
      <c r="H31" s="176"/>
    </row>
    <row r="32" spans="1:11" ht="14.5" thickBot="1">
      <c r="A32" s="147"/>
      <c r="B32" s="148" t="s">
        <v>537</v>
      </c>
      <c r="C32" s="161"/>
      <c r="D32" s="179">
        <f>+D8+D26+D21</f>
        <v>6635</v>
      </c>
      <c r="E32" s="179">
        <f>+E8+E26+E21</f>
        <v>8527</v>
      </c>
      <c r="F32" s="179">
        <f>+F8+F26+F21</f>
        <v>6665.5</v>
      </c>
      <c r="G32" s="179"/>
      <c r="H32" s="179">
        <f>+H8+H26+H21</f>
        <v>21827.5</v>
      </c>
      <c r="J32" s="159">
        <f>H32-'CPN Portfolio 9.30.21'!I93</f>
        <v>-20</v>
      </c>
    </row>
    <row r="33" spans="1:10">
      <c r="A33" s="147"/>
    </row>
    <row r="34" spans="1:10" hidden="1">
      <c r="A34" s="147"/>
      <c r="H34" s="244" t="s">
        <v>409</v>
      </c>
      <c r="J34" s="265"/>
    </row>
    <row r="35" spans="1:10" hidden="1">
      <c r="B35" s="243" t="s">
        <v>387</v>
      </c>
      <c r="C35"/>
      <c r="D35" t="s">
        <v>388</v>
      </c>
      <c r="H35" s="147">
        <v>10</v>
      </c>
    </row>
    <row r="36" spans="1:10" hidden="1">
      <c r="B36" s="243" t="s">
        <v>389</v>
      </c>
      <c r="C36"/>
      <c r="D36" t="s">
        <v>390</v>
      </c>
      <c r="H36" s="147">
        <v>44</v>
      </c>
      <c r="J36" s="159"/>
    </row>
    <row r="37" spans="1:10" hidden="1">
      <c r="B37" s="243" t="s">
        <v>391</v>
      </c>
      <c r="C37"/>
      <c r="D37" t="s">
        <v>392</v>
      </c>
      <c r="H37" s="147">
        <f>14+28</f>
        <v>42</v>
      </c>
    </row>
    <row r="38" spans="1:10" hidden="1">
      <c r="B38" s="243" t="s">
        <v>393</v>
      </c>
      <c r="C38"/>
      <c r="D38" t="s">
        <v>394</v>
      </c>
      <c r="H38" s="147">
        <v>12</v>
      </c>
    </row>
    <row r="39" spans="1:10" hidden="1">
      <c r="B39" s="243" t="s">
        <v>395</v>
      </c>
      <c r="C39"/>
      <c r="D39" t="s">
        <v>396</v>
      </c>
      <c r="H39" s="147">
        <f>6+9</f>
        <v>15</v>
      </c>
    </row>
    <row r="40" spans="1:10" hidden="1">
      <c r="B40" s="243" t="s">
        <v>397</v>
      </c>
      <c r="C40"/>
      <c r="D40" t="s">
        <v>404</v>
      </c>
      <c r="H40" s="147">
        <v>12</v>
      </c>
    </row>
    <row r="41" spans="1:10" hidden="1">
      <c r="B41" s="243" t="s">
        <v>406</v>
      </c>
      <c r="C41"/>
      <c r="D41" t="s">
        <v>407</v>
      </c>
      <c r="H41" s="147">
        <v>15</v>
      </c>
    </row>
    <row r="42" spans="1:10" hidden="1">
      <c r="B42" s="243" t="s">
        <v>398</v>
      </c>
      <c r="C42"/>
      <c r="D42" t="s">
        <v>399</v>
      </c>
      <c r="H42" s="147">
        <v>19</v>
      </c>
    </row>
    <row r="43" spans="1:10" hidden="1">
      <c r="B43" s="243" t="s">
        <v>400</v>
      </c>
      <c r="C43"/>
      <c r="D43" t="s">
        <v>401</v>
      </c>
      <c r="H43" s="147">
        <v>20</v>
      </c>
    </row>
    <row r="44" spans="1:10" hidden="1">
      <c r="B44" s="243" t="s">
        <v>434</v>
      </c>
      <c r="C44"/>
      <c r="D44" t="s">
        <v>435</v>
      </c>
      <c r="H44" s="147">
        <v>10</v>
      </c>
    </row>
    <row r="45" spans="1:10" hidden="1">
      <c r="B45" s="243" t="s">
        <v>434</v>
      </c>
      <c r="C45"/>
      <c r="D45" s="73" t="s">
        <v>484</v>
      </c>
      <c r="H45" s="147">
        <v>10</v>
      </c>
    </row>
    <row r="46" spans="1:10" ht="14.5" hidden="1" thickBot="1">
      <c r="B46" s="243"/>
      <c r="C46"/>
      <c r="D46"/>
      <c r="H46" s="245">
        <f>SUM(H35:H45)</f>
        <v>209</v>
      </c>
    </row>
    <row r="47" spans="1:10" hidden="1">
      <c r="B47" s="243" t="s">
        <v>402</v>
      </c>
      <c r="C47"/>
      <c r="D47" t="s">
        <v>485</v>
      </c>
    </row>
    <row r="48" spans="1:10" hidden="1">
      <c r="B48" s="243" t="s">
        <v>403</v>
      </c>
      <c r="C48"/>
      <c r="D48" t="s">
        <v>405</v>
      </c>
    </row>
    <row r="49" spans="2:5" hidden="1"/>
    <row r="50" spans="2:5" hidden="1">
      <c r="B50" s="243" t="s">
        <v>429</v>
      </c>
      <c r="D50" s="147" t="s">
        <v>430</v>
      </c>
    </row>
    <row r="51" spans="2:5" hidden="1">
      <c r="B51" s="243" t="s">
        <v>402</v>
      </c>
      <c r="D51" t="s">
        <v>437</v>
      </c>
      <c r="E51"/>
    </row>
  </sheetData>
  <conditionalFormatting sqref="B7">
    <cfRule type="expression" dxfId="222" priority="1">
      <formula>MOD(ROW(),2)=0</formula>
    </cfRule>
  </conditionalFormatting>
  <conditionalFormatting sqref="B24:B25">
    <cfRule type="expression" dxfId="221" priority="2">
      <formula>MOD(ROW(),2)=0</formula>
    </cfRule>
  </conditionalFormatting>
  <conditionalFormatting sqref="B28:B29">
    <cfRule type="expression" dxfId="220" priority="3">
      <formula>MOD(ROW(),2)=0</formula>
    </cfRule>
  </conditionalFormatting>
  <pageMargins left="0.7" right="0.7" top="0.75" bottom="0.75" header="0.3" footer="0.3"/>
  <pageSetup scale="83"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K41"/>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616</v>
      </c>
      <c r="C6" s="155"/>
      <c r="D6" s="156">
        <f>'CPN Portfolio 02.01.17'!K46</f>
        <v>7425.25</v>
      </c>
      <c r="E6" s="156">
        <f>'CPN Portfolio 02.01.17'!K61</f>
        <v>9027</v>
      </c>
      <c r="F6" s="156">
        <f>'CPN Portfolio 02.01.17'!K94</f>
        <v>9456</v>
      </c>
      <c r="G6" s="158"/>
      <c r="H6" s="156">
        <f>SUM(D6:G6)</f>
        <v>25908.25</v>
      </c>
      <c r="J6" s="159"/>
    </row>
    <row r="7" spans="1:11">
      <c r="B7" s="276"/>
      <c r="D7" s="267">
        <v>0</v>
      </c>
      <c r="E7" s="267">
        <v>0</v>
      </c>
      <c r="F7" s="267">
        <v>0</v>
      </c>
      <c r="G7" s="272"/>
      <c r="H7" s="267">
        <f t="shared" ref="H7" si="0">SUM(D7:F7)</f>
        <v>0</v>
      </c>
    </row>
    <row r="8" spans="1:11">
      <c r="A8" s="147"/>
      <c r="B8" s="155" t="s">
        <v>630</v>
      </c>
      <c r="C8" s="161"/>
      <c r="D8" s="214">
        <f>SUM(D6:D7)</f>
        <v>7425.25</v>
      </c>
      <c r="E8" s="214">
        <f>SUM(E6:E7)</f>
        <v>9027</v>
      </c>
      <c r="F8" s="214">
        <f>SUM(F6:F7)</f>
        <v>9456</v>
      </c>
      <c r="G8" s="214">
        <f>SUM(G6:G7)</f>
        <v>0</v>
      </c>
      <c r="H8" s="214">
        <f>SUM(H6:H7)</f>
        <v>25908.25</v>
      </c>
      <c r="J8" s="159">
        <f>H8-'CPN Portfolio 02.01.17'!K95</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160" t="s">
        <v>584</v>
      </c>
      <c r="C13" s="161"/>
      <c r="D13" s="167">
        <v>0</v>
      </c>
      <c r="E13" s="167">
        <v>0</v>
      </c>
      <c r="F13" s="167">
        <v>68</v>
      </c>
      <c r="G13" s="168"/>
      <c r="H13" s="169">
        <f>SUM(D13:F13)</f>
        <v>68</v>
      </c>
    </row>
    <row r="14" spans="1:11">
      <c r="A14" s="147"/>
      <c r="B14" s="160" t="s">
        <v>494</v>
      </c>
      <c r="C14" s="161"/>
      <c r="D14" s="274">
        <v>0</v>
      </c>
      <c r="E14" s="274">
        <v>0</v>
      </c>
      <c r="F14" s="274">
        <v>760</v>
      </c>
      <c r="G14" s="168"/>
      <c r="H14" s="275">
        <f>SUM(D14:F14)</f>
        <v>760</v>
      </c>
    </row>
    <row r="15" spans="1:11">
      <c r="A15" s="147"/>
      <c r="B15" s="160" t="s">
        <v>425</v>
      </c>
      <c r="C15" s="161"/>
      <c r="D15" s="167">
        <f>SUM(D13:D14)</f>
        <v>0</v>
      </c>
      <c r="E15" s="167">
        <f t="shared" ref="E15" si="1">SUM(E13:E14)</f>
        <v>0</v>
      </c>
      <c r="F15" s="167">
        <f>SUM(F13:F14)</f>
        <v>828</v>
      </c>
      <c r="G15" s="167">
        <f t="shared" ref="G15:H15" si="2">SUM(G13:G14)</f>
        <v>0</v>
      </c>
      <c r="H15" s="167">
        <f t="shared" si="2"/>
        <v>828</v>
      </c>
    </row>
    <row r="16" spans="1:11">
      <c r="A16" s="147"/>
      <c r="B16" s="239" t="s">
        <v>360</v>
      </c>
      <c r="C16" s="161"/>
      <c r="D16" s="167"/>
      <c r="E16" s="167"/>
      <c r="F16" s="167"/>
      <c r="G16" s="168"/>
      <c r="H16" s="169"/>
    </row>
    <row r="17" spans="1:10">
      <c r="A17" s="147"/>
      <c r="B17" s="160" t="s">
        <v>522</v>
      </c>
      <c r="C17" s="161"/>
      <c r="D17" s="167"/>
      <c r="E17" s="167">
        <f>418</f>
        <v>418</v>
      </c>
      <c r="F17" s="167"/>
      <c r="G17" s="168"/>
      <c r="H17" s="169">
        <f>SUM(D17:F17)</f>
        <v>418</v>
      </c>
    </row>
    <row r="18" spans="1:10">
      <c r="A18" s="147"/>
      <c r="B18" s="160" t="s">
        <v>628</v>
      </c>
      <c r="C18" s="161"/>
      <c r="D18" s="167"/>
      <c r="E18" s="167">
        <v>-418</v>
      </c>
      <c r="F18" s="167"/>
      <c r="G18" s="168"/>
      <c r="H18" s="169">
        <f>SUM(D18:F18)</f>
        <v>-418</v>
      </c>
    </row>
    <row r="19" spans="1:10">
      <c r="A19" s="147"/>
      <c r="B19" s="160" t="s">
        <v>627</v>
      </c>
      <c r="C19" s="161"/>
      <c r="D19" s="167"/>
      <c r="E19" s="167">
        <v>361</v>
      </c>
      <c r="F19" s="167"/>
      <c r="G19" s="168"/>
      <c r="H19" s="169">
        <v>361</v>
      </c>
    </row>
    <row r="20" spans="1:10" ht="14.5" thickBot="1">
      <c r="A20" s="147"/>
      <c r="B20" s="160" t="s">
        <v>586</v>
      </c>
      <c r="C20" s="161"/>
      <c r="D20" s="171">
        <f>SUM(D15:D19)</f>
        <v>0</v>
      </c>
      <c r="E20" s="171">
        <f>SUM(E15:E19)</f>
        <v>361</v>
      </c>
      <c r="F20" s="171">
        <f>SUM(F15:F17)</f>
        <v>828</v>
      </c>
      <c r="G20" s="171">
        <f>SUM(G15:G17)</f>
        <v>0</v>
      </c>
      <c r="H20" s="171">
        <f>SUM(H15:H19)</f>
        <v>1189</v>
      </c>
      <c r="J20" s="159"/>
    </row>
    <row r="21" spans="1:10" ht="14.5" thickTop="1">
      <c r="A21" s="147"/>
      <c r="B21" s="160"/>
      <c r="C21" s="161"/>
      <c r="D21" s="173"/>
      <c r="E21" s="173"/>
      <c r="F21" s="174"/>
      <c r="G21" s="175"/>
      <c r="H21" s="176"/>
    </row>
    <row r="22" spans="1:10" ht="14.5" thickBot="1">
      <c r="A22" s="147"/>
      <c r="B22" s="148" t="s">
        <v>303</v>
      </c>
      <c r="C22" s="161"/>
      <c r="D22" s="179">
        <f>+D8+D20</f>
        <v>7425.25</v>
      </c>
      <c r="E22" s="179">
        <f>+E8+E20</f>
        <v>9388</v>
      </c>
      <c r="F22" s="179">
        <f>+F8+F20</f>
        <v>10284</v>
      </c>
      <c r="G22" s="175"/>
      <c r="H22" s="179">
        <f>+H8+H20</f>
        <v>27097.25</v>
      </c>
      <c r="J22" s="159">
        <f>H22-'CPN Portfolio 04.28.17'!K102</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F32" s="147" t="s">
        <v>582</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12">
    <cfRule type="expression" dxfId="94" priority="1">
      <formula>MOD(ROW(),2)=0</formula>
    </cfRule>
  </conditionalFormatting>
  <conditionalFormatting sqref="B17:B19">
    <cfRule type="expression" dxfId="93" priority="2">
      <formula>MOD(ROW(),2)=0</formula>
    </cfRule>
  </conditionalFormatting>
  <pageMargins left="0.7" right="0.7" top="0.75" bottom="0.75" header="0.3" footer="0.3"/>
  <pageSetup scale="83"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K39"/>
  <sheetViews>
    <sheetView workbookViewId="0">
      <selection activeCell="L53" sqref="L53"/>
    </sheetView>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616</v>
      </c>
      <c r="C6" s="155"/>
      <c r="D6" s="156">
        <f>'CPN Portfolio 02.01.17'!I46</f>
        <v>6482</v>
      </c>
      <c r="E6" s="156">
        <f>'CPN Portfolio 02.01.17'!I61</f>
        <v>8532</v>
      </c>
      <c r="F6" s="156">
        <f>'CPN Portfolio 02.01.17'!I94</f>
        <v>6560.5</v>
      </c>
      <c r="G6" s="158"/>
      <c r="H6" s="156">
        <f>SUM(D6:G6)</f>
        <v>21574.5</v>
      </c>
      <c r="J6" s="159"/>
    </row>
    <row r="7" spans="1:11">
      <c r="B7" s="276"/>
      <c r="D7" s="267">
        <v>0</v>
      </c>
      <c r="E7" s="267">
        <v>0</v>
      </c>
      <c r="F7" s="267">
        <v>0</v>
      </c>
      <c r="G7" s="272"/>
      <c r="H7" s="267">
        <f t="shared" ref="H7" si="0">SUM(D7:F7)</f>
        <v>0</v>
      </c>
    </row>
    <row r="8" spans="1:11">
      <c r="A8" s="147"/>
      <c r="B8" s="155" t="s">
        <v>630</v>
      </c>
      <c r="C8" s="161"/>
      <c r="D8" s="214">
        <f>SUM(D6:D7)</f>
        <v>6482</v>
      </c>
      <c r="E8" s="214">
        <f>SUM(E6:E7)</f>
        <v>8532</v>
      </c>
      <c r="F8" s="214">
        <f>SUM(F6:F7)</f>
        <v>6560.5</v>
      </c>
      <c r="G8" s="214">
        <f>SUM(G6:G7)</f>
        <v>0</v>
      </c>
      <c r="H8" s="214">
        <f>SUM(H6:H7)</f>
        <v>21574.5</v>
      </c>
      <c r="J8" s="159">
        <f>H8-'CPN Portfolio 02.01.17'!I95</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160" t="s">
        <v>584</v>
      </c>
      <c r="C13" s="161"/>
      <c r="D13" s="167">
        <v>0</v>
      </c>
      <c r="E13" s="167">
        <v>0</v>
      </c>
      <c r="F13" s="167">
        <v>68</v>
      </c>
      <c r="G13" s="168"/>
      <c r="H13" s="169">
        <f>SUM(D13:F13)</f>
        <v>68</v>
      </c>
    </row>
    <row r="14" spans="1:11">
      <c r="A14" s="147"/>
      <c r="B14" s="160" t="s">
        <v>494</v>
      </c>
      <c r="C14" s="161"/>
      <c r="D14" s="274">
        <v>0</v>
      </c>
      <c r="E14" s="274">
        <v>0</v>
      </c>
      <c r="F14" s="274">
        <v>668</v>
      </c>
      <c r="G14" s="168"/>
      <c r="H14" s="275">
        <f>SUM(D14:F14)</f>
        <v>668</v>
      </c>
    </row>
    <row r="15" spans="1:11">
      <c r="A15" s="147"/>
      <c r="B15" s="160" t="s">
        <v>425</v>
      </c>
      <c r="C15" s="161"/>
      <c r="D15" s="167">
        <f t="shared" ref="D15:E15" si="1">SUM(D13:D14)</f>
        <v>0</v>
      </c>
      <c r="E15" s="167">
        <f t="shared" si="1"/>
        <v>0</v>
      </c>
      <c r="F15" s="167">
        <f>SUM(F13:F14)</f>
        <v>736</v>
      </c>
      <c r="G15" s="167">
        <f t="shared" ref="G15:H15" si="2">SUM(G13:G14)</f>
        <v>0</v>
      </c>
      <c r="H15" s="167">
        <f t="shared" si="2"/>
        <v>736</v>
      </c>
    </row>
    <row r="16" spans="1:11">
      <c r="A16" s="147"/>
      <c r="B16" s="239" t="s">
        <v>360</v>
      </c>
      <c r="C16" s="161"/>
      <c r="D16" s="167"/>
      <c r="E16" s="167"/>
      <c r="F16" s="167"/>
      <c r="G16" s="168"/>
      <c r="H16" s="169"/>
    </row>
    <row r="17" spans="1:10">
      <c r="A17" s="147"/>
      <c r="B17" s="160" t="s">
        <v>522</v>
      </c>
      <c r="C17" s="161"/>
      <c r="D17" s="167"/>
      <c r="E17" s="167">
        <v>0</v>
      </c>
      <c r="F17" s="167"/>
      <c r="G17" s="168"/>
      <c r="H17" s="169">
        <f>SUM(D17:F17)</f>
        <v>0</v>
      </c>
    </row>
    <row r="18" spans="1:10" ht="14.5" thickBot="1">
      <c r="A18" s="147"/>
      <c r="B18" s="160" t="s">
        <v>587</v>
      </c>
      <c r="C18" s="161"/>
      <c r="D18" s="171">
        <f>SUM(D17:D17)</f>
        <v>0</v>
      </c>
      <c r="E18" s="171">
        <f>SUM(E17:E17)</f>
        <v>0</v>
      </c>
      <c r="F18" s="171">
        <f>SUM(F17:F17)</f>
        <v>0</v>
      </c>
      <c r="G18" s="171">
        <f>SUM(G17:G17)</f>
        <v>0</v>
      </c>
      <c r="H18" s="171">
        <f>SUM(H17:H17)</f>
        <v>0</v>
      </c>
      <c r="J18" s="159"/>
    </row>
    <row r="19" spans="1:10" ht="14.5" thickTop="1">
      <c r="A19" s="147"/>
      <c r="B19" s="160"/>
      <c r="C19" s="161"/>
      <c r="D19" s="173"/>
      <c r="E19" s="173"/>
      <c r="F19" s="174"/>
      <c r="G19" s="175"/>
      <c r="H19" s="176"/>
    </row>
    <row r="20" spans="1:10" ht="14.5" thickBot="1">
      <c r="A20" s="147"/>
      <c r="B20" s="148" t="s">
        <v>537</v>
      </c>
      <c r="C20" s="161"/>
      <c r="D20" s="179">
        <f>+D8+D15+D18</f>
        <v>6482</v>
      </c>
      <c r="E20" s="179">
        <f>+E8+E15+E18</f>
        <v>8532</v>
      </c>
      <c r="F20" s="179">
        <f>+F8+F15+F18</f>
        <v>7296.5</v>
      </c>
      <c r="G20" s="179">
        <f>+G8+G15+G18</f>
        <v>0</v>
      </c>
      <c r="H20" s="179">
        <f>+H8+H15+H18</f>
        <v>22310.5</v>
      </c>
      <c r="J20" s="159">
        <f>H20-'CPN Portfolio 02.01.17'!I102</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2">
    <cfRule type="expression" dxfId="92" priority="1">
      <formula>MOD(ROW(),2)=0</formula>
    </cfRule>
  </conditionalFormatting>
  <conditionalFormatting sqref="B17">
    <cfRule type="expression" dxfId="91" priority="2">
      <formula>MOD(ROW(),2)=0</formula>
    </cfRule>
  </conditionalFormatting>
  <pageMargins left="0.7" right="0.7" top="0.75" bottom="0.75" header="0.3" footer="0.3"/>
  <pageSetup scale="83"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S113"/>
  <sheetViews>
    <sheetView workbookViewId="0">
      <selection activeCell="L53" sqref="L53"/>
    </sheetView>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614</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5.5">
      <c r="B29" s="83" t="s">
        <v>590</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591</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5" ht="13">
      <c r="B49" s="83" t="s">
        <v>457</v>
      </c>
      <c r="C49" s="84"/>
      <c r="D49" s="103" t="s">
        <v>122</v>
      </c>
      <c r="E49" s="103" t="s">
        <v>65</v>
      </c>
      <c r="F49" s="103" t="s">
        <v>273</v>
      </c>
      <c r="G49" s="104">
        <v>1</v>
      </c>
      <c r="H49" s="105"/>
      <c r="I49" s="200">
        <v>1009</v>
      </c>
      <c r="J49" s="59"/>
      <c r="K49" s="200">
        <v>1000</v>
      </c>
      <c r="O49" s="194">
        <f>O48+1</f>
        <v>37</v>
      </c>
    </row>
    <row r="50" spans="2:15" ht="13">
      <c r="B50" s="83" t="s">
        <v>67</v>
      </c>
      <c r="C50" s="84"/>
      <c r="D50" s="103" t="s">
        <v>122</v>
      </c>
      <c r="E50" s="103" t="s">
        <v>65</v>
      </c>
      <c r="F50" s="103" t="s">
        <v>298</v>
      </c>
      <c r="G50" s="104">
        <v>1</v>
      </c>
      <c r="H50" s="105"/>
      <c r="I50" s="200">
        <v>782</v>
      </c>
      <c r="J50" s="59"/>
      <c r="K50" s="200">
        <v>842</v>
      </c>
      <c r="M50" s="194" t="e">
        <f>+M27+1</f>
        <v>#REF!</v>
      </c>
      <c r="O50" s="194">
        <f>+O49+1</f>
        <v>38</v>
      </c>
    </row>
    <row r="51" spans="2:15"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5" ht="15.5">
      <c r="B52" s="83" t="s">
        <v>509</v>
      </c>
      <c r="C52" s="84"/>
      <c r="D52" s="103" t="s">
        <v>122</v>
      </c>
      <c r="E52" s="103" t="s">
        <v>65</v>
      </c>
      <c r="F52" s="103" t="s">
        <v>411</v>
      </c>
      <c r="G52" s="104">
        <v>1</v>
      </c>
      <c r="H52" s="105"/>
      <c r="I52" s="200">
        <v>763</v>
      </c>
      <c r="J52" s="59"/>
      <c r="K52" s="200">
        <v>781</v>
      </c>
      <c r="M52" s="194" t="e">
        <f>+M50+1</f>
        <v>#REF!</v>
      </c>
      <c r="O52" s="194">
        <f>+O51+1</f>
        <v>40</v>
      </c>
    </row>
    <row r="53" spans="2:15" ht="13">
      <c r="B53" s="83" t="s">
        <v>381</v>
      </c>
      <c r="C53" s="84"/>
      <c r="D53" s="103" t="s">
        <v>122</v>
      </c>
      <c r="E53" s="103" t="s">
        <v>65</v>
      </c>
      <c r="F53" s="103" t="s">
        <v>273</v>
      </c>
      <c r="G53" s="104">
        <v>1</v>
      </c>
      <c r="H53" s="105"/>
      <c r="I53" s="200">
        <v>740</v>
      </c>
      <c r="J53" s="59"/>
      <c r="K53" s="200">
        <v>762</v>
      </c>
      <c r="O53" s="194">
        <f t="shared" ref="O53:O60" si="4">+O52+1</f>
        <v>41</v>
      </c>
    </row>
    <row r="54" spans="2:15" ht="13">
      <c r="B54" s="83" t="s">
        <v>64</v>
      </c>
      <c r="C54" s="84"/>
      <c r="D54" s="103" t="s">
        <v>122</v>
      </c>
      <c r="E54" s="103" t="s">
        <v>65</v>
      </c>
      <c r="F54" s="103" t="s">
        <v>273</v>
      </c>
      <c r="G54" s="104">
        <v>0.75</v>
      </c>
      <c r="H54" s="105"/>
      <c r="I54" s="200">
        <v>779</v>
      </c>
      <c r="J54" s="59"/>
      <c r="K54" s="200">
        <v>746</v>
      </c>
      <c r="M54" s="194" t="e">
        <f>+M52+1</f>
        <v>#REF!</v>
      </c>
      <c r="O54" s="194">
        <f t="shared" si="4"/>
        <v>42</v>
      </c>
    </row>
    <row r="55" spans="2:15" ht="13">
      <c r="B55" s="83" t="s">
        <v>69</v>
      </c>
      <c r="C55" s="84"/>
      <c r="D55" s="103" t="s">
        <v>122</v>
      </c>
      <c r="E55" s="103" t="s">
        <v>65</v>
      </c>
      <c r="F55" s="103" t="s">
        <v>273</v>
      </c>
      <c r="G55" s="104">
        <v>1</v>
      </c>
      <c r="H55" s="105"/>
      <c r="I55" s="200">
        <f>662+10+10</f>
        <v>682</v>
      </c>
      <c r="J55" s="59"/>
      <c r="K55" s="200">
        <f>692+10+10</f>
        <v>712</v>
      </c>
      <c r="M55" s="194" t="e">
        <f t="shared" ref="M55:M61" si="5">+M54+1</f>
        <v>#REF!</v>
      </c>
      <c r="O55" s="194">
        <f t="shared" si="4"/>
        <v>43</v>
      </c>
    </row>
    <row r="56" spans="2:15" ht="13">
      <c r="B56" s="83" t="s">
        <v>70</v>
      </c>
      <c r="C56" s="84"/>
      <c r="D56" s="103" t="s">
        <v>122</v>
      </c>
      <c r="E56" s="103" t="s">
        <v>65</v>
      </c>
      <c r="F56" s="103" t="s">
        <v>273</v>
      </c>
      <c r="G56" s="104">
        <v>1</v>
      </c>
      <c r="H56" s="105"/>
      <c r="I56" s="200">
        <f>520+3</f>
        <v>523</v>
      </c>
      <c r="J56" s="59"/>
      <c r="K56" s="200">
        <f>606+3</f>
        <v>609</v>
      </c>
      <c r="M56" s="194" t="e">
        <f>+M51+1</f>
        <v>#REF!</v>
      </c>
      <c r="O56" s="194">
        <f t="shared" si="4"/>
        <v>44</v>
      </c>
    </row>
    <row r="57" spans="2:15" ht="13">
      <c r="B57" s="83" t="s">
        <v>72</v>
      </c>
      <c r="C57" s="84"/>
      <c r="D57" s="103" t="s">
        <v>122</v>
      </c>
      <c r="E57" s="103" t="s">
        <v>65</v>
      </c>
      <c r="F57" s="103" t="s">
        <v>298</v>
      </c>
      <c r="G57" s="104">
        <v>1</v>
      </c>
      <c r="H57" s="105"/>
      <c r="I57" s="200">
        <v>426</v>
      </c>
      <c r="J57" s="59"/>
      <c r="K57" s="200">
        <v>500</v>
      </c>
      <c r="M57" s="194" t="e">
        <f t="shared" si="5"/>
        <v>#REF!</v>
      </c>
      <c r="O57" s="194">
        <f t="shared" si="4"/>
        <v>45</v>
      </c>
    </row>
    <row r="58" spans="2:15" ht="13">
      <c r="B58" s="83" t="s">
        <v>73</v>
      </c>
      <c r="C58" s="84"/>
      <c r="D58" s="103" t="s">
        <v>122</v>
      </c>
      <c r="E58" s="103" t="s">
        <v>65</v>
      </c>
      <c r="F58" s="103" t="s">
        <v>298</v>
      </c>
      <c r="G58" s="104">
        <v>1</v>
      </c>
      <c r="H58" s="105"/>
      <c r="I58" s="200">
        <v>400</v>
      </c>
      <c r="J58" s="59"/>
      <c r="K58" s="200">
        <v>453</v>
      </c>
      <c r="M58" s="194" t="e">
        <f t="shared" si="5"/>
        <v>#REF!</v>
      </c>
      <c r="O58" s="194">
        <f t="shared" si="4"/>
        <v>46</v>
      </c>
    </row>
    <row r="59" spans="2:15" ht="13">
      <c r="B59" s="83" t="s">
        <v>75</v>
      </c>
      <c r="C59" s="84"/>
      <c r="D59" s="103" t="s">
        <v>122</v>
      </c>
      <c r="E59" s="103" t="s">
        <v>65</v>
      </c>
      <c r="F59" s="103" t="s">
        <v>273</v>
      </c>
      <c r="G59" s="227">
        <v>0.78500000000000003</v>
      </c>
      <c r="H59" s="105"/>
      <c r="I59" s="200">
        <v>392</v>
      </c>
      <c r="J59" s="59"/>
      <c r="K59" s="200">
        <v>374</v>
      </c>
      <c r="M59" s="194" t="e">
        <f>+#REF!+1</f>
        <v>#REF!</v>
      </c>
      <c r="O59" s="194">
        <f t="shared" si="4"/>
        <v>47</v>
      </c>
    </row>
    <row r="60" spans="2:15" ht="15.5">
      <c r="B60" s="83" t="s">
        <v>510</v>
      </c>
      <c r="C60" s="228"/>
      <c r="D60" s="103" t="s">
        <v>122</v>
      </c>
      <c r="E60" s="103" t="s">
        <v>65</v>
      </c>
      <c r="F60" s="103" t="s">
        <v>298</v>
      </c>
      <c r="G60" s="104">
        <v>1</v>
      </c>
      <c r="H60" s="105"/>
      <c r="I60" s="198">
        <v>210</v>
      </c>
      <c r="J60" s="59"/>
      <c r="K60" s="198">
        <v>236</v>
      </c>
      <c r="M60" s="194" t="e">
        <f t="shared" si="5"/>
        <v>#REF!</v>
      </c>
      <c r="O60" s="194">
        <f t="shared" si="4"/>
        <v>48</v>
      </c>
    </row>
    <row r="61" spans="2:15" ht="13">
      <c r="B61" s="201" t="s">
        <v>62</v>
      </c>
      <c r="C61" s="84"/>
      <c r="D61" s="76"/>
      <c r="E61" s="76"/>
      <c r="F61" s="77"/>
      <c r="G61" s="202"/>
      <c r="H61" s="202"/>
      <c r="I61" s="203">
        <f>SUM(I48:I60)</f>
        <v>8532</v>
      </c>
      <c r="J61" s="204"/>
      <c r="K61" s="203">
        <f>SUM(K48:K60)</f>
        <v>9027</v>
      </c>
      <c r="M61" s="194" t="e">
        <f t="shared" si="5"/>
        <v>#REF!</v>
      </c>
    </row>
    <row r="62" spans="2:15" ht="13">
      <c r="B62" s="90" t="s">
        <v>471</v>
      </c>
      <c r="C62" s="90"/>
      <c r="D62" s="76"/>
      <c r="E62" s="76"/>
      <c r="F62" s="77"/>
      <c r="G62" s="76"/>
      <c r="H62" s="76"/>
      <c r="I62" s="199"/>
      <c r="J62" s="76"/>
      <c r="K62" s="199"/>
    </row>
    <row r="63" spans="2:15" ht="13">
      <c r="B63" s="83" t="s">
        <v>176</v>
      </c>
      <c r="C63" s="84"/>
      <c r="D63" s="103" t="s">
        <v>114</v>
      </c>
      <c r="E63" s="103" t="s">
        <v>254</v>
      </c>
      <c r="F63" s="103" t="s">
        <v>273</v>
      </c>
      <c r="G63" s="104">
        <v>1</v>
      </c>
      <c r="H63" s="105"/>
      <c r="I63" s="200">
        <f>1037+10+15</f>
        <v>1062</v>
      </c>
      <c r="J63" s="59"/>
      <c r="K63" s="200">
        <v>1130</v>
      </c>
      <c r="O63" s="194">
        <f>+O60+1</f>
        <v>49</v>
      </c>
    </row>
    <row r="64" spans="2:15" ht="13">
      <c r="B64" s="83" t="s">
        <v>183</v>
      </c>
      <c r="C64" s="84"/>
      <c r="D64" s="103" t="s">
        <v>114</v>
      </c>
      <c r="E64" s="103" t="s">
        <v>255</v>
      </c>
      <c r="F64" s="103" t="s">
        <v>273</v>
      </c>
      <c r="G64" s="104">
        <v>1</v>
      </c>
      <c r="H64" s="105"/>
      <c r="I64" s="193">
        <f>1030+6+3</f>
        <v>1039</v>
      </c>
      <c r="J64" s="59"/>
      <c r="K64" s="193">
        <v>1130</v>
      </c>
      <c r="M64" s="194" t="e">
        <f>+#REF!+1</f>
        <v>#REF!</v>
      </c>
      <c r="O64" s="194">
        <f t="shared" ref="O64:O93" si="6">+O63+1</f>
        <v>50</v>
      </c>
    </row>
    <row r="65" spans="2:15" ht="13">
      <c r="B65" s="83" t="s">
        <v>80</v>
      </c>
      <c r="C65" s="84"/>
      <c r="D65" s="103" t="s">
        <v>78</v>
      </c>
      <c r="E65" s="103" t="s">
        <v>81</v>
      </c>
      <c r="F65" s="103" t="s">
        <v>298</v>
      </c>
      <c r="G65" s="104">
        <v>1</v>
      </c>
      <c r="H65" s="105"/>
      <c r="I65" s="200">
        <v>720</v>
      </c>
      <c r="J65" s="59"/>
      <c r="K65" s="200">
        <v>807</v>
      </c>
      <c r="M65" s="194" t="e">
        <f>+M61+1</f>
        <v>#REF!</v>
      </c>
      <c r="O65" s="194">
        <f t="shared" si="6"/>
        <v>51</v>
      </c>
    </row>
    <row r="66" spans="2:15" ht="13">
      <c r="B66" s="83" t="s">
        <v>499</v>
      </c>
      <c r="C66" s="84"/>
      <c r="D66" s="103" t="s">
        <v>120</v>
      </c>
      <c r="E66" s="103" t="s">
        <v>500</v>
      </c>
      <c r="F66" s="103" t="s">
        <v>273</v>
      </c>
      <c r="G66" s="104">
        <v>1</v>
      </c>
      <c r="H66" s="105"/>
      <c r="I66" s="200">
        <v>750</v>
      </c>
      <c r="J66" s="59"/>
      <c r="K66" s="200">
        <v>731</v>
      </c>
      <c r="O66" s="194">
        <f t="shared" si="6"/>
        <v>52</v>
      </c>
    </row>
    <row r="67" spans="2:15" ht="13">
      <c r="B67" s="83" t="s">
        <v>187</v>
      </c>
      <c r="C67" s="84"/>
      <c r="D67" s="103" t="s">
        <v>114</v>
      </c>
      <c r="E67" s="103" t="s">
        <v>255</v>
      </c>
      <c r="F67" s="103" t="s">
        <v>413</v>
      </c>
      <c r="G67" s="104">
        <v>1</v>
      </c>
      <c r="H67" s="105"/>
      <c r="I67" s="200">
        <v>0</v>
      </c>
      <c r="J67" s="59"/>
      <c r="K67" s="200">
        <v>725</v>
      </c>
      <c r="M67" s="194" t="e">
        <f>+M64+1</f>
        <v>#REF!</v>
      </c>
      <c r="O67" s="194">
        <f t="shared" si="6"/>
        <v>53</v>
      </c>
    </row>
    <row r="68" spans="2:15" ht="13">
      <c r="B68" s="83" t="s">
        <v>561</v>
      </c>
      <c r="C68" s="84"/>
      <c r="D68" s="103" t="s">
        <v>120</v>
      </c>
      <c r="E68" s="103" t="s">
        <v>562</v>
      </c>
      <c r="F68" s="103" t="s">
        <v>273</v>
      </c>
      <c r="G68" s="104">
        <v>1</v>
      </c>
      <c r="H68" s="105"/>
      <c r="I68" s="193">
        <v>745</v>
      </c>
      <c r="J68" s="59"/>
      <c r="K68" s="193">
        <v>695</v>
      </c>
      <c r="O68" s="194">
        <f t="shared" si="6"/>
        <v>54</v>
      </c>
    </row>
    <row r="69" spans="2:15" ht="13">
      <c r="B69" s="83" t="s">
        <v>277</v>
      </c>
      <c r="C69" s="84"/>
      <c r="D69" s="103" t="s">
        <v>114</v>
      </c>
      <c r="E69" s="103" t="s">
        <v>254</v>
      </c>
      <c r="F69" s="103" t="s">
        <v>273</v>
      </c>
      <c r="G69" s="104">
        <v>1</v>
      </c>
      <c r="H69" s="105"/>
      <c r="I69" s="193">
        <v>518.5</v>
      </c>
      <c r="J69" s="59"/>
      <c r="K69" s="193">
        <v>565</v>
      </c>
      <c r="M69" s="194" t="e">
        <f>+#REF!+1</f>
        <v>#REF!</v>
      </c>
      <c r="O69" s="194">
        <f t="shared" si="6"/>
        <v>55</v>
      </c>
    </row>
    <row r="70" spans="2:15" ht="13">
      <c r="B70" s="83" t="s">
        <v>104</v>
      </c>
      <c r="C70" s="84"/>
      <c r="D70" s="103" t="s">
        <v>120</v>
      </c>
      <c r="E70" s="103" t="s">
        <v>105</v>
      </c>
      <c r="F70" s="103" t="s">
        <v>273</v>
      </c>
      <c r="G70" s="104">
        <v>1</v>
      </c>
      <c r="H70" s="105"/>
      <c r="I70" s="193">
        <f>543+9</f>
        <v>552</v>
      </c>
      <c r="J70" s="59"/>
      <c r="K70" s="193">
        <f>543+9</f>
        <v>552</v>
      </c>
      <c r="O70" s="194">
        <f t="shared" si="6"/>
        <v>56</v>
      </c>
    </row>
    <row r="71" spans="2:15" ht="15.5">
      <c r="B71" s="83" t="s">
        <v>511</v>
      </c>
      <c r="C71" s="84"/>
      <c r="D71" s="103" t="s">
        <v>120</v>
      </c>
      <c r="E71" s="103" t="s">
        <v>112</v>
      </c>
      <c r="F71" s="103" t="s">
        <v>273</v>
      </c>
      <c r="G71" s="104">
        <v>0.5</v>
      </c>
      <c r="H71" s="105"/>
      <c r="I71" s="200">
        <v>422</v>
      </c>
      <c r="J71" s="59"/>
      <c r="K71" s="200">
        <v>519</v>
      </c>
      <c r="M71" s="194" t="e">
        <f>+M69+1</f>
        <v>#REF!</v>
      </c>
      <c r="O71" s="194">
        <f t="shared" si="6"/>
        <v>57</v>
      </c>
    </row>
    <row r="72" spans="2:15" ht="13">
      <c r="B72" s="83" t="s">
        <v>101</v>
      </c>
      <c r="C72" s="84"/>
      <c r="D72" s="103" t="s">
        <v>99</v>
      </c>
      <c r="E72" s="103" t="s">
        <v>100</v>
      </c>
      <c r="F72" s="103" t="s">
        <v>412</v>
      </c>
      <c r="G72" s="104">
        <v>1</v>
      </c>
      <c r="H72" s="105"/>
      <c r="I72" s="193">
        <v>0</v>
      </c>
      <c r="J72" s="59"/>
      <c r="K72" s="193">
        <v>503</v>
      </c>
      <c r="M72" s="194" t="e">
        <f t="shared" ref="M72" si="7">+M71+1</f>
        <v>#REF!</v>
      </c>
      <c r="O72" s="194">
        <f t="shared" si="6"/>
        <v>58</v>
      </c>
    </row>
    <row r="73" spans="2:15" ht="13">
      <c r="B73" s="83" t="s">
        <v>113</v>
      </c>
      <c r="C73" s="84"/>
      <c r="D73" s="103" t="s">
        <v>114</v>
      </c>
      <c r="E73" s="103" t="s">
        <v>115</v>
      </c>
      <c r="F73" s="103" t="s">
        <v>412</v>
      </c>
      <c r="G73" s="104">
        <v>1</v>
      </c>
      <c r="H73" s="105"/>
      <c r="I73" s="200">
        <v>0</v>
      </c>
      <c r="J73" s="59"/>
      <c r="K73" s="200">
        <v>503</v>
      </c>
      <c r="M73" s="194" t="e">
        <f>+#REF!+1</f>
        <v>#REF!</v>
      </c>
      <c r="O73" s="194">
        <f t="shared" si="6"/>
        <v>59</v>
      </c>
    </row>
    <row r="74" spans="2:15" ht="13">
      <c r="B74" s="83" t="s">
        <v>352</v>
      </c>
      <c r="C74" s="84"/>
      <c r="D74" s="103" t="s">
        <v>114</v>
      </c>
      <c r="E74" s="103" t="s">
        <v>255</v>
      </c>
      <c r="F74" s="103" t="s">
        <v>273</v>
      </c>
      <c r="G74" s="104">
        <v>1</v>
      </c>
      <c r="H74" s="105"/>
      <c r="I74" s="193">
        <v>273</v>
      </c>
      <c r="J74" s="59"/>
      <c r="K74" s="193">
        <v>309</v>
      </c>
      <c r="O74" s="194">
        <f t="shared" si="6"/>
        <v>60</v>
      </c>
    </row>
    <row r="75" spans="2:15" ht="13">
      <c r="B75" s="83" t="s">
        <v>89</v>
      </c>
      <c r="C75" s="84"/>
      <c r="D75" s="103" t="s">
        <v>78</v>
      </c>
      <c r="E75" s="103" t="s">
        <v>90</v>
      </c>
      <c r="F75" s="103" t="s">
        <v>298</v>
      </c>
      <c r="G75" s="104">
        <v>1</v>
      </c>
      <c r="H75" s="105"/>
      <c r="I75" s="200">
        <v>184</v>
      </c>
      <c r="J75" s="59"/>
      <c r="K75" s="200">
        <v>215</v>
      </c>
      <c r="M75" s="194" t="e">
        <f>+#REF!+1</f>
        <v>#REF!</v>
      </c>
      <c r="O75" s="194">
        <f t="shared" si="6"/>
        <v>61</v>
      </c>
    </row>
    <row r="76" spans="2:15" ht="13">
      <c r="B76" s="83" t="s">
        <v>192</v>
      </c>
      <c r="C76" s="84"/>
      <c r="D76" s="103" t="s">
        <v>114</v>
      </c>
      <c r="E76" s="103" t="s">
        <v>256</v>
      </c>
      <c r="F76" s="103" t="s">
        <v>412</v>
      </c>
      <c r="G76" s="104">
        <v>1</v>
      </c>
      <c r="H76" s="105"/>
      <c r="I76" s="200">
        <v>0</v>
      </c>
      <c r="J76" s="59"/>
      <c r="K76" s="200">
        <v>191</v>
      </c>
      <c r="M76" s="194" t="e">
        <f>+#REF!+1</f>
        <v>#REF!</v>
      </c>
      <c r="O76" s="194">
        <f t="shared" si="6"/>
        <v>62</v>
      </c>
    </row>
    <row r="77" spans="2:15" ht="13">
      <c r="B77" s="83" t="s">
        <v>106</v>
      </c>
      <c r="C77" s="84"/>
      <c r="D77" s="103" t="s">
        <v>120</v>
      </c>
      <c r="E77" s="103" t="s">
        <v>107</v>
      </c>
      <c r="F77" s="103" t="s">
        <v>298</v>
      </c>
      <c r="G77" s="104">
        <v>1</v>
      </c>
      <c r="H77" s="105"/>
      <c r="I77" s="200">
        <v>110</v>
      </c>
      <c r="J77" s="59"/>
      <c r="K77" s="200">
        <v>121</v>
      </c>
      <c r="M77" s="194" t="e">
        <f>+#REF!+1</f>
        <v>#REF!</v>
      </c>
      <c r="O77" s="194">
        <f t="shared" si="6"/>
        <v>63</v>
      </c>
    </row>
    <row r="78" spans="2:15" ht="13">
      <c r="B78" s="83" t="s">
        <v>96</v>
      </c>
      <c r="C78" s="228"/>
      <c r="D78" s="103" t="s">
        <v>95</v>
      </c>
      <c r="E78" s="103" t="s">
        <v>87</v>
      </c>
      <c r="F78" s="103" t="s">
        <v>412</v>
      </c>
      <c r="G78" s="104">
        <v>1</v>
      </c>
      <c r="H78" s="105"/>
      <c r="I78" s="193">
        <v>0</v>
      </c>
      <c r="J78" s="59"/>
      <c r="K78" s="193">
        <v>117</v>
      </c>
      <c r="M78" s="194" t="e">
        <f>+#REF!+1</f>
        <v>#REF!</v>
      </c>
      <c r="O78" s="194">
        <f t="shared" si="6"/>
        <v>64</v>
      </c>
    </row>
    <row r="79" spans="2:15" ht="13">
      <c r="B79" s="83" t="s">
        <v>203</v>
      </c>
      <c r="C79" s="84"/>
      <c r="D79" s="103" t="s">
        <v>114</v>
      </c>
      <c r="E79" s="103" t="s">
        <v>256</v>
      </c>
      <c r="F79" s="103" t="s">
        <v>412</v>
      </c>
      <c r="G79" s="104">
        <v>1</v>
      </c>
      <c r="H79" s="105"/>
      <c r="I79" s="193">
        <v>0</v>
      </c>
      <c r="J79" s="59"/>
      <c r="K79" s="193">
        <v>92</v>
      </c>
      <c r="M79" s="194" t="e">
        <f>+M77+1</f>
        <v>#REF!</v>
      </c>
      <c r="O79" s="194">
        <f t="shared" si="6"/>
        <v>65</v>
      </c>
    </row>
    <row r="80" spans="2:15" ht="13">
      <c r="B80" s="83" t="s">
        <v>108</v>
      </c>
      <c r="C80" s="84"/>
      <c r="D80" s="103" t="s">
        <v>120</v>
      </c>
      <c r="E80" s="103" t="s">
        <v>107</v>
      </c>
      <c r="F80" s="103" t="s">
        <v>273</v>
      </c>
      <c r="G80" s="104">
        <v>1</v>
      </c>
      <c r="H80" s="105"/>
      <c r="I80" s="200">
        <v>60</v>
      </c>
      <c r="J80" s="59"/>
      <c r="K80" s="200">
        <v>80</v>
      </c>
      <c r="M80" s="194" t="e">
        <f t="shared" ref="M80:M94" si="8">+M79+1</f>
        <v>#REF!</v>
      </c>
      <c r="O80" s="194">
        <f t="shared" si="6"/>
        <v>66</v>
      </c>
    </row>
    <row r="81" spans="2:16" ht="13">
      <c r="B81" s="83" t="s">
        <v>211</v>
      </c>
      <c r="C81" s="84"/>
      <c r="D81" s="103" t="s">
        <v>114</v>
      </c>
      <c r="E81" s="103" t="s">
        <v>256</v>
      </c>
      <c r="F81" s="103" t="s">
        <v>412</v>
      </c>
      <c r="G81" s="104">
        <v>1</v>
      </c>
      <c r="H81" s="105"/>
      <c r="I81" s="200">
        <v>0</v>
      </c>
      <c r="J81" s="59"/>
      <c r="K81" s="200">
        <v>73</v>
      </c>
      <c r="M81" s="194" t="e">
        <f>+#REF!+1</f>
        <v>#REF!</v>
      </c>
      <c r="O81" s="194">
        <f t="shared" si="6"/>
        <v>67</v>
      </c>
    </row>
    <row r="82" spans="2:16" ht="13">
      <c r="B82" s="83" t="s">
        <v>220</v>
      </c>
      <c r="C82" s="84"/>
      <c r="D82" s="103" t="s">
        <v>114</v>
      </c>
      <c r="E82" s="103" t="s">
        <v>256</v>
      </c>
      <c r="F82" s="103" t="s">
        <v>412</v>
      </c>
      <c r="G82" s="104">
        <v>1</v>
      </c>
      <c r="H82" s="105"/>
      <c r="I82" s="200">
        <v>0</v>
      </c>
      <c r="J82" s="59"/>
      <c r="K82" s="200">
        <v>67</v>
      </c>
      <c r="M82" s="194" t="e">
        <f>+#REF!+1</f>
        <v>#REF!</v>
      </c>
      <c r="O82" s="194">
        <f t="shared" si="6"/>
        <v>68</v>
      </c>
    </row>
    <row r="83" spans="2:16" ht="13">
      <c r="B83" s="83" t="s">
        <v>109</v>
      </c>
      <c r="C83" s="84"/>
      <c r="D83" s="103" t="s">
        <v>120</v>
      </c>
      <c r="E83" s="103" t="s">
        <v>107</v>
      </c>
      <c r="F83" s="103" t="s">
        <v>273</v>
      </c>
      <c r="G83" s="104">
        <v>1</v>
      </c>
      <c r="H83" s="105"/>
      <c r="I83" s="200">
        <v>55</v>
      </c>
      <c r="J83" s="59"/>
      <c r="K83" s="200">
        <v>56</v>
      </c>
      <c r="M83" s="194" t="e">
        <f>+#REF!+1</f>
        <v>#REF!</v>
      </c>
      <c r="O83" s="194">
        <f t="shared" si="6"/>
        <v>69</v>
      </c>
    </row>
    <row r="84" spans="2:16" ht="13">
      <c r="B84" s="83" t="s">
        <v>224</v>
      </c>
      <c r="C84" s="84"/>
      <c r="D84" s="103" t="s">
        <v>114</v>
      </c>
      <c r="E84" s="103" t="s">
        <v>255</v>
      </c>
      <c r="F84" s="103" t="s">
        <v>412</v>
      </c>
      <c r="G84" s="104">
        <v>1</v>
      </c>
      <c r="H84" s="105"/>
      <c r="I84" s="193">
        <v>0</v>
      </c>
      <c r="J84" s="59"/>
      <c r="K84" s="193">
        <v>53</v>
      </c>
      <c r="M84" s="194" t="e">
        <f t="shared" si="8"/>
        <v>#REF!</v>
      </c>
      <c r="O84" s="194">
        <f t="shared" si="6"/>
        <v>70</v>
      </c>
    </row>
    <row r="85" spans="2:16" ht="13">
      <c r="B85" s="83" t="s">
        <v>110</v>
      </c>
      <c r="C85" s="84"/>
      <c r="D85" s="103" t="s">
        <v>120</v>
      </c>
      <c r="E85" s="103" t="s">
        <v>107</v>
      </c>
      <c r="F85" s="103" t="s">
        <v>412</v>
      </c>
      <c r="G85" s="104">
        <v>1</v>
      </c>
      <c r="H85" s="105"/>
      <c r="I85" s="200">
        <v>0</v>
      </c>
      <c r="J85" s="59"/>
      <c r="K85" s="200">
        <v>48</v>
      </c>
      <c r="M85" s="194" t="e">
        <f t="shared" si="8"/>
        <v>#REF!</v>
      </c>
      <c r="O85" s="194">
        <f t="shared" si="6"/>
        <v>71</v>
      </c>
    </row>
    <row r="86" spans="2:16" ht="13">
      <c r="B86" s="83" t="s">
        <v>111</v>
      </c>
      <c r="C86" s="84"/>
      <c r="D86" s="103" t="s">
        <v>120</v>
      </c>
      <c r="E86" s="103" t="s">
        <v>107</v>
      </c>
      <c r="F86" s="103" t="s">
        <v>298</v>
      </c>
      <c r="G86" s="104">
        <v>1</v>
      </c>
      <c r="H86" s="105"/>
      <c r="I86" s="193">
        <v>45</v>
      </c>
      <c r="J86" s="59"/>
      <c r="K86" s="193">
        <v>47</v>
      </c>
      <c r="M86" s="194" t="e">
        <f t="shared" si="8"/>
        <v>#REF!</v>
      </c>
      <c r="O86" s="194">
        <f t="shared" si="6"/>
        <v>72</v>
      </c>
    </row>
    <row r="87" spans="2:16" ht="13">
      <c r="B87" s="83" t="s">
        <v>226</v>
      </c>
      <c r="C87" s="84"/>
      <c r="D87" s="103" t="s">
        <v>114</v>
      </c>
      <c r="E87" s="103" t="s">
        <v>257</v>
      </c>
      <c r="F87" s="103" t="s">
        <v>412</v>
      </c>
      <c r="G87" s="104">
        <v>1</v>
      </c>
      <c r="H87" s="105"/>
      <c r="I87" s="200">
        <v>0</v>
      </c>
      <c r="J87" s="59"/>
      <c r="K87" s="200">
        <v>33</v>
      </c>
      <c r="M87" s="194" t="e">
        <f>+M86+1</f>
        <v>#REF!</v>
      </c>
      <c r="O87" s="194">
        <f t="shared" si="6"/>
        <v>73</v>
      </c>
    </row>
    <row r="88" spans="2:16" ht="15.5">
      <c r="B88" s="83" t="s">
        <v>467</v>
      </c>
      <c r="C88" s="84"/>
      <c r="D88" s="103" t="s">
        <v>120</v>
      </c>
      <c r="E88" s="103" t="s">
        <v>112</v>
      </c>
      <c r="F88" s="103" t="s">
        <v>298</v>
      </c>
      <c r="G88" s="104">
        <v>0.5</v>
      </c>
      <c r="H88" s="105"/>
      <c r="I88" s="193">
        <v>25</v>
      </c>
      <c r="J88" s="59"/>
      <c r="K88" s="193">
        <v>25</v>
      </c>
      <c r="M88" s="194" t="e">
        <f t="shared" si="8"/>
        <v>#REF!</v>
      </c>
      <c r="O88" s="194">
        <f t="shared" si="6"/>
        <v>74</v>
      </c>
    </row>
    <row r="89" spans="2:16" ht="13">
      <c r="B89" s="83" t="s">
        <v>229</v>
      </c>
      <c r="C89" s="84"/>
      <c r="D89" s="103" t="s">
        <v>114</v>
      </c>
      <c r="E89" s="103" t="s">
        <v>255</v>
      </c>
      <c r="F89" s="103" t="s">
        <v>412</v>
      </c>
      <c r="G89" s="104">
        <v>1</v>
      </c>
      <c r="H89" s="105"/>
      <c r="I89" s="200">
        <v>0</v>
      </c>
      <c r="J89" s="59"/>
      <c r="K89" s="200">
        <v>23</v>
      </c>
      <c r="M89" s="194" t="e">
        <f t="shared" si="8"/>
        <v>#REF!</v>
      </c>
      <c r="O89" s="194">
        <f t="shared" si="6"/>
        <v>75</v>
      </c>
    </row>
    <row r="90" spans="2:16" ht="13">
      <c r="B90" s="83" t="s">
        <v>232</v>
      </c>
      <c r="C90" s="84"/>
      <c r="D90" s="103" t="s">
        <v>114</v>
      </c>
      <c r="E90" s="103" t="s">
        <v>255</v>
      </c>
      <c r="F90" s="103" t="s">
        <v>412</v>
      </c>
      <c r="G90" s="104">
        <v>1</v>
      </c>
      <c r="H90" s="105"/>
      <c r="I90" s="193">
        <v>0</v>
      </c>
      <c r="J90" s="59"/>
      <c r="K90" s="193">
        <v>20</v>
      </c>
      <c r="M90" s="194" t="e">
        <f t="shared" si="8"/>
        <v>#REF!</v>
      </c>
      <c r="O90" s="194">
        <f t="shared" si="6"/>
        <v>76</v>
      </c>
    </row>
    <row r="91" spans="2:16" ht="13">
      <c r="B91" s="83" t="s">
        <v>234</v>
      </c>
      <c r="C91" s="84"/>
      <c r="D91" s="103" t="s">
        <v>114</v>
      </c>
      <c r="E91" s="103" t="s">
        <v>257</v>
      </c>
      <c r="F91" s="103" t="s">
        <v>412</v>
      </c>
      <c r="G91" s="104">
        <v>1</v>
      </c>
      <c r="H91" s="105"/>
      <c r="I91" s="200">
        <v>0</v>
      </c>
      <c r="J91" s="59"/>
      <c r="K91" s="200">
        <v>12</v>
      </c>
      <c r="M91" s="194" t="e">
        <f t="shared" si="8"/>
        <v>#REF!</v>
      </c>
      <c r="O91" s="194">
        <f t="shared" si="6"/>
        <v>77</v>
      </c>
    </row>
    <row r="92" spans="2:16" ht="13">
      <c r="B92" s="83" t="s">
        <v>237</v>
      </c>
      <c r="C92" s="84"/>
      <c r="D92" s="103" t="s">
        <v>114</v>
      </c>
      <c r="E92" s="103" t="s">
        <v>258</v>
      </c>
      <c r="F92" s="103" t="s">
        <v>412</v>
      </c>
      <c r="G92" s="104">
        <v>1</v>
      </c>
      <c r="H92" s="105"/>
      <c r="I92" s="193">
        <v>0</v>
      </c>
      <c r="J92" s="59"/>
      <c r="K92" s="193">
        <v>10</v>
      </c>
      <c r="M92" s="194" t="e">
        <f t="shared" si="8"/>
        <v>#REF!</v>
      </c>
      <c r="O92" s="194">
        <f t="shared" si="6"/>
        <v>78</v>
      </c>
    </row>
    <row r="93" spans="2:16" ht="13">
      <c r="B93" s="83" t="s">
        <v>240</v>
      </c>
      <c r="C93" s="84"/>
      <c r="D93" s="103" t="s">
        <v>114</v>
      </c>
      <c r="E93" s="103" t="s">
        <v>256</v>
      </c>
      <c r="F93" s="103" t="s">
        <v>243</v>
      </c>
      <c r="G93" s="104">
        <v>1</v>
      </c>
      <c r="H93" s="105"/>
      <c r="I93" s="198">
        <v>0</v>
      </c>
      <c r="J93" s="59"/>
      <c r="K93" s="198">
        <v>4</v>
      </c>
      <c r="M93" s="194" t="e">
        <f t="shared" si="8"/>
        <v>#REF!</v>
      </c>
      <c r="O93" s="194">
        <f t="shared" si="6"/>
        <v>79</v>
      </c>
      <c r="P93" s="194" t="s">
        <v>275</v>
      </c>
    </row>
    <row r="94" spans="2:16" ht="13">
      <c r="B94" s="201" t="s">
        <v>62</v>
      </c>
      <c r="C94" s="84"/>
      <c r="D94" s="103"/>
      <c r="E94" s="103"/>
      <c r="F94" s="103"/>
      <c r="G94" s="104"/>
      <c r="H94" s="105"/>
      <c r="I94" s="200">
        <f>SUM(I63:I93)</f>
        <v>6560.5</v>
      </c>
      <c r="J94" s="59"/>
      <c r="K94" s="200">
        <f>SUM(K63:K93)</f>
        <v>9456</v>
      </c>
      <c r="M94" s="194" t="e">
        <f t="shared" si="8"/>
        <v>#REF!</v>
      </c>
      <c r="N94" s="194" t="s">
        <v>138</v>
      </c>
    </row>
    <row r="95" spans="2:16" ht="13.5" thickBot="1">
      <c r="B95" s="241" t="s">
        <v>377</v>
      </c>
      <c r="C95" s="240">
        <f>O93</f>
        <v>79</v>
      </c>
      <c r="I95" s="230">
        <f>+I46+I61+I94</f>
        <v>21574.5</v>
      </c>
      <c r="J95" s="231"/>
      <c r="K95" s="230">
        <f>+K46+K61+K94</f>
        <v>25908.25</v>
      </c>
    </row>
    <row r="96" spans="2:16" ht="13.5" thickTop="1">
      <c r="B96" s="229"/>
      <c r="I96" s="237"/>
      <c r="J96" s="231"/>
      <c r="K96" s="237"/>
    </row>
    <row r="97" spans="1:13" ht="13">
      <c r="B97" s="263" t="s">
        <v>513</v>
      </c>
      <c r="I97" s="237"/>
      <c r="J97" s="231"/>
      <c r="K97" s="237"/>
    </row>
    <row r="98" spans="1:13" ht="13.5">
      <c r="B98" s="238" t="s">
        <v>326</v>
      </c>
      <c r="I98" s="237"/>
      <c r="J98" s="231"/>
      <c r="K98" s="237"/>
    </row>
    <row r="99" spans="1:13" ht="13">
      <c r="B99" s="83" t="s">
        <v>493</v>
      </c>
      <c r="D99" s="103" t="s">
        <v>114</v>
      </c>
      <c r="E99" s="103" t="s">
        <v>254</v>
      </c>
      <c r="F99" s="103" t="s">
        <v>273</v>
      </c>
      <c r="G99" s="104">
        <v>1</v>
      </c>
      <c r="I99" s="193">
        <f>668+68</f>
        <v>736</v>
      </c>
      <c r="J99" s="204"/>
      <c r="K99" s="193">
        <f>760+68</f>
        <v>828</v>
      </c>
      <c r="M99" s="194" t="e">
        <f>+#REF!+1</f>
        <v>#REF!</v>
      </c>
    </row>
    <row r="100" spans="1:13" ht="13.5">
      <c r="B100" s="264" t="s">
        <v>490</v>
      </c>
      <c r="C100" s="264"/>
      <c r="D100" s="264"/>
      <c r="E100" s="264"/>
      <c r="F100" s="264"/>
      <c r="G100" s="264"/>
      <c r="H100" s="264"/>
      <c r="I100" s="264"/>
      <c r="J100" s="264"/>
      <c r="K100" s="264"/>
    </row>
    <row r="101" spans="1:13" ht="15.5">
      <c r="B101" s="83" t="s">
        <v>618</v>
      </c>
      <c r="C101" s="84"/>
      <c r="D101" s="103" t="s">
        <v>122</v>
      </c>
      <c r="E101" s="103" t="s">
        <v>65</v>
      </c>
      <c r="F101" s="103" t="s">
        <v>412</v>
      </c>
      <c r="G101" s="104">
        <v>1</v>
      </c>
      <c r="I101" s="193">
        <v>0</v>
      </c>
      <c r="J101" s="204"/>
      <c r="K101" s="193">
        <v>418</v>
      </c>
    </row>
    <row r="102" spans="1:13" ht="13">
      <c r="B102" s="229" t="s">
        <v>535</v>
      </c>
      <c r="I102" s="232">
        <f>SUM(I95:I101)</f>
        <v>22310.5</v>
      </c>
      <c r="J102" s="231"/>
      <c r="K102" s="232">
        <f>SUM(K95:K101)</f>
        <v>27154.25</v>
      </c>
    </row>
    <row r="103" spans="1:13" ht="13">
      <c r="B103" s="76"/>
      <c r="C103" s="76"/>
      <c r="D103" s="76"/>
      <c r="E103" s="76"/>
      <c r="F103" s="77"/>
      <c r="G103" s="76"/>
      <c r="H103" s="76"/>
      <c r="I103" s="235"/>
      <c r="J103" s="105"/>
      <c r="K103" s="235"/>
    </row>
    <row r="104" spans="1:13" ht="42.75" customHeight="1">
      <c r="A104" s="236">
        <v>-1</v>
      </c>
      <c r="B104" s="364" t="s">
        <v>286</v>
      </c>
      <c r="C104" s="364"/>
      <c r="D104" s="364"/>
      <c r="E104" s="364"/>
      <c r="F104" s="364"/>
      <c r="G104" s="364"/>
      <c r="H104" s="364"/>
      <c r="I104" s="364"/>
      <c r="J104" s="364"/>
      <c r="K104" s="364"/>
    </row>
    <row r="105" spans="1:13" ht="42.65" customHeight="1">
      <c r="A105" s="236">
        <v>-2</v>
      </c>
      <c r="B105" s="364" t="s">
        <v>285</v>
      </c>
      <c r="C105" s="364"/>
      <c r="D105" s="364"/>
      <c r="E105" s="364"/>
      <c r="F105" s="364"/>
      <c r="G105" s="364"/>
      <c r="H105" s="364"/>
      <c r="I105" s="364"/>
      <c r="J105" s="364"/>
      <c r="K105" s="364"/>
    </row>
    <row r="106" spans="1:13" ht="29.25" customHeight="1">
      <c r="A106" s="236">
        <v>-3</v>
      </c>
      <c r="B106" s="364" t="s">
        <v>118</v>
      </c>
      <c r="C106" s="364"/>
      <c r="D106" s="364"/>
      <c r="E106" s="364"/>
      <c r="F106" s="364"/>
      <c r="G106" s="364"/>
      <c r="H106" s="364"/>
      <c r="I106" s="364"/>
      <c r="J106" s="364"/>
      <c r="K106" s="364"/>
    </row>
    <row r="107" spans="1:13" ht="17.149999999999999" customHeight="1">
      <c r="A107" s="236">
        <v>-4</v>
      </c>
      <c r="B107" s="364" t="s">
        <v>577</v>
      </c>
      <c r="C107" s="364"/>
      <c r="D107" s="364"/>
      <c r="E107" s="364"/>
      <c r="F107" s="364"/>
      <c r="G107" s="364"/>
      <c r="H107" s="364"/>
      <c r="I107" s="364"/>
      <c r="J107" s="273"/>
      <c r="K107" s="273"/>
    </row>
    <row r="108" spans="1:13" ht="42" customHeight="1">
      <c r="A108" s="236">
        <v>-5</v>
      </c>
      <c r="B108" s="364" t="s">
        <v>617</v>
      </c>
      <c r="C108" s="364"/>
      <c r="D108" s="364"/>
      <c r="E108" s="364"/>
      <c r="F108" s="364"/>
      <c r="G108" s="364"/>
      <c r="H108" s="364"/>
      <c r="I108" s="364"/>
      <c r="J108" s="364"/>
      <c r="K108" s="364"/>
    </row>
    <row r="109" spans="1:13" ht="19.5" customHeight="1">
      <c r="A109" s="236">
        <v>-6</v>
      </c>
      <c r="B109" s="364" t="s">
        <v>455</v>
      </c>
      <c r="C109" s="364"/>
      <c r="D109" s="364"/>
      <c r="E109" s="364"/>
      <c r="F109" s="364"/>
      <c r="G109" s="364"/>
      <c r="H109" s="364"/>
      <c r="I109" s="364"/>
      <c r="J109" s="364"/>
      <c r="K109" s="364"/>
    </row>
    <row r="110" spans="1:13" ht="19.399999999999999" customHeight="1">
      <c r="A110" s="236">
        <v>-7</v>
      </c>
      <c r="B110" s="364" t="s">
        <v>133</v>
      </c>
      <c r="C110" s="364"/>
      <c r="D110" s="364"/>
      <c r="E110" s="364"/>
      <c r="F110" s="364"/>
      <c r="G110" s="364"/>
      <c r="H110" s="364"/>
      <c r="I110" s="364"/>
      <c r="J110" s="364"/>
      <c r="K110" s="364"/>
    </row>
    <row r="111" spans="1:13" ht="19.5" customHeight="1">
      <c r="A111" s="236">
        <v>-8</v>
      </c>
      <c r="B111" s="364" t="s">
        <v>410</v>
      </c>
      <c r="C111" s="364"/>
      <c r="D111" s="364"/>
      <c r="E111" s="364"/>
      <c r="F111" s="364"/>
      <c r="G111" s="364"/>
      <c r="H111" s="364"/>
      <c r="I111" s="364"/>
      <c r="J111" s="364"/>
      <c r="K111" s="364"/>
    </row>
    <row r="112" spans="1:13" ht="21.65" customHeight="1">
      <c r="A112" s="236">
        <v>-9</v>
      </c>
      <c r="B112" s="364" t="s">
        <v>343</v>
      </c>
      <c r="C112" s="364"/>
      <c r="D112" s="364"/>
      <c r="E112" s="364"/>
      <c r="F112" s="364"/>
      <c r="G112" s="364"/>
      <c r="H112" s="364"/>
      <c r="I112" s="364"/>
      <c r="J112" s="364"/>
      <c r="K112" s="364"/>
    </row>
    <row r="113" spans="1:11" ht="24" customHeight="1">
      <c r="A113" s="236">
        <v>-10</v>
      </c>
      <c r="B113" s="364" t="s">
        <v>572</v>
      </c>
      <c r="C113" s="364"/>
      <c r="D113" s="364"/>
      <c r="E113" s="364"/>
      <c r="F113" s="364"/>
      <c r="G113" s="364"/>
      <c r="H113" s="364"/>
      <c r="I113" s="364"/>
      <c r="J113" s="364"/>
      <c r="K113" s="364"/>
    </row>
  </sheetData>
  <autoFilter ref="A7:P95" xr:uid="{00000000-0009-0000-0000-000050000000}"/>
  <mergeCells count="10">
    <mergeCell ref="B110:K110"/>
    <mergeCell ref="B111:K111"/>
    <mergeCell ref="B112:K112"/>
    <mergeCell ref="B113:K113"/>
    <mergeCell ref="B104:K104"/>
    <mergeCell ref="B105:K105"/>
    <mergeCell ref="B106:K106"/>
    <mergeCell ref="B107:I107"/>
    <mergeCell ref="B108:K108"/>
    <mergeCell ref="B109:K109"/>
  </mergeCells>
  <conditionalFormatting sqref="B8:K102">
    <cfRule type="expression" dxfId="90" priority="1">
      <formula>MOD(ROW(),2)=0</formula>
    </cfRule>
  </conditionalFormatting>
  <pageMargins left="0.45" right="0.45" top="0.25" bottom="0.25" header="0.3" footer="0.3"/>
  <pageSetup paperSize="3" scale="7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610</v>
      </c>
      <c r="C6" s="155"/>
      <c r="D6" s="156">
        <f>'CPN Portfolio 01.03.17'!K46</f>
        <v>7425.25</v>
      </c>
      <c r="E6" s="156">
        <f>'CPN Portfolio 01.03.17'!K62</f>
        <v>9427</v>
      </c>
      <c r="F6" s="156">
        <f>'CPN Portfolio 01.03.17'!K95</f>
        <v>9456</v>
      </c>
      <c r="G6" s="158"/>
      <c r="H6" s="156">
        <f>SUM(D6:G6)</f>
        <v>26308.25</v>
      </c>
      <c r="J6" s="159"/>
    </row>
    <row r="7" spans="1:11">
      <c r="B7" s="276" t="s">
        <v>615</v>
      </c>
      <c r="D7" s="272"/>
      <c r="E7" s="267"/>
      <c r="F7" s="267">
        <f>-'CPN Portfolio 01.03.17'!K59</f>
        <v>-400</v>
      </c>
      <c r="G7" s="272"/>
      <c r="H7" s="267">
        <f t="shared" ref="H7" si="0">SUM(D7:F7)</f>
        <v>-400</v>
      </c>
    </row>
    <row r="8" spans="1:11">
      <c r="A8" s="147"/>
      <c r="B8" s="155" t="s">
        <v>616</v>
      </c>
      <c r="C8" s="161"/>
      <c r="D8" s="214">
        <f>SUM(D6:D7)</f>
        <v>7425.25</v>
      </c>
      <c r="E8" s="214">
        <f>SUM(E6:E7)</f>
        <v>9427</v>
      </c>
      <c r="F8" s="214">
        <f>SUM(F6:F7)</f>
        <v>9056</v>
      </c>
      <c r="G8" s="214">
        <f>SUM(G6:G7)</f>
        <v>0</v>
      </c>
      <c r="H8" s="214">
        <f>SUM(H6:H7)</f>
        <v>25908.25</v>
      </c>
      <c r="J8" s="159">
        <f>H8-'CPN Portfolio 02.01.17'!K95</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160" t="s">
        <v>584</v>
      </c>
      <c r="C13" s="161"/>
      <c r="D13" s="167">
        <v>0</v>
      </c>
      <c r="E13" s="167">
        <v>0</v>
      </c>
      <c r="F13" s="167">
        <v>68</v>
      </c>
      <c r="G13" s="168"/>
      <c r="H13" s="169">
        <f>SUM(D13:F13)</f>
        <v>68</v>
      </c>
    </row>
    <row r="14" spans="1:11">
      <c r="A14" s="147"/>
      <c r="B14" s="160" t="s">
        <v>494</v>
      </c>
      <c r="C14" s="161"/>
      <c r="D14" s="274">
        <v>0</v>
      </c>
      <c r="E14" s="274">
        <v>0</v>
      </c>
      <c r="F14" s="274">
        <v>760</v>
      </c>
      <c r="G14" s="168"/>
      <c r="H14" s="275">
        <f>SUM(D14:F14)</f>
        <v>760</v>
      </c>
    </row>
    <row r="15" spans="1:11">
      <c r="A15" s="147"/>
      <c r="B15" s="160" t="s">
        <v>425</v>
      </c>
      <c r="C15" s="161"/>
      <c r="D15" s="167">
        <f>SUM(D13:D14)</f>
        <v>0</v>
      </c>
      <c r="E15" s="167">
        <f t="shared" ref="E15" si="1">SUM(E13:E14)</f>
        <v>0</v>
      </c>
      <c r="F15" s="167">
        <f>SUM(F13:F14)</f>
        <v>828</v>
      </c>
      <c r="G15" s="167">
        <f t="shared" ref="G15:H15" si="2">SUM(G13:G14)</f>
        <v>0</v>
      </c>
      <c r="H15" s="167">
        <f t="shared" si="2"/>
        <v>828</v>
      </c>
    </row>
    <row r="16" spans="1:11">
      <c r="A16" s="147"/>
      <c r="B16" s="239" t="s">
        <v>360</v>
      </c>
      <c r="C16" s="161"/>
      <c r="D16" s="167"/>
      <c r="E16" s="167"/>
      <c r="F16" s="167"/>
      <c r="G16" s="168"/>
      <c r="H16" s="169"/>
    </row>
    <row r="17" spans="1:10">
      <c r="A17" s="147"/>
      <c r="B17" s="160" t="s">
        <v>522</v>
      </c>
      <c r="C17" s="161"/>
      <c r="D17" s="167"/>
      <c r="E17" s="167">
        <v>418</v>
      </c>
      <c r="F17" s="167"/>
      <c r="G17" s="168"/>
      <c r="H17" s="169">
        <f>SUM(D17:F17)</f>
        <v>418</v>
      </c>
    </row>
    <row r="18" spans="1:10" ht="14.5" thickBot="1">
      <c r="A18" s="147"/>
      <c r="B18" s="160" t="s">
        <v>586</v>
      </c>
      <c r="C18" s="161"/>
      <c r="D18" s="171">
        <f>SUM(D15:D17)</f>
        <v>0</v>
      </c>
      <c r="E18" s="171">
        <f>SUM(E15:E17)</f>
        <v>418</v>
      </c>
      <c r="F18" s="171">
        <f>SUM(F15:F17)</f>
        <v>828</v>
      </c>
      <c r="G18" s="171">
        <f>SUM(G15:G17)</f>
        <v>0</v>
      </c>
      <c r="H18" s="171">
        <f>SUM(H15:H17)</f>
        <v>1246</v>
      </c>
      <c r="J18" s="159"/>
    </row>
    <row r="19" spans="1:10" ht="14.5" thickTop="1">
      <c r="A19" s="147"/>
      <c r="B19" s="160"/>
      <c r="C19" s="161"/>
      <c r="D19" s="173"/>
      <c r="E19" s="173"/>
      <c r="F19" s="174"/>
      <c r="G19" s="175"/>
      <c r="H19" s="176"/>
    </row>
    <row r="20" spans="1:10" ht="14.5" thickBot="1">
      <c r="A20" s="147"/>
      <c r="B20" s="148" t="s">
        <v>303</v>
      </c>
      <c r="C20" s="161"/>
      <c r="D20" s="179">
        <f>+D8+D18</f>
        <v>7425.25</v>
      </c>
      <c r="E20" s="179">
        <f>+E8+E18</f>
        <v>9845</v>
      </c>
      <c r="F20" s="179">
        <f>+F8+F18</f>
        <v>9884</v>
      </c>
      <c r="G20" s="175"/>
      <c r="H20" s="179">
        <f>+H8+H18</f>
        <v>27154.25</v>
      </c>
      <c r="J20" s="159">
        <f>H20-'CPN Portfolio 02.01.17'!K102</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F30" s="147" t="s">
        <v>582</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2">
    <cfRule type="expression" dxfId="89" priority="1">
      <formula>MOD(ROW(),2)=0</formula>
    </cfRule>
  </conditionalFormatting>
  <conditionalFormatting sqref="B17">
    <cfRule type="expression" dxfId="88" priority="2">
      <formula>MOD(ROW(),2)=0</formula>
    </cfRule>
  </conditionalFormatting>
  <pageMargins left="0.7" right="0.7" top="0.75" bottom="0.75" header="0.3" footer="0.3"/>
  <pageSetup scale="83"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610</v>
      </c>
      <c r="C6" s="155"/>
      <c r="D6" s="156">
        <f>'CPN Portfolio 01.03.17'!I46</f>
        <v>6482</v>
      </c>
      <c r="E6" s="156">
        <f>'CPN Portfolio 01.03.17'!I62</f>
        <v>8876</v>
      </c>
      <c r="F6" s="156">
        <f>'CPN Portfolio 01.03.17'!I95</f>
        <v>6560.5</v>
      </c>
      <c r="G6" s="158"/>
      <c r="H6" s="156">
        <f>SUM(D6:G6)</f>
        <v>21918.5</v>
      </c>
      <c r="J6" s="159"/>
    </row>
    <row r="7" spans="1:11">
      <c r="B7" s="276" t="s">
        <v>615</v>
      </c>
      <c r="D7" s="272"/>
      <c r="E7" s="267"/>
      <c r="F7" s="267">
        <f>-'CPN Portfolio 01.03.17'!I59</f>
        <v>-344</v>
      </c>
      <c r="G7" s="272"/>
      <c r="H7" s="267">
        <f t="shared" ref="H7" si="0">SUM(D7:F7)</f>
        <v>-344</v>
      </c>
    </row>
    <row r="8" spans="1:11">
      <c r="A8" s="147"/>
      <c r="B8" s="155" t="s">
        <v>616</v>
      </c>
      <c r="C8" s="161"/>
      <c r="D8" s="214">
        <f>SUM(D6:D7)</f>
        <v>6482</v>
      </c>
      <c r="E8" s="214">
        <f>SUM(E6:E7)</f>
        <v>8876</v>
      </c>
      <c r="F8" s="214">
        <f>SUM(F6:F7)</f>
        <v>6216.5</v>
      </c>
      <c r="G8" s="214">
        <f>SUM(G6:G7)</f>
        <v>0</v>
      </c>
      <c r="H8" s="214">
        <f>SUM(H6:H7)</f>
        <v>21574.5</v>
      </c>
      <c r="J8" s="159">
        <f>H8-'CPN Portfolio 02.01.17'!I95</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160" t="s">
        <v>584</v>
      </c>
      <c r="C13" s="161"/>
      <c r="D13" s="167">
        <v>0</v>
      </c>
      <c r="E13" s="167">
        <v>0</v>
      </c>
      <c r="F13" s="167">
        <v>68</v>
      </c>
      <c r="G13" s="168"/>
      <c r="H13" s="169">
        <f>SUM(D13:F13)</f>
        <v>68</v>
      </c>
    </row>
    <row r="14" spans="1:11">
      <c r="A14" s="147"/>
      <c r="B14" s="160" t="s">
        <v>494</v>
      </c>
      <c r="C14" s="161"/>
      <c r="D14" s="274">
        <v>0</v>
      </c>
      <c r="E14" s="274">
        <v>0</v>
      </c>
      <c r="F14" s="274">
        <v>668</v>
      </c>
      <c r="G14" s="168"/>
      <c r="H14" s="275">
        <f>SUM(D14:F14)</f>
        <v>668</v>
      </c>
    </row>
    <row r="15" spans="1:11">
      <c r="A15" s="147"/>
      <c r="B15" s="160" t="s">
        <v>425</v>
      </c>
      <c r="C15" s="161"/>
      <c r="D15" s="167">
        <f t="shared" ref="D15:E15" si="1">SUM(D13:D14)</f>
        <v>0</v>
      </c>
      <c r="E15" s="167">
        <f t="shared" si="1"/>
        <v>0</v>
      </c>
      <c r="F15" s="167">
        <f>SUM(F13:F14)</f>
        <v>736</v>
      </c>
      <c r="G15" s="167">
        <f t="shared" ref="G15:H15" si="2">SUM(G13:G14)</f>
        <v>0</v>
      </c>
      <c r="H15" s="167">
        <f t="shared" si="2"/>
        <v>736</v>
      </c>
    </row>
    <row r="16" spans="1:11">
      <c r="A16" s="147"/>
      <c r="B16" s="239" t="s">
        <v>360</v>
      </c>
      <c r="C16" s="161"/>
      <c r="D16" s="167"/>
      <c r="E16" s="167"/>
      <c r="F16" s="167"/>
      <c r="G16" s="168"/>
      <c r="H16" s="169"/>
    </row>
    <row r="17" spans="1:10">
      <c r="A17" s="147"/>
      <c r="B17" s="160" t="s">
        <v>522</v>
      </c>
      <c r="C17" s="161"/>
      <c r="D17" s="167"/>
      <c r="E17" s="167">
        <v>0</v>
      </c>
      <c r="F17" s="167"/>
      <c r="G17" s="168"/>
      <c r="H17" s="169">
        <f>SUM(D17:F17)</f>
        <v>0</v>
      </c>
    </row>
    <row r="18" spans="1:10" ht="14.5" thickBot="1">
      <c r="A18" s="147"/>
      <c r="B18" s="160" t="s">
        <v>587</v>
      </c>
      <c r="C18" s="161"/>
      <c r="D18" s="171">
        <f>SUM(D17:D17)</f>
        <v>0</v>
      </c>
      <c r="E18" s="171">
        <f>SUM(E17:E17)</f>
        <v>0</v>
      </c>
      <c r="F18" s="171">
        <f>SUM(F17:F17)</f>
        <v>0</v>
      </c>
      <c r="G18" s="171">
        <f>SUM(G17:G17)</f>
        <v>0</v>
      </c>
      <c r="H18" s="171">
        <f>SUM(H17:H17)</f>
        <v>0</v>
      </c>
      <c r="J18" s="159"/>
    </row>
    <row r="19" spans="1:10" ht="14.5" thickTop="1">
      <c r="A19" s="147"/>
      <c r="B19" s="160"/>
      <c r="C19" s="161"/>
      <c r="D19" s="173"/>
      <c r="E19" s="173"/>
      <c r="F19" s="174"/>
      <c r="G19" s="175"/>
      <c r="H19" s="176"/>
    </row>
    <row r="20" spans="1:10" ht="14.5" thickBot="1">
      <c r="A20" s="147"/>
      <c r="B20" s="148" t="s">
        <v>537</v>
      </c>
      <c r="C20" s="161"/>
      <c r="D20" s="179">
        <f>+D8+D15+D18</f>
        <v>6482</v>
      </c>
      <c r="E20" s="179">
        <f>+E8+E15+E18</f>
        <v>8876</v>
      </c>
      <c r="F20" s="179">
        <f>+F8+F15+F18</f>
        <v>6952.5</v>
      </c>
      <c r="G20" s="179">
        <f>+G8+G15+G18</f>
        <v>0</v>
      </c>
      <c r="H20" s="179">
        <f>+H8+H15+H18</f>
        <v>22310.5</v>
      </c>
      <c r="J20" s="159">
        <f>H20-'CPN Portfolio 02.01.17'!I102</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2">
    <cfRule type="expression" dxfId="87" priority="1">
      <formula>MOD(ROW(),2)=0</formula>
    </cfRule>
  </conditionalFormatting>
  <conditionalFormatting sqref="B17">
    <cfRule type="expression" dxfId="86" priority="2">
      <formula>MOD(ROW(),2)=0</formula>
    </cfRule>
  </conditionalFormatting>
  <pageMargins left="0.7" right="0.7" top="0.75" bottom="0.75" header="0.3" footer="0.3"/>
  <pageSetup scale="83"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S115"/>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611</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5.5">
      <c r="B29" s="83" t="s">
        <v>590</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591</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5" ht="13">
      <c r="B49" s="83" t="s">
        <v>457</v>
      </c>
      <c r="C49" s="84"/>
      <c r="D49" s="103" t="s">
        <v>122</v>
      </c>
      <c r="E49" s="103" t="s">
        <v>65</v>
      </c>
      <c r="F49" s="103" t="s">
        <v>273</v>
      </c>
      <c r="G49" s="104">
        <v>1</v>
      </c>
      <c r="H49" s="105"/>
      <c r="I49" s="200">
        <v>1009</v>
      </c>
      <c r="J49" s="59"/>
      <c r="K49" s="200">
        <v>1000</v>
      </c>
      <c r="O49" s="194">
        <f>O48+1</f>
        <v>37</v>
      </c>
    </row>
    <row r="50" spans="2:15" ht="13">
      <c r="B50" s="83" t="s">
        <v>67</v>
      </c>
      <c r="C50" s="84"/>
      <c r="D50" s="103" t="s">
        <v>122</v>
      </c>
      <c r="E50" s="103" t="s">
        <v>65</v>
      </c>
      <c r="F50" s="103" t="s">
        <v>298</v>
      </c>
      <c r="G50" s="104">
        <v>1</v>
      </c>
      <c r="H50" s="105"/>
      <c r="I50" s="200">
        <v>782</v>
      </c>
      <c r="J50" s="59"/>
      <c r="K50" s="200">
        <v>842</v>
      </c>
      <c r="M50" s="194" t="e">
        <f>+M27+1</f>
        <v>#REF!</v>
      </c>
      <c r="O50" s="194">
        <f>+O49+1</f>
        <v>38</v>
      </c>
    </row>
    <row r="51" spans="2:15"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5" ht="15.5">
      <c r="B52" s="83" t="s">
        <v>509</v>
      </c>
      <c r="C52" s="84"/>
      <c r="D52" s="103" t="s">
        <v>122</v>
      </c>
      <c r="E52" s="103" t="s">
        <v>65</v>
      </c>
      <c r="F52" s="103" t="s">
        <v>411</v>
      </c>
      <c r="G52" s="104">
        <v>1</v>
      </c>
      <c r="H52" s="105"/>
      <c r="I52" s="200">
        <v>763</v>
      </c>
      <c r="J52" s="59"/>
      <c r="K52" s="200">
        <v>781</v>
      </c>
      <c r="M52" s="194" t="e">
        <f>+M50+1</f>
        <v>#REF!</v>
      </c>
      <c r="O52" s="194">
        <f>+O51+1</f>
        <v>40</v>
      </c>
    </row>
    <row r="53" spans="2:15" ht="13">
      <c r="B53" s="83" t="s">
        <v>381</v>
      </c>
      <c r="C53" s="84"/>
      <c r="D53" s="103" t="s">
        <v>122</v>
      </c>
      <c r="E53" s="103" t="s">
        <v>65</v>
      </c>
      <c r="F53" s="103" t="s">
        <v>273</v>
      </c>
      <c r="G53" s="104">
        <v>1</v>
      </c>
      <c r="H53" s="105"/>
      <c r="I53" s="200">
        <v>740</v>
      </c>
      <c r="J53" s="59"/>
      <c r="K53" s="200">
        <v>762</v>
      </c>
      <c r="O53" s="194">
        <f t="shared" ref="O53:O61" si="4">+O52+1</f>
        <v>41</v>
      </c>
    </row>
    <row r="54" spans="2:15" ht="13">
      <c r="B54" s="83" t="s">
        <v>64</v>
      </c>
      <c r="C54" s="84"/>
      <c r="D54" s="103" t="s">
        <v>122</v>
      </c>
      <c r="E54" s="103" t="s">
        <v>65</v>
      </c>
      <c r="F54" s="103" t="s">
        <v>273</v>
      </c>
      <c r="G54" s="104">
        <v>0.75</v>
      </c>
      <c r="H54" s="105"/>
      <c r="I54" s="200">
        <v>779</v>
      </c>
      <c r="J54" s="59"/>
      <c r="K54" s="200">
        <v>746</v>
      </c>
      <c r="M54" s="194" t="e">
        <f>+M52+1</f>
        <v>#REF!</v>
      </c>
      <c r="O54" s="194">
        <f t="shared" si="4"/>
        <v>42</v>
      </c>
    </row>
    <row r="55" spans="2:15" ht="13">
      <c r="B55" s="83" t="s">
        <v>69</v>
      </c>
      <c r="C55" s="84"/>
      <c r="D55" s="103" t="s">
        <v>122</v>
      </c>
      <c r="E55" s="103" t="s">
        <v>65</v>
      </c>
      <c r="F55" s="103" t="s">
        <v>273</v>
      </c>
      <c r="G55" s="104">
        <v>1</v>
      </c>
      <c r="H55" s="105"/>
      <c r="I55" s="200">
        <f>662+10+10</f>
        <v>682</v>
      </c>
      <c r="J55" s="59"/>
      <c r="K55" s="200">
        <f>692+10+10</f>
        <v>712</v>
      </c>
      <c r="M55" s="194" t="e">
        <f t="shared" ref="M55:M62" si="5">+M54+1</f>
        <v>#REF!</v>
      </c>
      <c r="O55" s="194">
        <f t="shared" si="4"/>
        <v>43</v>
      </c>
    </row>
    <row r="56" spans="2:15" ht="13">
      <c r="B56" s="83" t="s">
        <v>70</v>
      </c>
      <c r="C56" s="84"/>
      <c r="D56" s="103" t="s">
        <v>122</v>
      </c>
      <c r="E56" s="103" t="s">
        <v>65</v>
      </c>
      <c r="F56" s="103" t="s">
        <v>273</v>
      </c>
      <c r="G56" s="104">
        <v>1</v>
      </c>
      <c r="H56" s="105"/>
      <c r="I56" s="200">
        <f>520+3</f>
        <v>523</v>
      </c>
      <c r="J56" s="59"/>
      <c r="K56" s="200">
        <f>606+3</f>
        <v>609</v>
      </c>
      <c r="M56" s="194" t="e">
        <f>+M51+1</f>
        <v>#REF!</v>
      </c>
      <c r="O56" s="194">
        <f t="shared" si="4"/>
        <v>44</v>
      </c>
    </row>
    <row r="57" spans="2:15" ht="13">
      <c r="B57" s="83" t="s">
        <v>72</v>
      </c>
      <c r="C57" s="84"/>
      <c r="D57" s="103" t="s">
        <v>122</v>
      </c>
      <c r="E57" s="103" t="s">
        <v>65</v>
      </c>
      <c r="F57" s="103" t="s">
        <v>298</v>
      </c>
      <c r="G57" s="104">
        <v>1</v>
      </c>
      <c r="H57" s="105"/>
      <c r="I57" s="200">
        <v>426</v>
      </c>
      <c r="J57" s="59"/>
      <c r="K57" s="200">
        <v>500</v>
      </c>
      <c r="M57" s="194" t="e">
        <f t="shared" si="5"/>
        <v>#REF!</v>
      </c>
      <c r="O57" s="194">
        <f t="shared" si="4"/>
        <v>45</v>
      </c>
    </row>
    <row r="58" spans="2:15" ht="13">
      <c r="B58" s="83" t="s">
        <v>73</v>
      </c>
      <c r="C58" s="84"/>
      <c r="D58" s="103" t="s">
        <v>122</v>
      </c>
      <c r="E58" s="103" t="s">
        <v>65</v>
      </c>
      <c r="F58" s="103" t="s">
        <v>298</v>
      </c>
      <c r="G58" s="104">
        <v>1</v>
      </c>
      <c r="H58" s="105"/>
      <c r="I58" s="200">
        <v>400</v>
      </c>
      <c r="J58" s="59"/>
      <c r="K58" s="200">
        <v>453</v>
      </c>
      <c r="M58" s="194" t="e">
        <f t="shared" si="5"/>
        <v>#REF!</v>
      </c>
      <c r="O58" s="194">
        <f t="shared" si="4"/>
        <v>46</v>
      </c>
    </row>
    <row r="59" spans="2:15" ht="15.5">
      <c r="B59" s="83" t="s">
        <v>592</v>
      </c>
      <c r="C59" s="84"/>
      <c r="D59" s="103" t="s">
        <v>122</v>
      </c>
      <c r="E59" s="103" t="s">
        <v>65</v>
      </c>
      <c r="F59" s="103" t="s">
        <v>298</v>
      </c>
      <c r="G59" s="104">
        <v>1</v>
      </c>
      <c r="H59" s="105"/>
      <c r="I59" s="200">
        <f>344</f>
        <v>344</v>
      </c>
      <c r="J59" s="59"/>
      <c r="K59" s="200">
        <f>400</f>
        <v>400</v>
      </c>
      <c r="M59" s="194" t="e">
        <f t="shared" si="5"/>
        <v>#REF!</v>
      </c>
      <c r="O59" s="194">
        <f t="shared" si="4"/>
        <v>47</v>
      </c>
    </row>
    <row r="60" spans="2:15" ht="13">
      <c r="B60" s="83" t="s">
        <v>75</v>
      </c>
      <c r="C60" s="84"/>
      <c r="D60" s="103" t="s">
        <v>122</v>
      </c>
      <c r="E60" s="103" t="s">
        <v>65</v>
      </c>
      <c r="F60" s="103" t="s">
        <v>273</v>
      </c>
      <c r="G60" s="227">
        <v>0.78500000000000003</v>
      </c>
      <c r="H60" s="105"/>
      <c r="I60" s="200">
        <v>392</v>
      </c>
      <c r="J60" s="59"/>
      <c r="K60" s="200">
        <v>374</v>
      </c>
      <c r="M60" s="194" t="e">
        <f t="shared" si="5"/>
        <v>#REF!</v>
      </c>
      <c r="O60" s="194">
        <f t="shared" si="4"/>
        <v>48</v>
      </c>
    </row>
    <row r="61" spans="2:15" ht="15.5">
      <c r="B61" s="83" t="s">
        <v>593</v>
      </c>
      <c r="C61" s="228"/>
      <c r="D61" s="103" t="s">
        <v>122</v>
      </c>
      <c r="E61" s="103" t="s">
        <v>65</v>
      </c>
      <c r="F61" s="103" t="s">
        <v>298</v>
      </c>
      <c r="G61" s="104">
        <v>1</v>
      </c>
      <c r="H61" s="105"/>
      <c r="I61" s="198">
        <v>210</v>
      </c>
      <c r="J61" s="59"/>
      <c r="K61" s="198">
        <v>236</v>
      </c>
      <c r="M61" s="194" t="e">
        <f t="shared" si="5"/>
        <v>#REF!</v>
      </c>
      <c r="O61" s="194">
        <f t="shared" si="4"/>
        <v>49</v>
      </c>
    </row>
    <row r="62" spans="2:15" ht="13">
      <c r="B62" s="201" t="s">
        <v>62</v>
      </c>
      <c r="C62" s="84"/>
      <c r="D62" s="76"/>
      <c r="E62" s="76"/>
      <c r="F62" s="77"/>
      <c r="G62" s="202"/>
      <c r="H62" s="202"/>
      <c r="I62" s="203">
        <f>SUM(I48:I61)</f>
        <v>8876</v>
      </c>
      <c r="J62" s="204"/>
      <c r="K62" s="203">
        <f>SUM(K48:K61)</f>
        <v>9427</v>
      </c>
      <c r="M62" s="194" t="e">
        <f t="shared" si="5"/>
        <v>#REF!</v>
      </c>
    </row>
    <row r="63" spans="2:15" ht="13">
      <c r="B63" s="90" t="s">
        <v>471</v>
      </c>
      <c r="C63" s="90"/>
      <c r="D63" s="76"/>
      <c r="E63" s="76"/>
      <c r="F63" s="77"/>
      <c r="G63" s="76"/>
      <c r="H63" s="76"/>
      <c r="I63" s="199"/>
      <c r="J63" s="76"/>
      <c r="K63" s="199"/>
    </row>
    <row r="64" spans="2:15" ht="13">
      <c r="B64" s="83" t="s">
        <v>176</v>
      </c>
      <c r="C64" s="84"/>
      <c r="D64" s="103" t="s">
        <v>114</v>
      </c>
      <c r="E64" s="103" t="s">
        <v>254</v>
      </c>
      <c r="F64" s="103" t="s">
        <v>273</v>
      </c>
      <c r="G64" s="104">
        <v>1</v>
      </c>
      <c r="H64" s="105"/>
      <c r="I64" s="200">
        <f>1037+10+15</f>
        <v>1062</v>
      </c>
      <c r="J64" s="59"/>
      <c r="K64" s="200">
        <v>1130</v>
      </c>
      <c r="O64" s="194">
        <f>+O61+1</f>
        <v>50</v>
      </c>
    </row>
    <row r="65" spans="2:15" ht="13">
      <c r="B65" s="83" t="s">
        <v>183</v>
      </c>
      <c r="C65" s="84"/>
      <c r="D65" s="103" t="s">
        <v>114</v>
      </c>
      <c r="E65" s="103" t="s">
        <v>255</v>
      </c>
      <c r="F65" s="103" t="s">
        <v>273</v>
      </c>
      <c r="G65" s="104">
        <v>1</v>
      </c>
      <c r="H65" s="105"/>
      <c r="I65" s="193">
        <f>1030+6+3</f>
        <v>1039</v>
      </c>
      <c r="J65" s="59"/>
      <c r="K65" s="193">
        <v>1130</v>
      </c>
      <c r="M65" s="194" t="e">
        <f>+#REF!+1</f>
        <v>#REF!</v>
      </c>
      <c r="O65" s="194">
        <f t="shared" ref="O65:O94" si="6">+O64+1</f>
        <v>51</v>
      </c>
    </row>
    <row r="66" spans="2:15" ht="13">
      <c r="B66" s="83" t="s">
        <v>80</v>
      </c>
      <c r="C66" s="84"/>
      <c r="D66" s="103" t="s">
        <v>78</v>
      </c>
      <c r="E66" s="103" t="s">
        <v>81</v>
      </c>
      <c r="F66" s="103" t="s">
        <v>298</v>
      </c>
      <c r="G66" s="104">
        <v>1</v>
      </c>
      <c r="H66" s="105"/>
      <c r="I66" s="200">
        <v>720</v>
      </c>
      <c r="J66" s="59"/>
      <c r="K66" s="200">
        <v>807</v>
      </c>
      <c r="M66" s="194" t="e">
        <f>+M62+1</f>
        <v>#REF!</v>
      </c>
      <c r="O66" s="194">
        <f t="shared" si="6"/>
        <v>52</v>
      </c>
    </row>
    <row r="67" spans="2:15" ht="13">
      <c r="B67" s="83" t="s">
        <v>499</v>
      </c>
      <c r="C67" s="84"/>
      <c r="D67" s="103" t="s">
        <v>120</v>
      </c>
      <c r="E67" s="103" t="s">
        <v>500</v>
      </c>
      <c r="F67" s="103" t="s">
        <v>273</v>
      </c>
      <c r="G67" s="104">
        <v>1</v>
      </c>
      <c r="H67" s="105"/>
      <c r="I67" s="200">
        <v>750</v>
      </c>
      <c r="J67" s="59"/>
      <c r="K67" s="200">
        <v>731</v>
      </c>
      <c r="O67" s="194">
        <f t="shared" si="6"/>
        <v>53</v>
      </c>
    </row>
    <row r="68" spans="2:15" ht="13">
      <c r="B68" s="83" t="s">
        <v>187</v>
      </c>
      <c r="C68" s="84"/>
      <c r="D68" s="103" t="s">
        <v>114</v>
      </c>
      <c r="E68" s="103" t="s">
        <v>255</v>
      </c>
      <c r="F68" s="103" t="s">
        <v>413</v>
      </c>
      <c r="G68" s="104">
        <v>1</v>
      </c>
      <c r="H68" s="105"/>
      <c r="I68" s="200">
        <v>0</v>
      </c>
      <c r="J68" s="59"/>
      <c r="K68" s="200">
        <v>725</v>
      </c>
      <c r="M68" s="194" t="e">
        <f>+M65+1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3">
      <c r="B70" s="83" t="s">
        <v>277</v>
      </c>
      <c r="C70" s="84"/>
      <c r="D70" s="103" t="s">
        <v>114</v>
      </c>
      <c r="E70" s="103" t="s">
        <v>254</v>
      </c>
      <c r="F70" s="103" t="s">
        <v>273</v>
      </c>
      <c r="G70" s="104">
        <v>1</v>
      </c>
      <c r="H70" s="105"/>
      <c r="I70" s="193">
        <v>518.5</v>
      </c>
      <c r="J70" s="59"/>
      <c r="K70" s="193">
        <v>565</v>
      </c>
      <c r="M70" s="194" t="e">
        <f>+#REF!+1</f>
        <v>#REF!</v>
      </c>
      <c r="O70" s="194">
        <f t="shared" si="6"/>
        <v>56</v>
      </c>
    </row>
    <row r="71" spans="2:15" ht="13">
      <c r="B71" s="83" t="s">
        <v>104</v>
      </c>
      <c r="C71" s="84"/>
      <c r="D71" s="103" t="s">
        <v>120</v>
      </c>
      <c r="E71" s="103" t="s">
        <v>105</v>
      </c>
      <c r="F71" s="103" t="s">
        <v>273</v>
      </c>
      <c r="G71" s="104">
        <v>1</v>
      </c>
      <c r="H71" s="105"/>
      <c r="I71" s="193">
        <f>543+9</f>
        <v>552</v>
      </c>
      <c r="J71" s="59"/>
      <c r="K71" s="193">
        <f>543+9</f>
        <v>552</v>
      </c>
      <c r="O71" s="194">
        <f t="shared" si="6"/>
        <v>57</v>
      </c>
    </row>
    <row r="72" spans="2:15" ht="15.5">
      <c r="B72" s="83" t="s">
        <v>607</v>
      </c>
      <c r="C72" s="84"/>
      <c r="D72" s="103" t="s">
        <v>120</v>
      </c>
      <c r="E72" s="103" t="s">
        <v>112</v>
      </c>
      <c r="F72" s="103" t="s">
        <v>273</v>
      </c>
      <c r="G72" s="104">
        <v>0.5</v>
      </c>
      <c r="H72" s="105"/>
      <c r="I72" s="200">
        <v>422</v>
      </c>
      <c r="J72" s="59"/>
      <c r="K72" s="200">
        <v>519</v>
      </c>
      <c r="M72" s="194" t="e">
        <f>+M70+1</f>
        <v>#REF!</v>
      </c>
      <c r="O72" s="194">
        <f t="shared" si="6"/>
        <v>58</v>
      </c>
    </row>
    <row r="73" spans="2:15" ht="13">
      <c r="B73" s="83" t="s">
        <v>101</v>
      </c>
      <c r="C73" s="84"/>
      <c r="D73" s="103" t="s">
        <v>99</v>
      </c>
      <c r="E73" s="103" t="s">
        <v>100</v>
      </c>
      <c r="F73" s="103" t="s">
        <v>412</v>
      </c>
      <c r="G73" s="104">
        <v>1</v>
      </c>
      <c r="H73" s="105"/>
      <c r="I73" s="193">
        <v>0</v>
      </c>
      <c r="J73" s="59"/>
      <c r="K73" s="193">
        <v>503</v>
      </c>
      <c r="M73" s="194" t="e">
        <f t="shared" ref="M73" si="7">+M72+1</f>
        <v>#REF!</v>
      </c>
      <c r="O73" s="194">
        <f t="shared" si="6"/>
        <v>59</v>
      </c>
    </row>
    <row r="74" spans="2:15" ht="13">
      <c r="B74" s="83" t="s">
        <v>113</v>
      </c>
      <c r="C74" s="84"/>
      <c r="D74" s="103" t="s">
        <v>114</v>
      </c>
      <c r="E74" s="103" t="s">
        <v>115</v>
      </c>
      <c r="F74" s="103" t="s">
        <v>412</v>
      </c>
      <c r="G74" s="104">
        <v>1</v>
      </c>
      <c r="H74" s="105"/>
      <c r="I74" s="200">
        <v>0</v>
      </c>
      <c r="J74" s="59"/>
      <c r="K74" s="200">
        <v>503</v>
      </c>
      <c r="M74" s="194" t="e">
        <f>+#REF!+1</f>
        <v>#REF!</v>
      </c>
      <c r="O74" s="194">
        <f t="shared" si="6"/>
        <v>60</v>
      </c>
    </row>
    <row r="75" spans="2:15" ht="13">
      <c r="B75" s="83" t="s">
        <v>352</v>
      </c>
      <c r="C75" s="84"/>
      <c r="D75" s="103" t="s">
        <v>114</v>
      </c>
      <c r="E75" s="103" t="s">
        <v>255</v>
      </c>
      <c r="F75" s="103" t="s">
        <v>273</v>
      </c>
      <c r="G75" s="104">
        <v>1</v>
      </c>
      <c r="H75" s="105"/>
      <c r="I75" s="193">
        <v>273</v>
      </c>
      <c r="J75" s="59"/>
      <c r="K75" s="193">
        <v>309</v>
      </c>
      <c r="O75" s="194">
        <f t="shared" si="6"/>
        <v>61</v>
      </c>
    </row>
    <row r="76" spans="2:15" ht="13">
      <c r="B76" s="83" t="s">
        <v>89</v>
      </c>
      <c r="C76" s="84"/>
      <c r="D76" s="103" t="s">
        <v>78</v>
      </c>
      <c r="E76" s="103" t="s">
        <v>90</v>
      </c>
      <c r="F76" s="103" t="s">
        <v>298</v>
      </c>
      <c r="G76" s="104">
        <v>1</v>
      </c>
      <c r="H76" s="105"/>
      <c r="I76" s="200">
        <v>184</v>
      </c>
      <c r="J76" s="59"/>
      <c r="K76" s="200">
        <v>215</v>
      </c>
      <c r="M76" s="194" t="e">
        <f>+#REF!+1</f>
        <v>#REF!</v>
      </c>
      <c r="O76" s="194">
        <f t="shared" si="6"/>
        <v>62</v>
      </c>
    </row>
    <row r="77" spans="2:15" ht="13">
      <c r="B77" s="83" t="s">
        <v>192</v>
      </c>
      <c r="C77" s="84"/>
      <c r="D77" s="103" t="s">
        <v>114</v>
      </c>
      <c r="E77" s="103" t="s">
        <v>256</v>
      </c>
      <c r="F77" s="103" t="s">
        <v>412</v>
      </c>
      <c r="G77" s="104">
        <v>1</v>
      </c>
      <c r="H77" s="105"/>
      <c r="I77" s="200">
        <v>0</v>
      </c>
      <c r="J77" s="59"/>
      <c r="K77" s="200">
        <v>191</v>
      </c>
      <c r="M77" s="194" t="e">
        <f>+#REF!+1</f>
        <v>#REF!</v>
      </c>
      <c r="O77" s="194">
        <f t="shared" si="6"/>
        <v>63</v>
      </c>
    </row>
    <row r="78" spans="2:15" ht="13">
      <c r="B78" s="83" t="s">
        <v>106</v>
      </c>
      <c r="C78" s="84"/>
      <c r="D78" s="103" t="s">
        <v>120</v>
      </c>
      <c r="E78" s="103" t="s">
        <v>107</v>
      </c>
      <c r="F78" s="103" t="s">
        <v>298</v>
      </c>
      <c r="G78" s="104">
        <v>1</v>
      </c>
      <c r="H78" s="105"/>
      <c r="I78" s="200">
        <v>110</v>
      </c>
      <c r="J78" s="59"/>
      <c r="K78" s="200">
        <v>121</v>
      </c>
      <c r="M78" s="194" t="e">
        <f>+#REF!+1</f>
        <v>#REF!</v>
      </c>
      <c r="O78" s="194">
        <f t="shared" si="6"/>
        <v>64</v>
      </c>
    </row>
    <row r="79" spans="2:15" ht="13">
      <c r="B79" s="83" t="s">
        <v>96</v>
      </c>
      <c r="C79" s="228"/>
      <c r="D79" s="103" t="s">
        <v>95</v>
      </c>
      <c r="E79" s="103" t="s">
        <v>87</v>
      </c>
      <c r="F79" s="103" t="s">
        <v>412</v>
      </c>
      <c r="G79" s="104">
        <v>1</v>
      </c>
      <c r="H79" s="105"/>
      <c r="I79" s="193">
        <v>0</v>
      </c>
      <c r="J79" s="59"/>
      <c r="K79" s="193">
        <v>117</v>
      </c>
      <c r="M79" s="194" t="e">
        <f>+#REF!+1</f>
        <v>#REF!</v>
      </c>
      <c r="O79" s="194">
        <f t="shared" si="6"/>
        <v>65</v>
      </c>
    </row>
    <row r="80" spans="2:15" ht="13">
      <c r="B80" s="83" t="s">
        <v>203</v>
      </c>
      <c r="C80" s="84"/>
      <c r="D80" s="103" t="s">
        <v>114</v>
      </c>
      <c r="E80" s="103" t="s">
        <v>256</v>
      </c>
      <c r="F80" s="103" t="s">
        <v>412</v>
      </c>
      <c r="G80" s="104">
        <v>1</v>
      </c>
      <c r="H80" s="105"/>
      <c r="I80" s="193">
        <v>0</v>
      </c>
      <c r="J80" s="59"/>
      <c r="K80" s="193">
        <v>92</v>
      </c>
      <c r="M80" s="194" t="e">
        <f>+M78+1</f>
        <v>#REF!</v>
      </c>
      <c r="O80" s="194">
        <f t="shared" si="6"/>
        <v>66</v>
      </c>
    </row>
    <row r="81" spans="2:16" ht="13">
      <c r="B81" s="83" t="s">
        <v>108</v>
      </c>
      <c r="C81" s="84"/>
      <c r="D81" s="103" t="s">
        <v>120</v>
      </c>
      <c r="E81" s="103" t="s">
        <v>107</v>
      </c>
      <c r="F81" s="103" t="s">
        <v>273</v>
      </c>
      <c r="G81" s="104">
        <v>1</v>
      </c>
      <c r="H81" s="105"/>
      <c r="I81" s="200">
        <v>60</v>
      </c>
      <c r="J81" s="59"/>
      <c r="K81" s="200">
        <v>80</v>
      </c>
      <c r="M81" s="194" t="e">
        <f t="shared" ref="M81:M95" si="8">+M80+1</f>
        <v>#REF!</v>
      </c>
      <c r="O81" s="194">
        <f t="shared" si="6"/>
        <v>67</v>
      </c>
    </row>
    <row r="82" spans="2:16" ht="13">
      <c r="B82" s="83" t="s">
        <v>211</v>
      </c>
      <c r="C82" s="84"/>
      <c r="D82" s="103" t="s">
        <v>114</v>
      </c>
      <c r="E82" s="103" t="s">
        <v>256</v>
      </c>
      <c r="F82" s="103" t="s">
        <v>412</v>
      </c>
      <c r="G82" s="104">
        <v>1</v>
      </c>
      <c r="H82" s="105"/>
      <c r="I82" s="200">
        <v>0</v>
      </c>
      <c r="J82" s="59"/>
      <c r="K82" s="200">
        <v>73</v>
      </c>
      <c r="M82" s="194" t="e">
        <f>+#REF!+1</f>
        <v>#REF!</v>
      </c>
      <c r="O82" s="194">
        <f t="shared" si="6"/>
        <v>68</v>
      </c>
    </row>
    <row r="83" spans="2:16" ht="13">
      <c r="B83" s="83" t="s">
        <v>220</v>
      </c>
      <c r="C83" s="84"/>
      <c r="D83" s="103" t="s">
        <v>114</v>
      </c>
      <c r="E83" s="103" t="s">
        <v>256</v>
      </c>
      <c r="F83" s="103" t="s">
        <v>412</v>
      </c>
      <c r="G83" s="104">
        <v>1</v>
      </c>
      <c r="H83" s="105"/>
      <c r="I83" s="200">
        <v>0</v>
      </c>
      <c r="J83" s="59"/>
      <c r="K83" s="200">
        <v>67</v>
      </c>
      <c r="M83" s="194" t="e">
        <f>+#REF!+1</f>
        <v>#REF!</v>
      </c>
      <c r="O83" s="194">
        <f t="shared" si="6"/>
        <v>69</v>
      </c>
    </row>
    <row r="84" spans="2:16" ht="13">
      <c r="B84" s="83" t="s">
        <v>109</v>
      </c>
      <c r="C84" s="84"/>
      <c r="D84" s="103" t="s">
        <v>120</v>
      </c>
      <c r="E84" s="103" t="s">
        <v>107</v>
      </c>
      <c r="F84" s="103" t="s">
        <v>273</v>
      </c>
      <c r="G84" s="104">
        <v>1</v>
      </c>
      <c r="H84" s="105"/>
      <c r="I84" s="200">
        <v>55</v>
      </c>
      <c r="J84" s="59"/>
      <c r="K84" s="200">
        <v>56</v>
      </c>
      <c r="M84" s="194" t="e">
        <f>+#REF!+1</f>
        <v>#REF!</v>
      </c>
      <c r="O84" s="194">
        <f t="shared" si="6"/>
        <v>70</v>
      </c>
    </row>
    <row r="85" spans="2:16" ht="13">
      <c r="B85" s="83" t="s">
        <v>224</v>
      </c>
      <c r="C85" s="84"/>
      <c r="D85" s="103" t="s">
        <v>114</v>
      </c>
      <c r="E85" s="103" t="s">
        <v>255</v>
      </c>
      <c r="F85" s="103" t="s">
        <v>412</v>
      </c>
      <c r="G85" s="104">
        <v>1</v>
      </c>
      <c r="H85" s="105"/>
      <c r="I85" s="193">
        <v>0</v>
      </c>
      <c r="J85" s="59"/>
      <c r="K85" s="193">
        <v>53</v>
      </c>
      <c r="M85" s="194" t="e">
        <f t="shared" si="8"/>
        <v>#REF!</v>
      </c>
      <c r="O85" s="194">
        <f t="shared" si="6"/>
        <v>71</v>
      </c>
    </row>
    <row r="86" spans="2:16" ht="13">
      <c r="B86" s="83" t="s">
        <v>110</v>
      </c>
      <c r="C86" s="84"/>
      <c r="D86" s="103" t="s">
        <v>120</v>
      </c>
      <c r="E86" s="103" t="s">
        <v>107</v>
      </c>
      <c r="F86" s="103" t="s">
        <v>412</v>
      </c>
      <c r="G86" s="104">
        <v>1</v>
      </c>
      <c r="H86" s="105"/>
      <c r="I86" s="200">
        <v>0</v>
      </c>
      <c r="J86" s="59"/>
      <c r="K86" s="200">
        <v>48</v>
      </c>
      <c r="M86" s="194" t="e">
        <f t="shared" si="8"/>
        <v>#REF!</v>
      </c>
      <c r="O86" s="194">
        <f t="shared" si="6"/>
        <v>72</v>
      </c>
    </row>
    <row r="87" spans="2:16" ht="13">
      <c r="B87" s="83" t="s">
        <v>111</v>
      </c>
      <c r="C87" s="84"/>
      <c r="D87" s="103" t="s">
        <v>120</v>
      </c>
      <c r="E87" s="103" t="s">
        <v>107</v>
      </c>
      <c r="F87" s="103" t="s">
        <v>298</v>
      </c>
      <c r="G87" s="104">
        <v>1</v>
      </c>
      <c r="H87" s="105"/>
      <c r="I87" s="193">
        <v>45</v>
      </c>
      <c r="J87" s="59"/>
      <c r="K87" s="193">
        <v>47</v>
      </c>
      <c r="M87" s="194" t="e">
        <f t="shared" si="8"/>
        <v>#REF!</v>
      </c>
      <c r="O87" s="194">
        <f t="shared" si="6"/>
        <v>73</v>
      </c>
    </row>
    <row r="88" spans="2:16" ht="13">
      <c r="B88" s="83" t="s">
        <v>226</v>
      </c>
      <c r="C88" s="84"/>
      <c r="D88" s="103" t="s">
        <v>114</v>
      </c>
      <c r="E88" s="103" t="s">
        <v>257</v>
      </c>
      <c r="F88" s="103" t="s">
        <v>412</v>
      </c>
      <c r="G88" s="104">
        <v>1</v>
      </c>
      <c r="H88" s="105"/>
      <c r="I88" s="200">
        <v>0</v>
      </c>
      <c r="J88" s="59"/>
      <c r="K88" s="200">
        <v>33</v>
      </c>
      <c r="M88" s="194" t="e">
        <f>+M87+1</f>
        <v>#REF!</v>
      </c>
      <c r="O88" s="194">
        <f t="shared" si="6"/>
        <v>74</v>
      </c>
    </row>
    <row r="89" spans="2:16" ht="15.5">
      <c r="B89" s="83" t="s">
        <v>456</v>
      </c>
      <c r="C89" s="84"/>
      <c r="D89" s="103" t="s">
        <v>120</v>
      </c>
      <c r="E89" s="103" t="s">
        <v>112</v>
      </c>
      <c r="F89" s="103" t="s">
        <v>298</v>
      </c>
      <c r="G89" s="104">
        <v>0.5</v>
      </c>
      <c r="H89" s="105"/>
      <c r="I89" s="193">
        <v>25</v>
      </c>
      <c r="J89" s="59"/>
      <c r="K89" s="193">
        <v>25</v>
      </c>
      <c r="M89" s="194" t="e">
        <f t="shared" si="8"/>
        <v>#REF!</v>
      </c>
      <c r="O89" s="194">
        <f t="shared" si="6"/>
        <v>75</v>
      </c>
    </row>
    <row r="90" spans="2:16" ht="13">
      <c r="B90" s="83" t="s">
        <v>229</v>
      </c>
      <c r="C90" s="84"/>
      <c r="D90" s="103" t="s">
        <v>114</v>
      </c>
      <c r="E90" s="103" t="s">
        <v>255</v>
      </c>
      <c r="F90" s="103" t="s">
        <v>412</v>
      </c>
      <c r="G90" s="104">
        <v>1</v>
      </c>
      <c r="H90" s="105"/>
      <c r="I90" s="200">
        <v>0</v>
      </c>
      <c r="J90" s="59"/>
      <c r="K90" s="200">
        <v>23</v>
      </c>
      <c r="M90" s="194" t="e">
        <f t="shared" si="8"/>
        <v>#REF!</v>
      </c>
      <c r="O90" s="194">
        <f t="shared" si="6"/>
        <v>76</v>
      </c>
    </row>
    <row r="91" spans="2:16" ht="13">
      <c r="B91" s="83" t="s">
        <v>232</v>
      </c>
      <c r="C91" s="84"/>
      <c r="D91" s="103" t="s">
        <v>114</v>
      </c>
      <c r="E91" s="103" t="s">
        <v>255</v>
      </c>
      <c r="F91" s="103" t="s">
        <v>412</v>
      </c>
      <c r="G91" s="104">
        <v>1</v>
      </c>
      <c r="H91" s="105"/>
      <c r="I91" s="193">
        <v>0</v>
      </c>
      <c r="J91" s="59"/>
      <c r="K91" s="193">
        <v>20</v>
      </c>
      <c r="M91" s="194" t="e">
        <f t="shared" si="8"/>
        <v>#REF!</v>
      </c>
      <c r="O91" s="194">
        <f t="shared" si="6"/>
        <v>77</v>
      </c>
    </row>
    <row r="92" spans="2:16" ht="13">
      <c r="B92" s="83" t="s">
        <v>234</v>
      </c>
      <c r="C92" s="84"/>
      <c r="D92" s="103" t="s">
        <v>114</v>
      </c>
      <c r="E92" s="103" t="s">
        <v>257</v>
      </c>
      <c r="F92" s="103" t="s">
        <v>412</v>
      </c>
      <c r="G92" s="104">
        <v>1</v>
      </c>
      <c r="H92" s="105"/>
      <c r="I92" s="200">
        <v>0</v>
      </c>
      <c r="J92" s="59"/>
      <c r="K92" s="200">
        <v>12</v>
      </c>
      <c r="M92" s="194" t="e">
        <f t="shared" si="8"/>
        <v>#REF!</v>
      </c>
      <c r="O92" s="194">
        <f t="shared" si="6"/>
        <v>78</v>
      </c>
    </row>
    <row r="93" spans="2:16" ht="13">
      <c r="B93" s="83" t="s">
        <v>237</v>
      </c>
      <c r="C93" s="84"/>
      <c r="D93" s="103" t="s">
        <v>114</v>
      </c>
      <c r="E93" s="103" t="s">
        <v>258</v>
      </c>
      <c r="F93" s="103" t="s">
        <v>412</v>
      </c>
      <c r="G93" s="104">
        <v>1</v>
      </c>
      <c r="H93" s="105"/>
      <c r="I93" s="193">
        <v>0</v>
      </c>
      <c r="J93" s="59"/>
      <c r="K93" s="193">
        <v>10</v>
      </c>
      <c r="M93" s="194" t="e">
        <f t="shared" si="8"/>
        <v>#REF!</v>
      </c>
      <c r="O93" s="194">
        <f t="shared" si="6"/>
        <v>79</v>
      </c>
    </row>
    <row r="94" spans="2:16" ht="13">
      <c r="B94" s="83" t="s">
        <v>240</v>
      </c>
      <c r="C94" s="84"/>
      <c r="D94" s="103" t="s">
        <v>114</v>
      </c>
      <c r="E94" s="103" t="s">
        <v>256</v>
      </c>
      <c r="F94" s="103" t="s">
        <v>243</v>
      </c>
      <c r="G94" s="104">
        <v>1</v>
      </c>
      <c r="H94" s="105"/>
      <c r="I94" s="198">
        <v>0</v>
      </c>
      <c r="J94" s="59"/>
      <c r="K94" s="198">
        <v>4</v>
      </c>
      <c r="M94" s="194" t="e">
        <f t="shared" si="8"/>
        <v>#REF!</v>
      </c>
      <c r="O94" s="194">
        <f t="shared" si="6"/>
        <v>80</v>
      </c>
      <c r="P94" s="194" t="s">
        <v>275</v>
      </c>
    </row>
    <row r="95" spans="2:16" ht="13">
      <c r="B95" s="201" t="s">
        <v>62</v>
      </c>
      <c r="C95" s="84"/>
      <c r="D95" s="103"/>
      <c r="E95" s="103"/>
      <c r="F95" s="103"/>
      <c r="G95" s="104"/>
      <c r="H95" s="105"/>
      <c r="I95" s="200">
        <f>SUM(I64:I94)</f>
        <v>6560.5</v>
      </c>
      <c r="J95" s="59"/>
      <c r="K95" s="200">
        <f>SUM(K64:K94)</f>
        <v>9456</v>
      </c>
      <c r="M95" s="194" t="e">
        <f t="shared" si="8"/>
        <v>#REF!</v>
      </c>
      <c r="N95" s="194" t="s">
        <v>138</v>
      </c>
    </row>
    <row r="96" spans="2:16" ht="13.5" thickBot="1">
      <c r="B96" s="241" t="s">
        <v>377</v>
      </c>
      <c r="C96" s="240">
        <f>O94</f>
        <v>80</v>
      </c>
      <c r="I96" s="230">
        <f>+I46+I62+I95</f>
        <v>21918.5</v>
      </c>
      <c r="J96" s="231"/>
      <c r="K96" s="230">
        <f>+K46+K62+K95</f>
        <v>26308.25</v>
      </c>
    </row>
    <row r="97" spans="1:13" ht="13.5" thickTop="1">
      <c r="B97" s="229"/>
      <c r="I97" s="237"/>
      <c r="J97" s="231"/>
      <c r="K97" s="237"/>
    </row>
    <row r="98" spans="1:13" ht="13">
      <c r="B98" s="263" t="s">
        <v>513</v>
      </c>
      <c r="I98" s="237"/>
      <c r="J98" s="231"/>
      <c r="K98" s="237"/>
    </row>
    <row r="99" spans="1:13" ht="13.5">
      <c r="B99" s="238" t="s">
        <v>326</v>
      </c>
      <c r="I99" s="237"/>
      <c r="J99" s="231"/>
      <c r="K99" s="237"/>
    </row>
    <row r="100" spans="1:13" ht="13">
      <c r="B100" s="83" t="s">
        <v>493</v>
      </c>
      <c r="D100" s="103" t="s">
        <v>114</v>
      </c>
      <c r="E100" s="103" t="s">
        <v>254</v>
      </c>
      <c r="F100" s="103" t="s">
        <v>273</v>
      </c>
      <c r="G100" s="104">
        <v>1</v>
      </c>
      <c r="I100" s="193">
        <f>668+68</f>
        <v>736</v>
      </c>
      <c r="J100" s="204"/>
      <c r="K100" s="193">
        <f>760+68</f>
        <v>828</v>
      </c>
      <c r="M100" s="194" t="e">
        <f>+#REF!+1</f>
        <v>#REF!</v>
      </c>
    </row>
    <row r="101" spans="1:13" ht="13.5">
      <c r="B101" s="264" t="s">
        <v>490</v>
      </c>
      <c r="C101" s="264"/>
      <c r="D101" s="264"/>
      <c r="E101" s="264"/>
      <c r="F101" s="264"/>
      <c r="G101" s="264"/>
      <c r="H101" s="264"/>
      <c r="I101" s="264"/>
      <c r="J101" s="264"/>
      <c r="K101" s="264"/>
    </row>
    <row r="102" spans="1:13" ht="15.5">
      <c r="B102" s="83" t="s">
        <v>609</v>
      </c>
      <c r="C102" s="84"/>
      <c r="D102" s="103" t="s">
        <v>122</v>
      </c>
      <c r="E102" s="103" t="s">
        <v>65</v>
      </c>
      <c r="F102" s="103" t="s">
        <v>412</v>
      </c>
      <c r="G102" s="104">
        <v>1</v>
      </c>
      <c r="I102" s="193">
        <v>0</v>
      </c>
      <c r="J102" s="204"/>
      <c r="K102" s="193">
        <v>418</v>
      </c>
    </row>
    <row r="103" spans="1:13" ht="13">
      <c r="B103" s="229" t="s">
        <v>535</v>
      </c>
      <c r="I103" s="232">
        <f>SUM(I96:I102)</f>
        <v>22654.5</v>
      </c>
      <c r="J103" s="231"/>
      <c r="K103" s="232">
        <f>SUM(K96:K102)</f>
        <v>27554.25</v>
      </c>
    </row>
    <row r="104" spans="1:13" ht="13">
      <c r="B104" s="76"/>
      <c r="C104" s="76"/>
      <c r="D104" s="76"/>
      <c r="E104" s="76"/>
      <c r="F104" s="77"/>
      <c r="G104" s="76"/>
      <c r="H104" s="76"/>
      <c r="I104" s="235"/>
      <c r="J104" s="105"/>
      <c r="K104" s="235"/>
    </row>
    <row r="105" spans="1:13" ht="42.75" customHeight="1">
      <c r="A105" s="236">
        <v>-1</v>
      </c>
      <c r="B105" s="364" t="s">
        <v>286</v>
      </c>
      <c r="C105" s="364"/>
      <c r="D105" s="364"/>
      <c r="E105" s="364"/>
      <c r="F105" s="364"/>
      <c r="G105" s="364"/>
      <c r="H105" s="364"/>
      <c r="I105" s="364"/>
      <c r="J105" s="364"/>
      <c r="K105" s="364"/>
    </row>
    <row r="106" spans="1:13" ht="42.65" customHeight="1">
      <c r="A106" s="236">
        <v>-2</v>
      </c>
      <c r="B106" s="364" t="s">
        <v>285</v>
      </c>
      <c r="C106" s="364"/>
      <c r="D106" s="364"/>
      <c r="E106" s="364"/>
      <c r="F106" s="364"/>
      <c r="G106" s="364"/>
      <c r="H106" s="364"/>
      <c r="I106" s="364"/>
      <c r="J106" s="364"/>
      <c r="K106" s="364"/>
    </row>
    <row r="107" spans="1:13" ht="29.25" customHeight="1">
      <c r="A107" s="236">
        <v>-3</v>
      </c>
      <c r="B107" s="364" t="s">
        <v>118</v>
      </c>
      <c r="C107" s="364"/>
      <c r="D107" s="364"/>
      <c r="E107" s="364"/>
      <c r="F107" s="364"/>
      <c r="G107" s="364"/>
      <c r="H107" s="364"/>
      <c r="I107" s="364"/>
      <c r="J107" s="364"/>
      <c r="K107" s="364"/>
    </row>
    <row r="108" spans="1:13" ht="17.149999999999999" customHeight="1">
      <c r="A108" s="236">
        <v>-4</v>
      </c>
      <c r="B108" s="364" t="s">
        <v>577</v>
      </c>
      <c r="C108" s="364"/>
      <c r="D108" s="364"/>
      <c r="E108" s="364"/>
      <c r="F108" s="364"/>
      <c r="G108" s="364"/>
      <c r="H108" s="364"/>
      <c r="I108" s="364"/>
      <c r="J108" s="273"/>
      <c r="K108" s="273"/>
    </row>
    <row r="109" spans="1:13" ht="42" customHeight="1">
      <c r="A109" s="236">
        <v>-5</v>
      </c>
      <c r="B109" s="364" t="s">
        <v>612</v>
      </c>
      <c r="C109" s="364"/>
      <c r="D109" s="364"/>
      <c r="E109" s="364"/>
      <c r="F109" s="364"/>
      <c r="G109" s="364"/>
      <c r="H109" s="364"/>
      <c r="I109" s="364"/>
      <c r="J109" s="364"/>
      <c r="K109" s="364"/>
    </row>
    <row r="110" spans="1:13" ht="19.5" customHeight="1">
      <c r="A110" s="236">
        <v>-6</v>
      </c>
      <c r="B110" s="364" t="s">
        <v>455</v>
      </c>
      <c r="C110" s="364"/>
      <c r="D110" s="364"/>
      <c r="E110" s="364"/>
      <c r="F110" s="364"/>
      <c r="G110" s="364"/>
      <c r="H110" s="364"/>
      <c r="I110" s="364"/>
      <c r="J110" s="364"/>
      <c r="K110" s="364"/>
    </row>
    <row r="111" spans="1:13" ht="18.649999999999999" customHeight="1">
      <c r="A111" s="236">
        <v>-7</v>
      </c>
      <c r="B111" s="364" t="s">
        <v>613</v>
      </c>
      <c r="C111" s="364"/>
      <c r="D111" s="364"/>
      <c r="E111" s="364"/>
      <c r="F111" s="364"/>
      <c r="G111" s="364"/>
      <c r="H111" s="364"/>
      <c r="I111" s="364"/>
      <c r="J111" s="364"/>
      <c r="K111" s="364"/>
    </row>
    <row r="112" spans="1:13" ht="19.399999999999999" customHeight="1">
      <c r="A112" s="236">
        <v>-8</v>
      </c>
      <c r="B112" s="364" t="s">
        <v>133</v>
      </c>
      <c r="C112" s="364"/>
      <c r="D112" s="364"/>
      <c r="E112" s="364"/>
      <c r="F112" s="364"/>
      <c r="G112" s="364"/>
      <c r="H112" s="364"/>
      <c r="I112" s="364"/>
      <c r="J112" s="364"/>
      <c r="K112" s="364"/>
    </row>
    <row r="113" spans="1:11" ht="19.5" customHeight="1">
      <c r="A113" s="236">
        <v>-9</v>
      </c>
      <c r="B113" s="364" t="s">
        <v>410</v>
      </c>
      <c r="C113" s="364"/>
      <c r="D113" s="364"/>
      <c r="E113" s="364"/>
      <c r="F113" s="364"/>
      <c r="G113" s="364"/>
      <c r="H113" s="364"/>
      <c r="I113" s="364"/>
      <c r="J113" s="364"/>
      <c r="K113" s="364"/>
    </row>
    <row r="114" spans="1:11" ht="21.65" customHeight="1">
      <c r="A114" s="236">
        <v>-10</v>
      </c>
      <c r="B114" s="364" t="s">
        <v>343</v>
      </c>
      <c r="C114" s="364"/>
      <c r="D114" s="364"/>
      <c r="E114" s="364"/>
      <c r="F114" s="364"/>
      <c r="G114" s="364"/>
      <c r="H114" s="364"/>
      <c r="I114" s="364"/>
      <c r="J114" s="364"/>
      <c r="K114" s="364"/>
    </row>
    <row r="115" spans="1:11" ht="24" customHeight="1">
      <c r="A115" s="236">
        <v>-11</v>
      </c>
      <c r="B115" s="364" t="s">
        <v>572</v>
      </c>
      <c r="C115" s="364"/>
      <c r="D115" s="364"/>
      <c r="E115" s="364"/>
      <c r="F115" s="364"/>
      <c r="G115" s="364"/>
      <c r="H115" s="364"/>
      <c r="I115" s="364"/>
      <c r="J115" s="364"/>
      <c r="K115" s="364"/>
    </row>
  </sheetData>
  <autoFilter ref="A7:P96" xr:uid="{00000000-0009-0000-0000-000053000000}"/>
  <mergeCells count="11">
    <mergeCell ref="B110:K110"/>
    <mergeCell ref="B105:K105"/>
    <mergeCell ref="B106:K106"/>
    <mergeCell ref="B107:K107"/>
    <mergeCell ref="B108:I108"/>
    <mergeCell ref="B109:K109"/>
    <mergeCell ref="B111:K111"/>
    <mergeCell ref="B112:K112"/>
    <mergeCell ref="B113:K113"/>
    <mergeCell ref="B114:K114"/>
    <mergeCell ref="B115:K115"/>
  </mergeCells>
  <conditionalFormatting sqref="B8:K103">
    <cfRule type="expression" dxfId="85" priority="1">
      <formula>MOD(ROW(),2)=0</formula>
    </cfRule>
  </conditionalFormatting>
  <pageMargins left="0.45" right="0.45" top="0.25" bottom="0.25" header="0.3" footer="0.3"/>
  <pageSetup paperSize="3" scale="7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606</v>
      </c>
      <c r="C6" s="155"/>
      <c r="D6" s="156">
        <f>'CPN Portfolio 10.26.16 '!K46</f>
        <v>7425.25</v>
      </c>
      <c r="E6" s="156">
        <f>'CPN Portfolio 10.26.16 '!K62</f>
        <v>9427</v>
      </c>
      <c r="F6" s="156">
        <f>'CPN Portfolio 10.26.16 '!K96</f>
        <v>10055</v>
      </c>
      <c r="G6" s="158"/>
      <c r="H6" s="156">
        <f>SUM(D6:G6)</f>
        <v>26907.25</v>
      </c>
      <c r="J6" s="159"/>
    </row>
    <row r="7" spans="1:11">
      <c r="B7" s="276" t="s">
        <v>608</v>
      </c>
      <c r="D7" s="272"/>
      <c r="E7" s="267"/>
      <c r="F7" s="267">
        <v>-599</v>
      </c>
      <c r="G7" s="272"/>
      <c r="H7" s="267">
        <f t="shared" ref="H7" si="0">SUM(D7:F7)</f>
        <v>-599</v>
      </c>
    </row>
    <row r="8" spans="1:11">
      <c r="A8" s="147"/>
      <c r="B8" s="155" t="s">
        <v>610</v>
      </c>
      <c r="C8" s="161"/>
      <c r="D8" s="214">
        <f>SUM(D6:D7)</f>
        <v>7425.25</v>
      </c>
      <c r="E8" s="214">
        <f>SUM(E6:E7)</f>
        <v>9427</v>
      </c>
      <c r="F8" s="214">
        <f>SUM(F6:F7)</f>
        <v>9456</v>
      </c>
      <c r="G8" s="214">
        <f>SUM(G6:G7)</f>
        <v>0</v>
      </c>
      <c r="H8" s="214">
        <f>SUM(H6:H7)</f>
        <v>26308.25</v>
      </c>
      <c r="J8" s="159">
        <f>H8-'CPN Portfolio 01.03.17'!K96</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491</v>
      </c>
      <c r="C11" s="161"/>
      <c r="D11" s="167"/>
      <c r="E11" s="167"/>
      <c r="F11" s="167"/>
      <c r="G11" s="168"/>
      <c r="H11" s="169"/>
    </row>
    <row r="12" spans="1:11">
      <c r="A12" s="147"/>
      <c r="B12" s="238" t="s">
        <v>326</v>
      </c>
      <c r="C12" s="161"/>
      <c r="D12" s="167"/>
      <c r="E12" s="167"/>
      <c r="F12" s="167"/>
      <c r="G12" s="168"/>
      <c r="H12" s="169"/>
    </row>
    <row r="13" spans="1:11">
      <c r="A13" s="147"/>
      <c r="B13" s="160" t="s">
        <v>584</v>
      </c>
      <c r="C13" s="161"/>
      <c r="D13" s="167">
        <v>0</v>
      </c>
      <c r="E13" s="167">
        <v>0</v>
      </c>
      <c r="F13" s="167">
        <v>68</v>
      </c>
      <c r="G13" s="168"/>
      <c r="H13" s="169">
        <f>SUM(D13:F13)</f>
        <v>68</v>
      </c>
    </row>
    <row r="14" spans="1:11">
      <c r="A14" s="147"/>
      <c r="B14" s="160" t="s">
        <v>494</v>
      </c>
      <c r="C14" s="161"/>
      <c r="D14" s="274">
        <v>0</v>
      </c>
      <c r="E14" s="274">
        <v>0</v>
      </c>
      <c r="F14" s="274">
        <v>760</v>
      </c>
      <c r="G14" s="168"/>
      <c r="H14" s="275">
        <f>SUM(D14:F14)</f>
        <v>760</v>
      </c>
    </row>
    <row r="15" spans="1:11">
      <c r="A15" s="147"/>
      <c r="B15" s="160" t="s">
        <v>425</v>
      </c>
      <c r="C15" s="161"/>
      <c r="D15" s="167">
        <f>SUM(D13:D14)</f>
        <v>0</v>
      </c>
      <c r="E15" s="167">
        <f t="shared" ref="E15" si="1">SUM(E13:E14)</f>
        <v>0</v>
      </c>
      <c r="F15" s="167">
        <f>SUM(F13:F14)</f>
        <v>828</v>
      </c>
      <c r="G15" s="167">
        <f t="shared" ref="G15:H15" si="2">SUM(G13:G14)</f>
        <v>0</v>
      </c>
      <c r="H15" s="167">
        <f t="shared" si="2"/>
        <v>828</v>
      </c>
    </row>
    <row r="16" spans="1:11">
      <c r="A16" s="147"/>
      <c r="B16" s="239" t="s">
        <v>360</v>
      </c>
      <c r="C16" s="161"/>
      <c r="D16" s="167"/>
      <c r="E16" s="167"/>
      <c r="F16" s="167"/>
      <c r="G16" s="168"/>
      <c r="H16" s="169"/>
    </row>
    <row r="17" spans="1:10">
      <c r="A17" s="147"/>
      <c r="B17" s="160" t="s">
        <v>522</v>
      </c>
      <c r="C17" s="161"/>
      <c r="D17" s="167"/>
      <c r="E17" s="167">
        <v>418</v>
      </c>
      <c r="F17" s="167"/>
      <c r="G17" s="168"/>
      <c r="H17" s="169">
        <f>SUM(D17:F17)</f>
        <v>418</v>
      </c>
    </row>
    <row r="18" spans="1:10" ht="14.5" thickBot="1">
      <c r="A18" s="147"/>
      <c r="B18" s="160" t="s">
        <v>586</v>
      </c>
      <c r="C18" s="161"/>
      <c r="D18" s="171">
        <f>SUM(D15:D17)</f>
        <v>0</v>
      </c>
      <c r="E18" s="171">
        <f>SUM(E15:E17)</f>
        <v>418</v>
      </c>
      <c r="F18" s="171">
        <f>SUM(F15:F17)</f>
        <v>828</v>
      </c>
      <c r="G18" s="171">
        <f>SUM(G15:G17)</f>
        <v>0</v>
      </c>
      <c r="H18" s="171">
        <f>SUM(H15:H17)</f>
        <v>1246</v>
      </c>
      <c r="J18" s="159"/>
    </row>
    <row r="19" spans="1:10" ht="14.5" thickTop="1">
      <c r="A19" s="147"/>
      <c r="B19" s="160"/>
      <c r="C19" s="161"/>
      <c r="D19" s="173"/>
      <c r="E19" s="173"/>
      <c r="F19" s="174"/>
      <c r="G19" s="175"/>
      <c r="H19" s="176"/>
    </row>
    <row r="20" spans="1:10" ht="14.5" thickBot="1">
      <c r="A20" s="147"/>
      <c r="B20" s="148" t="s">
        <v>303</v>
      </c>
      <c r="C20" s="161"/>
      <c r="D20" s="179">
        <f>+D8+D18</f>
        <v>7425.25</v>
      </c>
      <c r="E20" s="179">
        <f>+E8+E18</f>
        <v>9845</v>
      </c>
      <c r="F20" s="179">
        <f>+F8+F18</f>
        <v>10284</v>
      </c>
      <c r="G20" s="175"/>
      <c r="H20" s="179">
        <f>+H8+H18</f>
        <v>27554.25</v>
      </c>
      <c r="J20" s="159">
        <f>H20-'CPN Portfolio 01.03.17'!K103</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F30" s="147" t="s">
        <v>582</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2">
    <cfRule type="expression" dxfId="84" priority="2">
      <formula>MOD(ROW(),2)=0</formula>
    </cfRule>
  </conditionalFormatting>
  <conditionalFormatting sqref="B17">
    <cfRule type="expression" dxfId="83" priority="3">
      <formula>MOD(ROW(),2)=0</formula>
    </cfRule>
  </conditionalFormatting>
  <pageMargins left="0.7" right="0.7" top="0.75" bottom="0.75" header="0.3" footer="0.3"/>
  <pageSetup scale="83"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606</v>
      </c>
      <c r="C6" s="155"/>
      <c r="D6" s="156">
        <f>'CPN Portfolio 10.26.16 '!I46</f>
        <v>6482</v>
      </c>
      <c r="E6" s="156">
        <f>'CPN Portfolio 01.03.17'!I62</f>
        <v>8876</v>
      </c>
      <c r="F6" s="156">
        <f>'CPN Portfolio 10.26.16 '!I96</f>
        <v>7097.5</v>
      </c>
      <c r="G6" s="158"/>
      <c r="H6" s="156">
        <f>SUM(D6:G6)</f>
        <v>22455.5</v>
      </c>
      <c r="J6" s="159"/>
    </row>
    <row r="7" spans="1:11">
      <c r="B7" s="276" t="s">
        <v>608</v>
      </c>
      <c r="D7" s="272"/>
      <c r="E7" s="267"/>
      <c r="F7" s="267">
        <v>-537</v>
      </c>
      <c r="G7" s="272"/>
      <c r="H7" s="267">
        <f t="shared" ref="H7" si="0">SUM(D7:F7)</f>
        <v>-537</v>
      </c>
    </row>
    <row r="8" spans="1:11">
      <c r="A8" s="147"/>
      <c r="B8" s="155" t="s">
        <v>610</v>
      </c>
      <c r="C8" s="161"/>
      <c r="D8" s="214">
        <f>SUM(D6:D7)</f>
        <v>6482</v>
      </c>
      <c r="E8" s="214">
        <f>SUM(E6:E7)</f>
        <v>8876</v>
      </c>
      <c r="F8" s="214">
        <f>SUM(F6:F7)</f>
        <v>6560.5</v>
      </c>
      <c r="G8" s="214">
        <f>SUM(G6:G7)</f>
        <v>0</v>
      </c>
      <c r="H8" s="214">
        <f>SUM(H6:H7)</f>
        <v>21918.5</v>
      </c>
      <c r="J8" s="159">
        <f>H8-'CPN Portfolio 01.03.17'!I96</f>
        <v>0</v>
      </c>
    </row>
    <row r="9" spans="1:11">
      <c r="A9" s="147"/>
      <c r="B9" s="155"/>
      <c r="C9" s="161"/>
      <c r="D9" s="167"/>
      <c r="E9" s="167"/>
      <c r="F9" s="167"/>
      <c r="G9" s="168"/>
      <c r="H9" s="169"/>
    </row>
    <row r="10" spans="1:11">
      <c r="A10" s="147"/>
      <c r="B10" s="155"/>
      <c r="C10" s="161"/>
      <c r="D10" s="167"/>
      <c r="E10" s="167"/>
      <c r="F10" s="167"/>
      <c r="G10" s="168"/>
      <c r="H10" s="169"/>
    </row>
    <row r="11" spans="1:11">
      <c r="A11" s="147"/>
      <c r="B11" s="155" t="s">
        <v>538</v>
      </c>
      <c r="C11" s="161"/>
      <c r="D11" s="167"/>
      <c r="E11" s="167"/>
      <c r="F11" s="167"/>
      <c r="G11" s="168"/>
      <c r="H11" s="169"/>
    </row>
    <row r="12" spans="1:11">
      <c r="A12" s="147"/>
      <c r="B12" s="238" t="s">
        <v>326</v>
      </c>
      <c r="C12" s="161"/>
      <c r="D12" s="167"/>
      <c r="E12" s="167"/>
      <c r="F12" s="167"/>
      <c r="G12" s="168"/>
      <c r="H12" s="169" t="s">
        <v>582</v>
      </c>
    </row>
    <row r="13" spans="1:11">
      <c r="A13" s="147"/>
      <c r="B13" s="160" t="s">
        <v>584</v>
      </c>
      <c r="C13" s="161"/>
      <c r="D13" s="167">
        <v>0</v>
      </c>
      <c r="E13" s="167">
        <v>0</v>
      </c>
      <c r="F13" s="167">
        <v>68</v>
      </c>
      <c r="G13" s="168"/>
      <c r="H13" s="169">
        <f>SUM(D13:F13)</f>
        <v>68</v>
      </c>
    </row>
    <row r="14" spans="1:11">
      <c r="A14" s="147"/>
      <c r="B14" s="160" t="s">
        <v>494</v>
      </c>
      <c r="C14" s="161"/>
      <c r="D14" s="274">
        <v>0</v>
      </c>
      <c r="E14" s="274">
        <v>0</v>
      </c>
      <c r="F14" s="274">
        <v>668</v>
      </c>
      <c r="G14" s="168"/>
      <c r="H14" s="275">
        <f>SUM(D14:F14)</f>
        <v>668</v>
      </c>
    </row>
    <row r="15" spans="1:11">
      <c r="A15" s="147"/>
      <c r="B15" s="160" t="s">
        <v>425</v>
      </c>
      <c r="C15" s="161"/>
      <c r="D15" s="167">
        <f t="shared" ref="D15:E15" si="1">SUM(D13:D14)</f>
        <v>0</v>
      </c>
      <c r="E15" s="167">
        <f t="shared" si="1"/>
        <v>0</v>
      </c>
      <c r="F15" s="167">
        <f>SUM(F13:F14)</f>
        <v>736</v>
      </c>
      <c r="G15" s="167">
        <f t="shared" ref="G15:H15" si="2">SUM(G13:G14)</f>
        <v>0</v>
      </c>
      <c r="H15" s="167">
        <f t="shared" si="2"/>
        <v>736</v>
      </c>
    </row>
    <row r="16" spans="1:11">
      <c r="A16" s="147"/>
      <c r="B16" s="239" t="s">
        <v>360</v>
      </c>
      <c r="C16" s="161"/>
      <c r="D16" s="167"/>
      <c r="E16" s="167"/>
      <c r="F16" s="167"/>
      <c r="G16" s="168"/>
      <c r="H16" s="169"/>
    </row>
    <row r="17" spans="1:10">
      <c r="A17" s="147"/>
      <c r="B17" s="160" t="s">
        <v>522</v>
      </c>
      <c r="C17" s="161"/>
      <c r="D17" s="167"/>
      <c r="E17" s="167">
        <v>0</v>
      </c>
      <c r="F17" s="167"/>
      <c r="G17" s="168"/>
      <c r="H17" s="169">
        <f>SUM(D17:F17)</f>
        <v>0</v>
      </c>
    </row>
    <row r="18" spans="1:10" ht="14.5" thickBot="1">
      <c r="A18" s="147"/>
      <c r="B18" s="160" t="s">
        <v>587</v>
      </c>
      <c r="C18" s="161"/>
      <c r="D18" s="171">
        <f>SUM(D17:D17)</f>
        <v>0</v>
      </c>
      <c r="E18" s="171">
        <f>SUM(E17:E17)</f>
        <v>0</v>
      </c>
      <c r="F18" s="171">
        <f>SUM(F17:F17)</f>
        <v>0</v>
      </c>
      <c r="G18" s="171">
        <f>SUM(G17:G17)</f>
        <v>0</v>
      </c>
      <c r="H18" s="171">
        <f>SUM(H17:H17)</f>
        <v>0</v>
      </c>
      <c r="J18" s="159"/>
    </row>
    <row r="19" spans="1:10" ht="14.5" thickTop="1">
      <c r="A19" s="147"/>
      <c r="B19" s="160"/>
      <c r="C19" s="161"/>
      <c r="D19" s="173"/>
      <c r="E19" s="173"/>
      <c r="F19" s="174"/>
      <c r="G19" s="175"/>
      <c r="H19" s="176"/>
    </row>
    <row r="20" spans="1:10" ht="14.5" thickBot="1">
      <c r="A20" s="147"/>
      <c r="B20" s="148" t="s">
        <v>537</v>
      </c>
      <c r="C20" s="161"/>
      <c r="D20" s="179">
        <f>+D8+D15+D18</f>
        <v>6482</v>
      </c>
      <c r="E20" s="179">
        <f>+E8+E15+E18</f>
        <v>8876</v>
      </c>
      <c r="F20" s="179">
        <f>+F8+F15+F18</f>
        <v>7296.5</v>
      </c>
      <c r="G20" s="179">
        <f>+G8+G15+G18</f>
        <v>0</v>
      </c>
      <c r="H20" s="179">
        <f>+H8+H15+H18</f>
        <v>22654.5</v>
      </c>
      <c r="J20" s="159">
        <f>H20-'CPN Portfolio 01.03.17'!I103</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2">
    <cfRule type="expression" dxfId="82" priority="2">
      <formula>MOD(ROW(),2)=0</formula>
    </cfRule>
  </conditionalFormatting>
  <conditionalFormatting sqref="B17">
    <cfRule type="expression" dxfId="81" priority="3">
      <formula>MOD(ROW(),2)=0</formula>
    </cfRule>
  </conditionalFormatting>
  <pageMargins left="0.7" right="0.7" top="0.75" bottom="0.75" header="0.3" footer="0.3"/>
  <pageSetup scale="83"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S117"/>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605</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f>
        <v>770</v>
      </c>
      <c r="J25" s="59"/>
      <c r="K25" s="193">
        <f>729+20</f>
        <v>749</v>
      </c>
      <c r="M25" s="194" t="e">
        <f>+M24+1</f>
        <v>#REF!</v>
      </c>
      <c r="O25" s="194">
        <f t="shared" ref="O25:O45" si="2">O24+1</f>
        <v>15</v>
      </c>
    </row>
    <row r="26" spans="2:17" ht="13">
      <c r="B26" s="83" t="s">
        <v>39</v>
      </c>
      <c r="C26" s="84"/>
      <c r="D26" s="103" t="s">
        <v>16</v>
      </c>
      <c r="E26" s="103" t="s">
        <v>40</v>
      </c>
      <c r="F26" s="103" t="s">
        <v>273</v>
      </c>
      <c r="G26" s="104">
        <v>1</v>
      </c>
      <c r="H26" s="105"/>
      <c r="I26" s="193">
        <v>566</v>
      </c>
      <c r="J26" s="59"/>
      <c r="K26" s="193">
        <v>635</v>
      </c>
      <c r="M26" s="194" t="e">
        <f>+#REF!+1</f>
        <v>#REF!</v>
      </c>
      <c r="O26" s="194">
        <f t="shared" si="2"/>
        <v>16</v>
      </c>
    </row>
    <row r="27" spans="2:17" ht="13">
      <c r="B27" s="83" t="s">
        <v>287</v>
      </c>
      <c r="C27" s="84"/>
      <c r="D27" s="103" t="s">
        <v>16</v>
      </c>
      <c r="E27" s="103" t="s">
        <v>17</v>
      </c>
      <c r="F27" s="103" t="s">
        <v>273</v>
      </c>
      <c r="G27" s="104">
        <v>1</v>
      </c>
      <c r="H27" s="105"/>
      <c r="I27" s="193">
        <v>513</v>
      </c>
      <c r="J27" s="59"/>
      <c r="K27" s="193">
        <v>608</v>
      </c>
      <c r="M27" s="194" t="e">
        <f>+M46+1</f>
        <v>#REF!</v>
      </c>
      <c r="O27" s="194">
        <f t="shared" si="2"/>
        <v>17</v>
      </c>
    </row>
    <row r="28" spans="2:17" ht="13">
      <c r="B28" s="83" t="s">
        <v>41</v>
      </c>
      <c r="C28" s="84"/>
      <c r="D28" s="103" t="s">
        <v>16</v>
      </c>
      <c r="E28" s="103" t="s">
        <v>17</v>
      </c>
      <c r="F28" s="103" t="s">
        <v>273</v>
      </c>
      <c r="G28" s="104">
        <v>1</v>
      </c>
      <c r="H28" s="105"/>
      <c r="I28" s="193">
        <v>564</v>
      </c>
      <c r="J28" s="59"/>
      <c r="K28" s="193">
        <v>605</v>
      </c>
      <c r="M28" s="194" t="e">
        <f>+M26+1</f>
        <v>#REF!</v>
      </c>
      <c r="O28" s="194">
        <f t="shared" si="2"/>
        <v>18</v>
      </c>
    </row>
    <row r="29" spans="2:17" ht="15.5">
      <c r="B29" s="83" t="s">
        <v>590</v>
      </c>
      <c r="C29" s="84"/>
      <c r="D29" s="103" t="s">
        <v>16</v>
      </c>
      <c r="E29" s="103" t="s">
        <v>17</v>
      </c>
      <c r="F29" s="103" t="s">
        <v>273</v>
      </c>
      <c r="G29" s="104">
        <v>1</v>
      </c>
      <c r="H29" s="105"/>
      <c r="I29" s="193">
        <v>542</v>
      </c>
      <c r="J29" s="59"/>
      <c r="K29" s="193">
        <v>578</v>
      </c>
      <c r="M29" s="194" t="e">
        <f>+#REF!+1</f>
        <v>#REF!</v>
      </c>
      <c r="O29" s="194">
        <f t="shared" si="2"/>
        <v>19</v>
      </c>
    </row>
    <row r="30" spans="2:17" ht="13">
      <c r="B30" s="83" t="s">
        <v>43</v>
      </c>
      <c r="C30" s="84"/>
      <c r="D30" s="103" t="s">
        <v>16</v>
      </c>
      <c r="E30" s="103" t="s">
        <v>17</v>
      </c>
      <c r="F30" s="103" t="s">
        <v>298</v>
      </c>
      <c r="G30" s="104">
        <v>1</v>
      </c>
      <c r="H30" s="105"/>
      <c r="I30" s="193">
        <v>518</v>
      </c>
      <c r="J30" s="59"/>
      <c r="K30" s="193">
        <v>572</v>
      </c>
      <c r="M30" s="194" t="e">
        <f>+#REF!+1</f>
        <v>#REF!</v>
      </c>
      <c r="O30" s="194">
        <f t="shared" si="2"/>
        <v>20</v>
      </c>
    </row>
    <row r="31" spans="2:17" ht="15.5">
      <c r="B31" s="83" t="s">
        <v>591</v>
      </c>
      <c r="C31" s="84"/>
      <c r="D31" s="103" t="s">
        <v>16</v>
      </c>
      <c r="E31" s="103" t="s">
        <v>45</v>
      </c>
      <c r="F31" s="103" t="s">
        <v>273</v>
      </c>
      <c r="G31" s="104">
        <v>1</v>
      </c>
      <c r="H31" s="105"/>
      <c r="I31" s="193">
        <v>520</v>
      </c>
      <c r="J31" s="59"/>
      <c r="K31" s="193">
        <v>530</v>
      </c>
      <c r="M31" s="194" t="e">
        <f>+M29+1</f>
        <v>#REF!</v>
      </c>
      <c r="O31" s="194">
        <f t="shared" si="2"/>
        <v>21</v>
      </c>
    </row>
    <row r="32" spans="2:17" ht="13">
      <c r="B32" s="83" t="s">
        <v>116</v>
      </c>
      <c r="C32" s="84"/>
      <c r="D32" s="103" t="s">
        <v>16</v>
      </c>
      <c r="E32" s="103" t="s">
        <v>17</v>
      </c>
      <c r="F32" s="103" t="s">
        <v>273</v>
      </c>
      <c r="G32" s="104">
        <v>0.75</v>
      </c>
      <c r="H32" s="105"/>
      <c r="I32" s="193">
        <v>429</v>
      </c>
      <c r="J32" s="59"/>
      <c r="K32" s="193">
        <v>464.25</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298</v>
      </c>
      <c r="G35" s="104">
        <v>1</v>
      </c>
      <c r="H35" s="105"/>
      <c r="I35" s="200">
        <v>109</v>
      </c>
      <c r="J35" s="59"/>
      <c r="K35" s="200">
        <v>130</v>
      </c>
      <c r="M35" s="194" t="e">
        <f>+M34+1</f>
        <v>#REF!</v>
      </c>
      <c r="O35" s="194">
        <f t="shared" si="2"/>
        <v>25</v>
      </c>
    </row>
    <row r="36" spans="2:15" ht="13">
      <c r="B36" s="83" t="s">
        <v>50</v>
      </c>
      <c r="C36" s="84"/>
      <c r="D36" s="103" t="s">
        <v>16</v>
      </c>
      <c r="E36" s="103" t="s">
        <v>17</v>
      </c>
      <c r="F36" s="103" t="s">
        <v>298</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01" t="s">
        <v>62</v>
      </c>
      <c r="C46" s="84"/>
      <c r="D46" s="103"/>
      <c r="E46" s="103"/>
      <c r="F46" s="103"/>
      <c r="G46" s="225"/>
      <c r="H46" s="226"/>
      <c r="I46" s="203">
        <f>SUM(I10:I45)</f>
        <v>6482</v>
      </c>
      <c r="J46" s="204"/>
      <c r="K46" s="203">
        <f>SUM(K10:K45)</f>
        <v>7425.25</v>
      </c>
      <c r="M46" s="194" t="e">
        <f>+M45+1</f>
        <v>#REF!</v>
      </c>
    </row>
    <row r="47" spans="2:15" ht="13">
      <c r="B47" s="90" t="s">
        <v>63</v>
      </c>
      <c r="C47" s="90"/>
      <c r="D47" s="76"/>
      <c r="E47" s="76"/>
      <c r="F47" s="77"/>
      <c r="G47" s="76"/>
      <c r="H47" s="76"/>
      <c r="I47" s="199"/>
      <c r="J47" s="76"/>
      <c r="K47" s="199"/>
    </row>
    <row r="48" spans="2:15" ht="13">
      <c r="B48" s="83" t="s">
        <v>66</v>
      </c>
      <c r="C48" s="84"/>
      <c r="D48" s="103" t="s">
        <v>122</v>
      </c>
      <c r="E48" s="103" t="s">
        <v>65</v>
      </c>
      <c r="F48" s="103" t="s">
        <v>298</v>
      </c>
      <c r="G48" s="104">
        <v>1</v>
      </c>
      <c r="H48" s="105"/>
      <c r="I48" s="200">
        <f>830+13+260</f>
        <v>1103</v>
      </c>
      <c r="J48" s="59"/>
      <c r="K48" s="200">
        <f>1001+13+190</f>
        <v>1204</v>
      </c>
      <c r="O48" s="194">
        <f>+O45+1</f>
        <v>36</v>
      </c>
    </row>
    <row r="49" spans="2:15" ht="13">
      <c r="B49" s="83" t="s">
        <v>457</v>
      </c>
      <c r="C49" s="84"/>
      <c r="D49" s="103" t="s">
        <v>122</v>
      </c>
      <c r="E49" s="103" t="s">
        <v>65</v>
      </c>
      <c r="F49" s="103" t="s">
        <v>273</v>
      </c>
      <c r="G49" s="104">
        <v>1</v>
      </c>
      <c r="H49" s="105"/>
      <c r="I49" s="200">
        <v>1009</v>
      </c>
      <c r="J49" s="59"/>
      <c r="K49" s="200">
        <v>1000</v>
      </c>
      <c r="O49" s="194">
        <f>O48+1</f>
        <v>37</v>
      </c>
    </row>
    <row r="50" spans="2:15" ht="13">
      <c r="B50" s="83" t="s">
        <v>67</v>
      </c>
      <c r="C50" s="84"/>
      <c r="D50" s="103" t="s">
        <v>122</v>
      </c>
      <c r="E50" s="103" t="s">
        <v>65</v>
      </c>
      <c r="F50" s="103" t="s">
        <v>298</v>
      </c>
      <c r="G50" s="104">
        <v>1</v>
      </c>
      <c r="H50" s="105"/>
      <c r="I50" s="200">
        <v>782</v>
      </c>
      <c r="J50" s="59"/>
      <c r="K50" s="200">
        <v>842</v>
      </c>
      <c r="M50" s="194" t="e">
        <f>+M27+1</f>
        <v>#REF!</v>
      </c>
      <c r="O50" s="194">
        <f>+O49+1</f>
        <v>38</v>
      </c>
    </row>
    <row r="51" spans="2:15" ht="13">
      <c r="B51" s="83" t="s">
        <v>71</v>
      </c>
      <c r="C51" s="84"/>
      <c r="D51" s="103" t="s">
        <v>122</v>
      </c>
      <c r="E51" s="103" t="s">
        <v>65</v>
      </c>
      <c r="F51" s="103" t="s">
        <v>298</v>
      </c>
      <c r="G51" s="104">
        <v>1</v>
      </c>
      <c r="H51" s="105"/>
      <c r="I51" s="200">
        <f>463+260</f>
        <v>723</v>
      </c>
      <c r="J51" s="59"/>
      <c r="K51" s="200">
        <f>608+200</f>
        <v>808</v>
      </c>
      <c r="M51" s="194" t="e">
        <f>+M55+1</f>
        <v>#REF!</v>
      </c>
      <c r="O51" s="194">
        <f>+O50+1</f>
        <v>39</v>
      </c>
    </row>
    <row r="52" spans="2:15" ht="15.5">
      <c r="B52" s="83" t="s">
        <v>509</v>
      </c>
      <c r="C52" s="84"/>
      <c r="D52" s="103" t="s">
        <v>122</v>
      </c>
      <c r="E52" s="103" t="s">
        <v>65</v>
      </c>
      <c r="F52" s="103" t="s">
        <v>411</v>
      </c>
      <c r="G52" s="104">
        <v>1</v>
      </c>
      <c r="H52" s="105"/>
      <c r="I52" s="200">
        <v>763</v>
      </c>
      <c r="J52" s="59"/>
      <c r="K52" s="200">
        <v>781</v>
      </c>
      <c r="M52" s="194" t="e">
        <f>+M50+1</f>
        <v>#REF!</v>
      </c>
      <c r="O52" s="194">
        <f>+O51+1</f>
        <v>40</v>
      </c>
    </row>
    <row r="53" spans="2:15" ht="13">
      <c r="B53" s="83" t="s">
        <v>381</v>
      </c>
      <c r="C53" s="84"/>
      <c r="D53" s="103" t="s">
        <v>122</v>
      </c>
      <c r="E53" s="103" t="s">
        <v>65</v>
      </c>
      <c r="F53" s="103" t="s">
        <v>273</v>
      </c>
      <c r="G53" s="104">
        <v>1</v>
      </c>
      <c r="H53" s="105"/>
      <c r="I53" s="200">
        <v>740</v>
      </c>
      <c r="J53" s="59"/>
      <c r="K53" s="200">
        <v>762</v>
      </c>
      <c r="O53" s="194">
        <f t="shared" ref="O53:O61" si="4">+O52+1</f>
        <v>41</v>
      </c>
    </row>
    <row r="54" spans="2:15" ht="13">
      <c r="B54" s="83" t="s">
        <v>64</v>
      </c>
      <c r="C54" s="84"/>
      <c r="D54" s="103" t="s">
        <v>122</v>
      </c>
      <c r="E54" s="103" t="s">
        <v>65</v>
      </c>
      <c r="F54" s="103" t="s">
        <v>273</v>
      </c>
      <c r="G54" s="104">
        <v>0.75</v>
      </c>
      <c r="H54" s="105"/>
      <c r="I54" s="200">
        <v>779</v>
      </c>
      <c r="J54" s="59"/>
      <c r="K54" s="200">
        <v>746</v>
      </c>
      <c r="M54" s="194" t="e">
        <f>+M52+1</f>
        <v>#REF!</v>
      </c>
      <c r="O54" s="194">
        <f t="shared" si="4"/>
        <v>42</v>
      </c>
    </row>
    <row r="55" spans="2:15" ht="13">
      <c r="B55" s="83" t="s">
        <v>69</v>
      </c>
      <c r="C55" s="84"/>
      <c r="D55" s="103" t="s">
        <v>122</v>
      </c>
      <c r="E55" s="103" t="s">
        <v>65</v>
      </c>
      <c r="F55" s="103" t="s">
        <v>273</v>
      </c>
      <c r="G55" s="104">
        <v>1</v>
      </c>
      <c r="H55" s="105"/>
      <c r="I55" s="200">
        <f>662+10+10</f>
        <v>682</v>
      </c>
      <c r="J55" s="59"/>
      <c r="K55" s="200">
        <f>692+10+10</f>
        <v>712</v>
      </c>
      <c r="M55" s="194" t="e">
        <f t="shared" ref="M55:M62" si="5">+M54+1</f>
        <v>#REF!</v>
      </c>
      <c r="O55" s="194">
        <f t="shared" si="4"/>
        <v>43</v>
      </c>
    </row>
    <row r="56" spans="2:15" ht="13">
      <c r="B56" s="83" t="s">
        <v>70</v>
      </c>
      <c r="C56" s="84"/>
      <c r="D56" s="103" t="s">
        <v>122</v>
      </c>
      <c r="E56" s="103" t="s">
        <v>65</v>
      </c>
      <c r="F56" s="103" t="s">
        <v>273</v>
      </c>
      <c r="G56" s="104">
        <v>1</v>
      </c>
      <c r="H56" s="105"/>
      <c r="I56" s="200">
        <f>520+3</f>
        <v>523</v>
      </c>
      <c r="J56" s="59"/>
      <c r="K56" s="200">
        <f>606+3</f>
        <v>609</v>
      </c>
      <c r="M56" s="194" t="e">
        <f>+M51+1</f>
        <v>#REF!</v>
      </c>
      <c r="O56" s="194">
        <f t="shared" si="4"/>
        <v>44</v>
      </c>
    </row>
    <row r="57" spans="2:15" ht="13">
      <c r="B57" s="83" t="s">
        <v>72</v>
      </c>
      <c r="C57" s="84"/>
      <c r="D57" s="103" t="s">
        <v>122</v>
      </c>
      <c r="E57" s="103" t="s">
        <v>65</v>
      </c>
      <c r="F57" s="103" t="s">
        <v>298</v>
      </c>
      <c r="G57" s="104">
        <v>1</v>
      </c>
      <c r="H57" s="105"/>
      <c r="I57" s="200">
        <v>426</v>
      </c>
      <c r="J57" s="59"/>
      <c r="K57" s="200">
        <v>500</v>
      </c>
      <c r="M57" s="194" t="e">
        <f t="shared" si="5"/>
        <v>#REF!</v>
      </c>
      <c r="O57" s="194">
        <f t="shared" si="4"/>
        <v>45</v>
      </c>
    </row>
    <row r="58" spans="2:15" ht="13">
      <c r="B58" s="83" t="s">
        <v>73</v>
      </c>
      <c r="C58" s="84"/>
      <c r="D58" s="103" t="s">
        <v>122</v>
      </c>
      <c r="E58" s="103" t="s">
        <v>65</v>
      </c>
      <c r="F58" s="103" t="s">
        <v>298</v>
      </c>
      <c r="G58" s="104">
        <v>1</v>
      </c>
      <c r="H58" s="105"/>
      <c r="I58" s="200">
        <v>400</v>
      </c>
      <c r="J58" s="59"/>
      <c r="K58" s="200">
        <v>453</v>
      </c>
      <c r="M58" s="194" t="e">
        <f t="shared" si="5"/>
        <v>#REF!</v>
      </c>
      <c r="O58" s="194">
        <f t="shared" si="4"/>
        <v>46</v>
      </c>
    </row>
    <row r="59" spans="2:15" ht="15.5">
      <c r="B59" s="83" t="s">
        <v>592</v>
      </c>
      <c r="C59" s="84"/>
      <c r="D59" s="103" t="s">
        <v>122</v>
      </c>
      <c r="E59" s="103" t="s">
        <v>65</v>
      </c>
      <c r="F59" s="103" t="s">
        <v>298</v>
      </c>
      <c r="G59" s="104">
        <v>1</v>
      </c>
      <c r="H59" s="105"/>
      <c r="I59" s="200">
        <f>344</f>
        <v>344</v>
      </c>
      <c r="J59" s="59"/>
      <c r="K59" s="200">
        <f>400</f>
        <v>400</v>
      </c>
      <c r="M59" s="194" t="e">
        <f t="shared" si="5"/>
        <v>#REF!</v>
      </c>
      <c r="O59" s="194">
        <f t="shared" si="4"/>
        <v>47</v>
      </c>
    </row>
    <row r="60" spans="2:15" ht="13">
      <c r="B60" s="83" t="s">
        <v>75</v>
      </c>
      <c r="C60" s="84"/>
      <c r="D60" s="103" t="s">
        <v>122</v>
      </c>
      <c r="E60" s="103" t="s">
        <v>65</v>
      </c>
      <c r="F60" s="103" t="s">
        <v>273</v>
      </c>
      <c r="G60" s="227">
        <v>0.78500000000000003</v>
      </c>
      <c r="H60" s="105"/>
      <c r="I60" s="200">
        <v>392</v>
      </c>
      <c r="J60" s="59"/>
      <c r="K60" s="200">
        <v>374</v>
      </c>
      <c r="M60" s="194" t="e">
        <f t="shared" si="5"/>
        <v>#REF!</v>
      </c>
      <c r="O60" s="194">
        <f t="shared" si="4"/>
        <v>48</v>
      </c>
    </row>
    <row r="61" spans="2:15" ht="15.5">
      <c r="B61" s="83" t="s">
        <v>593</v>
      </c>
      <c r="C61" s="228"/>
      <c r="D61" s="103" t="s">
        <v>122</v>
      </c>
      <c r="E61" s="103" t="s">
        <v>65</v>
      </c>
      <c r="F61" s="103" t="s">
        <v>298</v>
      </c>
      <c r="G61" s="104">
        <v>1</v>
      </c>
      <c r="H61" s="105"/>
      <c r="I61" s="198">
        <v>210</v>
      </c>
      <c r="J61" s="59"/>
      <c r="K61" s="198">
        <v>236</v>
      </c>
      <c r="M61" s="194" t="e">
        <f t="shared" si="5"/>
        <v>#REF!</v>
      </c>
      <c r="O61" s="194">
        <f t="shared" si="4"/>
        <v>49</v>
      </c>
    </row>
    <row r="62" spans="2:15" ht="13">
      <c r="B62" s="201" t="s">
        <v>62</v>
      </c>
      <c r="C62" s="84"/>
      <c r="D62" s="76"/>
      <c r="E62" s="76"/>
      <c r="F62" s="77"/>
      <c r="G62" s="202"/>
      <c r="H62" s="202"/>
      <c r="I62" s="203">
        <f>SUM(I48:I61)</f>
        <v>8876</v>
      </c>
      <c r="J62" s="204"/>
      <c r="K62" s="203">
        <f>SUM(K48:K61)</f>
        <v>9427</v>
      </c>
      <c r="M62" s="194" t="e">
        <f t="shared" si="5"/>
        <v>#REF!</v>
      </c>
    </row>
    <row r="63" spans="2:15" ht="13">
      <c r="B63" s="90" t="s">
        <v>471</v>
      </c>
      <c r="C63" s="90"/>
      <c r="D63" s="76"/>
      <c r="E63" s="76"/>
      <c r="F63" s="77"/>
      <c r="G63" s="76"/>
      <c r="H63" s="76"/>
      <c r="I63" s="199"/>
      <c r="J63" s="76"/>
      <c r="K63" s="199"/>
    </row>
    <row r="64" spans="2:15" ht="13">
      <c r="B64" s="83" t="s">
        <v>176</v>
      </c>
      <c r="C64" s="84"/>
      <c r="D64" s="103" t="s">
        <v>114</v>
      </c>
      <c r="E64" s="103" t="s">
        <v>254</v>
      </c>
      <c r="F64" s="103" t="s">
        <v>273</v>
      </c>
      <c r="G64" s="104">
        <v>1</v>
      </c>
      <c r="H64" s="105"/>
      <c r="I64" s="200">
        <f>1037+10+15</f>
        <v>1062</v>
      </c>
      <c r="J64" s="59"/>
      <c r="K64" s="200">
        <v>1130</v>
      </c>
      <c r="O64" s="194">
        <f>+O61+1</f>
        <v>50</v>
      </c>
    </row>
    <row r="65" spans="2:15" ht="13">
      <c r="B65" s="83" t="s">
        <v>183</v>
      </c>
      <c r="C65" s="84"/>
      <c r="D65" s="103" t="s">
        <v>114</v>
      </c>
      <c r="E65" s="103" t="s">
        <v>255</v>
      </c>
      <c r="F65" s="103" t="s">
        <v>273</v>
      </c>
      <c r="G65" s="104">
        <v>1</v>
      </c>
      <c r="H65" s="105"/>
      <c r="I65" s="193">
        <f>1030+6+3</f>
        <v>1039</v>
      </c>
      <c r="J65" s="59"/>
      <c r="K65" s="193">
        <v>1130</v>
      </c>
      <c r="M65" s="194" t="e">
        <f>+#REF!+1</f>
        <v>#REF!</v>
      </c>
      <c r="O65" s="194">
        <f t="shared" ref="O65:O95" si="6">+O64+1</f>
        <v>51</v>
      </c>
    </row>
    <row r="66" spans="2:15" ht="13">
      <c r="B66" s="83" t="s">
        <v>80</v>
      </c>
      <c r="C66" s="84"/>
      <c r="D66" s="103" t="s">
        <v>78</v>
      </c>
      <c r="E66" s="103" t="s">
        <v>81</v>
      </c>
      <c r="F66" s="103" t="s">
        <v>298</v>
      </c>
      <c r="G66" s="104">
        <v>1</v>
      </c>
      <c r="H66" s="105"/>
      <c r="I66" s="200">
        <v>720</v>
      </c>
      <c r="J66" s="59"/>
      <c r="K66" s="200">
        <v>807</v>
      </c>
      <c r="M66" s="194" t="e">
        <f>+M62+1</f>
        <v>#REF!</v>
      </c>
      <c r="O66" s="194">
        <f t="shared" si="6"/>
        <v>52</v>
      </c>
    </row>
    <row r="67" spans="2:15" ht="13">
      <c r="B67" s="83" t="s">
        <v>499</v>
      </c>
      <c r="C67" s="84"/>
      <c r="D67" s="103" t="s">
        <v>120</v>
      </c>
      <c r="E67" s="103" t="s">
        <v>500</v>
      </c>
      <c r="F67" s="103" t="s">
        <v>273</v>
      </c>
      <c r="G67" s="104">
        <v>1</v>
      </c>
      <c r="H67" s="105"/>
      <c r="I67" s="200">
        <v>750</v>
      </c>
      <c r="J67" s="59"/>
      <c r="K67" s="200">
        <v>731</v>
      </c>
      <c r="O67" s="194">
        <f t="shared" si="6"/>
        <v>53</v>
      </c>
    </row>
    <row r="68" spans="2:15" ht="13">
      <c r="B68" s="83" t="s">
        <v>187</v>
      </c>
      <c r="C68" s="84"/>
      <c r="D68" s="103" t="s">
        <v>114</v>
      </c>
      <c r="E68" s="103" t="s">
        <v>255</v>
      </c>
      <c r="F68" s="103" t="s">
        <v>413</v>
      </c>
      <c r="G68" s="104">
        <v>1</v>
      </c>
      <c r="H68" s="105"/>
      <c r="I68" s="200">
        <v>0</v>
      </c>
      <c r="J68" s="59"/>
      <c r="K68" s="200">
        <v>725</v>
      </c>
      <c r="M68" s="194" t="e">
        <f>+M65+1</f>
        <v>#REF!</v>
      </c>
      <c r="O68" s="194">
        <f t="shared" si="6"/>
        <v>54</v>
      </c>
    </row>
    <row r="69" spans="2:15" ht="13">
      <c r="B69" s="83" t="s">
        <v>561</v>
      </c>
      <c r="C69" s="84"/>
      <c r="D69" s="103" t="s">
        <v>120</v>
      </c>
      <c r="E69" s="103" t="s">
        <v>562</v>
      </c>
      <c r="F69" s="103" t="s">
        <v>273</v>
      </c>
      <c r="G69" s="104">
        <v>1</v>
      </c>
      <c r="H69" s="105"/>
      <c r="I69" s="193">
        <v>745</v>
      </c>
      <c r="J69" s="59"/>
      <c r="K69" s="193">
        <v>695</v>
      </c>
      <c r="O69" s="194">
        <f t="shared" si="6"/>
        <v>55</v>
      </c>
    </row>
    <row r="70" spans="2:15" ht="15.5">
      <c r="B70" s="83" t="s">
        <v>594</v>
      </c>
      <c r="C70" s="84"/>
      <c r="D70" s="103" t="s">
        <v>95</v>
      </c>
      <c r="E70" s="103" t="s">
        <v>87</v>
      </c>
      <c r="F70" s="103" t="s">
        <v>273</v>
      </c>
      <c r="G70" s="104">
        <v>1</v>
      </c>
      <c r="H70" s="105"/>
      <c r="I70" s="200">
        <v>537</v>
      </c>
      <c r="J70" s="59"/>
      <c r="K70" s="200">
        <v>599</v>
      </c>
      <c r="M70" s="194" t="e">
        <f>+#REF!+1</f>
        <v>#REF!</v>
      </c>
      <c r="O70" s="194">
        <f t="shared" si="6"/>
        <v>56</v>
      </c>
    </row>
    <row r="71" spans="2:15" ht="13">
      <c r="B71" s="83" t="s">
        <v>277</v>
      </c>
      <c r="C71" s="84"/>
      <c r="D71" s="103" t="s">
        <v>114</v>
      </c>
      <c r="E71" s="103" t="s">
        <v>254</v>
      </c>
      <c r="F71" s="103" t="s">
        <v>273</v>
      </c>
      <c r="G71" s="104">
        <v>1</v>
      </c>
      <c r="H71" s="105"/>
      <c r="I71" s="193">
        <v>518.5</v>
      </c>
      <c r="J71" s="59"/>
      <c r="K71" s="193">
        <v>565</v>
      </c>
      <c r="M71" s="194" t="e">
        <f>+#REF!+1</f>
        <v>#REF!</v>
      </c>
      <c r="O71" s="194">
        <f>+O70+1</f>
        <v>57</v>
      </c>
    </row>
    <row r="72" spans="2:15" ht="13">
      <c r="B72" s="83" t="s">
        <v>104</v>
      </c>
      <c r="C72" s="84"/>
      <c r="D72" s="103" t="s">
        <v>120</v>
      </c>
      <c r="E72" s="103" t="s">
        <v>105</v>
      </c>
      <c r="F72" s="103" t="s">
        <v>273</v>
      </c>
      <c r="G72" s="104">
        <v>1</v>
      </c>
      <c r="H72" s="105"/>
      <c r="I72" s="193">
        <f>543+9</f>
        <v>552</v>
      </c>
      <c r="J72" s="59"/>
      <c r="K72" s="193">
        <f>543+9</f>
        <v>552</v>
      </c>
      <c r="O72" s="194">
        <f t="shared" si="6"/>
        <v>58</v>
      </c>
    </row>
    <row r="73" spans="2:15" ht="15.5">
      <c r="B73" s="83" t="s">
        <v>595</v>
      </c>
      <c r="C73" s="84"/>
      <c r="D73" s="103" t="s">
        <v>120</v>
      </c>
      <c r="E73" s="103" t="s">
        <v>112</v>
      </c>
      <c r="F73" s="103" t="s">
        <v>273</v>
      </c>
      <c r="G73" s="104">
        <v>0.5</v>
      </c>
      <c r="H73" s="105"/>
      <c r="I73" s="200">
        <v>422</v>
      </c>
      <c r="J73" s="59"/>
      <c r="K73" s="200">
        <v>519</v>
      </c>
      <c r="M73" s="194" t="e">
        <f>+M71+1</f>
        <v>#REF!</v>
      </c>
      <c r="O73" s="194">
        <f>+O72+1</f>
        <v>59</v>
      </c>
    </row>
    <row r="74" spans="2:15" ht="13">
      <c r="B74" s="83" t="s">
        <v>101</v>
      </c>
      <c r="C74" s="84"/>
      <c r="D74" s="103" t="s">
        <v>99</v>
      </c>
      <c r="E74" s="103" t="s">
        <v>100</v>
      </c>
      <c r="F74" s="103" t="s">
        <v>412</v>
      </c>
      <c r="G74" s="104">
        <v>1</v>
      </c>
      <c r="H74" s="105"/>
      <c r="I74" s="193">
        <v>0</v>
      </c>
      <c r="J74" s="59"/>
      <c r="K74" s="193">
        <v>503</v>
      </c>
      <c r="M74" s="194" t="e">
        <f t="shared" ref="M74" si="7">+M73+1</f>
        <v>#REF!</v>
      </c>
      <c r="O74" s="194">
        <f t="shared" si="6"/>
        <v>60</v>
      </c>
    </row>
    <row r="75" spans="2:15" ht="13">
      <c r="B75" s="83" t="s">
        <v>113</v>
      </c>
      <c r="C75" s="84"/>
      <c r="D75" s="103" t="s">
        <v>114</v>
      </c>
      <c r="E75" s="103" t="s">
        <v>115</v>
      </c>
      <c r="F75" s="103" t="s">
        <v>412</v>
      </c>
      <c r="G75" s="104">
        <v>1</v>
      </c>
      <c r="H75" s="105"/>
      <c r="I75" s="200">
        <v>0</v>
      </c>
      <c r="J75" s="59"/>
      <c r="K75" s="200">
        <v>503</v>
      </c>
      <c r="M75" s="194" t="e">
        <f>+#REF!+1</f>
        <v>#REF!</v>
      </c>
      <c r="O75" s="194">
        <f t="shared" si="6"/>
        <v>61</v>
      </c>
    </row>
    <row r="76" spans="2:15" ht="13">
      <c r="B76" s="83" t="s">
        <v>352</v>
      </c>
      <c r="C76" s="84"/>
      <c r="D76" s="103" t="s">
        <v>114</v>
      </c>
      <c r="E76" s="103" t="s">
        <v>255</v>
      </c>
      <c r="F76" s="103" t="s">
        <v>273</v>
      </c>
      <c r="G76" s="104">
        <v>1</v>
      </c>
      <c r="H76" s="105"/>
      <c r="I76" s="193">
        <v>273</v>
      </c>
      <c r="J76" s="59"/>
      <c r="K76" s="193">
        <v>309</v>
      </c>
      <c r="O76" s="194">
        <f t="shared" si="6"/>
        <v>62</v>
      </c>
    </row>
    <row r="77" spans="2:15" ht="13">
      <c r="B77" s="83" t="s">
        <v>89</v>
      </c>
      <c r="C77" s="84"/>
      <c r="D77" s="103" t="s">
        <v>78</v>
      </c>
      <c r="E77" s="103" t="s">
        <v>90</v>
      </c>
      <c r="F77" s="103" t="s">
        <v>298</v>
      </c>
      <c r="G77" s="104">
        <v>1</v>
      </c>
      <c r="H77" s="105"/>
      <c r="I77" s="200">
        <v>184</v>
      </c>
      <c r="J77" s="59"/>
      <c r="K77" s="200">
        <v>215</v>
      </c>
      <c r="M77" s="194" t="e">
        <f>+#REF!+1</f>
        <v>#REF!</v>
      </c>
      <c r="O77" s="194">
        <f t="shared" si="6"/>
        <v>63</v>
      </c>
    </row>
    <row r="78" spans="2:15" ht="13">
      <c r="B78" s="83" t="s">
        <v>192</v>
      </c>
      <c r="C78" s="84"/>
      <c r="D78" s="103" t="s">
        <v>114</v>
      </c>
      <c r="E78" s="103" t="s">
        <v>256</v>
      </c>
      <c r="F78" s="103" t="s">
        <v>412</v>
      </c>
      <c r="G78" s="104">
        <v>1</v>
      </c>
      <c r="H78" s="105"/>
      <c r="I78" s="200">
        <v>0</v>
      </c>
      <c r="J78" s="59"/>
      <c r="K78" s="200">
        <v>191</v>
      </c>
      <c r="M78" s="194" t="e">
        <f>+#REF!+1</f>
        <v>#REF!</v>
      </c>
      <c r="O78" s="194">
        <f t="shared" si="6"/>
        <v>64</v>
      </c>
    </row>
    <row r="79" spans="2:15" ht="13">
      <c r="B79" s="83" t="s">
        <v>106</v>
      </c>
      <c r="C79" s="84"/>
      <c r="D79" s="103" t="s">
        <v>120</v>
      </c>
      <c r="E79" s="103" t="s">
        <v>107</v>
      </c>
      <c r="F79" s="103" t="s">
        <v>298</v>
      </c>
      <c r="G79" s="104">
        <v>1</v>
      </c>
      <c r="H79" s="105"/>
      <c r="I79" s="200">
        <v>110</v>
      </c>
      <c r="J79" s="59"/>
      <c r="K79" s="200">
        <v>121</v>
      </c>
      <c r="M79" s="194" t="e">
        <f>+#REF!+1</f>
        <v>#REF!</v>
      </c>
      <c r="O79" s="194">
        <f t="shared" si="6"/>
        <v>65</v>
      </c>
    </row>
    <row r="80" spans="2:15" ht="13">
      <c r="B80" s="83" t="s">
        <v>96</v>
      </c>
      <c r="C80" s="228"/>
      <c r="D80" s="103" t="s">
        <v>95</v>
      </c>
      <c r="E80" s="103" t="s">
        <v>87</v>
      </c>
      <c r="F80" s="103" t="s">
        <v>412</v>
      </c>
      <c r="G80" s="104">
        <v>1</v>
      </c>
      <c r="H80" s="105"/>
      <c r="I80" s="193">
        <v>0</v>
      </c>
      <c r="J80" s="59"/>
      <c r="K80" s="193">
        <v>117</v>
      </c>
      <c r="M80" s="194" t="e">
        <f>+#REF!+1</f>
        <v>#REF!</v>
      </c>
      <c r="O80" s="194">
        <f t="shared" si="6"/>
        <v>66</v>
      </c>
    </row>
    <row r="81" spans="2:16" ht="13">
      <c r="B81" s="83" t="s">
        <v>203</v>
      </c>
      <c r="C81" s="84"/>
      <c r="D81" s="103" t="s">
        <v>114</v>
      </c>
      <c r="E81" s="103" t="s">
        <v>256</v>
      </c>
      <c r="F81" s="103" t="s">
        <v>412</v>
      </c>
      <c r="G81" s="104">
        <v>1</v>
      </c>
      <c r="H81" s="105"/>
      <c r="I81" s="193">
        <v>0</v>
      </c>
      <c r="J81" s="59"/>
      <c r="K81" s="193">
        <v>92</v>
      </c>
      <c r="M81" s="194" t="e">
        <f>+M79+1</f>
        <v>#REF!</v>
      </c>
      <c r="O81" s="194">
        <f>+O80+1</f>
        <v>67</v>
      </c>
    </row>
    <row r="82" spans="2:16" ht="13">
      <c r="B82" s="83" t="s">
        <v>108</v>
      </c>
      <c r="C82" s="84"/>
      <c r="D82" s="103" t="s">
        <v>120</v>
      </c>
      <c r="E82" s="103" t="s">
        <v>107</v>
      </c>
      <c r="F82" s="103" t="s">
        <v>273</v>
      </c>
      <c r="G82" s="104">
        <v>1</v>
      </c>
      <c r="H82" s="105"/>
      <c r="I82" s="200">
        <v>60</v>
      </c>
      <c r="J82" s="59"/>
      <c r="K82" s="200">
        <v>80</v>
      </c>
      <c r="M82" s="194" t="e">
        <f t="shared" ref="M82:M96" si="8">+M81+1</f>
        <v>#REF!</v>
      </c>
      <c r="O82" s="194">
        <f t="shared" si="6"/>
        <v>68</v>
      </c>
    </row>
    <row r="83" spans="2:16" ht="13">
      <c r="B83" s="83" t="s">
        <v>211</v>
      </c>
      <c r="C83" s="84"/>
      <c r="D83" s="103" t="s">
        <v>114</v>
      </c>
      <c r="E83" s="103" t="s">
        <v>256</v>
      </c>
      <c r="F83" s="103" t="s">
        <v>412</v>
      </c>
      <c r="G83" s="104">
        <v>1</v>
      </c>
      <c r="H83" s="105"/>
      <c r="I83" s="200">
        <v>0</v>
      </c>
      <c r="J83" s="59"/>
      <c r="K83" s="200">
        <v>73</v>
      </c>
      <c r="M83" s="194" t="e">
        <f>+#REF!+1</f>
        <v>#REF!</v>
      </c>
      <c r="O83" s="194">
        <f t="shared" si="6"/>
        <v>69</v>
      </c>
    </row>
    <row r="84" spans="2:16" ht="13">
      <c r="B84" s="83" t="s">
        <v>220</v>
      </c>
      <c r="C84" s="84"/>
      <c r="D84" s="103" t="s">
        <v>114</v>
      </c>
      <c r="E84" s="103" t="s">
        <v>256</v>
      </c>
      <c r="F84" s="103" t="s">
        <v>412</v>
      </c>
      <c r="G84" s="104">
        <v>1</v>
      </c>
      <c r="H84" s="105"/>
      <c r="I84" s="200">
        <v>0</v>
      </c>
      <c r="J84" s="59"/>
      <c r="K84" s="200">
        <v>67</v>
      </c>
      <c r="M84" s="194" t="e">
        <f>+#REF!+1</f>
        <v>#REF!</v>
      </c>
      <c r="O84" s="194">
        <f t="shared" si="6"/>
        <v>70</v>
      </c>
    </row>
    <row r="85" spans="2:16" ht="13">
      <c r="B85" s="83" t="s">
        <v>109</v>
      </c>
      <c r="C85" s="84"/>
      <c r="D85" s="103" t="s">
        <v>120</v>
      </c>
      <c r="E85" s="103" t="s">
        <v>107</v>
      </c>
      <c r="F85" s="103" t="s">
        <v>273</v>
      </c>
      <c r="G85" s="104">
        <v>1</v>
      </c>
      <c r="H85" s="105"/>
      <c r="I85" s="200">
        <v>55</v>
      </c>
      <c r="J85" s="59"/>
      <c r="K85" s="200">
        <v>56</v>
      </c>
      <c r="M85" s="194" t="e">
        <f>+#REF!+1</f>
        <v>#REF!</v>
      </c>
      <c r="O85" s="194">
        <f t="shared" si="6"/>
        <v>71</v>
      </c>
    </row>
    <row r="86" spans="2:16" ht="13">
      <c r="B86" s="83" t="s">
        <v>224</v>
      </c>
      <c r="C86" s="84"/>
      <c r="D86" s="103" t="s">
        <v>114</v>
      </c>
      <c r="E86" s="103" t="s">
        <v>255</v>
      </c>
      <c r="F86" s="103" t="s">
        <v>412</v>
      </c>
      <c r="G86" s="104">
        <v>1</v>
      </c>
      <c r="H86" s="105"/>
      <c r="I86" s="193">
        <v>0</v>
      </c>
      <c r="J86" s="59"/>
      <c r="K86" s="193">
        <v>53</v>
      </c>
      <c r="M86" s="194" t="e">
        <f t="shared" si="8"/>
        <v>#REF!</v>
      </c>
      <c r="O86" s="194">
        <f t="shared" si="6"/>
        <v>72</v>
      </c>
    </row>
    <row r="87" spans="2:16" ht="13">
      <c r="B87" s="83" t="s">
        <v>110</v>
      </c>
      <c r="C87" s="84"/>
      <c r="D87" s="103" t="s">
        <v>120</v>
      </c>
      <c r="E87" s="103" t="s">
        <v>107</v>
      </c>
      <c r="F87" s="103" t="s">
        <v>412</v>
      </c>
      <c r="G87" s="104">
        <v>1</v>
      </c>
      <c r="H87" s="105"/>
      <c r="I87" s="200">
        <v>0</v>
      </c>
      <c r="J87" s="59"/>
      <c r="K87" s="200">
        <v>48</v>
      </c>
      <c r="M87" s="194" t="e">
        <f t="shared" si="8"/>
        <v>#REF!</v>
      </c>
      <c r="O87" s="194">
        <f t="shared" si="6"/>
        <v>73</v>
      </c>
    </row>
    <row r="88" spans="2:16" ht="13">
      <c r="B88" s="83" t="s">
        <v>111</v>
      </c>
      <c r="C88" s="84"/>
      <c r="D88" s="103" t="s">
        <v>120</v>
      </c>
      <c r="E88" s="103" t="s">
        <v>107</v>
      </c>
      <c r="F88" s="103" t="s">
        <v>298</v>
      </c>
      <c r="G88" s="104">
        <v>1</v>
      </c>
      <c r="H88" s="105"/>
      <c r="I88" s="193">
        <v>45</v>
      </c>
      <c r="J88" s="59"/>
      <c r="K88" s="193">
        <v>47</v>
      </c>
      <c r="M88" s="194" t="e">
        <f t="shared" si="8"/>
        <v>#REF!</v>
      </c>
      <c r="O88" s="194">
        <f t="shared" si="6"/>
        <v>74</v>
      </c>
    </row>
    <row r="89" spans="2:16" ht="13">
      <c r="B89" s="83" t="s">
        <v>226</v>
      </c>
      <c r="C89" s="84"/>
      <c r="D89" s="103" t="s">
        <v>114</v>
      </c>
      <c r="E89" s="103" t="s">
        <v>257</v>
      </c>
      <c r="F89" s="103" t="s">
        <v>412</v>
      </c>
      <c r="G89" s="104">
        <v>1</v>
      </c>
      <c r="H89" s="105"/>
      <c r="I89" s="200">
        <v>0</v>
      </c>
      <c r="J89" s="59"/>
      <c r="K89" s="200">
        <v>33</v>
      </c>
      <c r="M89" s="194" t="e">
        <f>+M88+1</f>
        <v>#REF!</v>
      </c>
      <c r="O89" s="194">
        <f t="shared" si="6"/>
        <v>75</v>
      </c>
    </row>
    <row r="90" spans="2:16" ht="15.5">
      <c r="B90" s="83" t="s">
        <v>600</v>
      </c>
      <c r="C90" s="84"/>
      <c r="D90" s="103" t="s">
        <v>120</v>
      </c>
      <c r="E90" s="103" t="s">
        <v>112</v>
      </c>
      <c r="F90" s="103" t="s">
        <v>298</v>
      </c>
      <c r="G90" s="104">
        <v>0.5</v>
      </c>
      <c r="H90" s="105"/>
      <c r="I90" s="193">
        <v>25</v>
      </c>
      <c r="J90" s="59"/>
      <c r="K90" s="193">
        <v>25</v>
      </c>
      <c r="M90" s="194" t="e">
        <f t="shared" si="8"/>
        <v>#REF!</v>
      </c>
      <c r="O90" s="194">
        <f t="shared" si="6"/>
        <v>76</v>
      </c>
    </row>
    <row r="91" spans="2:16" ht="13">
      <c r="B91" s="83" t="s">
        <v>229</v>
      </c>
      <c r="C91" s="84"/>
      <c r="D91" s="103" t="s">
        <v>114</v>
      </c>
      <c r="E91" s="103" t="s">
        <v>255</v>
      </c>
      <c r="F91" s="103" t="s">
        <v>412</v>
      </c>
      <c r="G91" s="104">
        <v>1</v>
      </c>
      <c r="H91" s="105"/>
      <c r="I91" s="200">
        <v>0</v>
      </c>
      <c r="J91" s="59"/>
      <c r="K91" s="200">
        <v>23</v>
      </c>
      <c r="M91" s="194" t="e">
        <f t="shared" si="8"/>
        <v>#REF!</v>
      </c>
      <c r="O91" s="194">
        <f t="shared" si="6"/>
        <v>77</v>
      </c>
    </row>
    <row r="92" spans="2:16" ht="13">
      <c r="B92" s="83" t="s">
        <v>232</v>
      </c>
      <c r="C92" s="84"/>
      <c r="D92" s="103" t="s">
        <v>114</v>
      </c>
      <c r="E92" s="103" t="s">
        <v>255</v>
      </c>
      <c r="F92" s="103" t="s">
        <v>412</v>
      </c>
      <c r="G92" s="104">
        <v>1</v>
      </c>
      <c r="H92" s="105"/>
      <c r="I92" s="193">
        <v>0</v>
      </c>
      <c r="J92" s="59"/>
      <c r="K92" s="193">
        <v>20</v>
      </c>
      <c r="M92" s="194" t="e">
        <f t="shared" si="8"/>
        <v>#REF!</v>
      </c>
      <c r="O92" s="194">
        <f t="shared" si="6"/>
        <v>78</v>
      </c>
    </row>
    <row r="93" spans="2:16" ht="13">
      <c r="B93" s="83" t="s">
        <v>234</v>
      </c>
      <c r="C93" s="84"/>
      <c r="D93" s="103" t="s">
        <v>114</v>
      </c>
      <c r="E93" s="103" t="s">
        <v>257</v>
      </c>
      <c r="F93" s="103" t="s">
        <v>412</v>
      </c>
      <c r="G93" s="104">
        <v>1</v>
      </c>
      <c r="H93" s="105"/>
      <c r="I93" s="200">
        <v>0</v>
      </c>
      <c r="J93" s="59"/>
      <c r="K93" s="200">
        <v>12</v>
      </c>
      <c r="M93" s="194" t="e">
        <f t="shared" si="8"/>
        <v>#REF!</v>
      </c>
      <c r="O93" s="194">
        <f t="shared" si="6"/>
        <v>79</v>
      </c>
    </row>
    <row r="94" spans="2:16" ht="13">
      <c r="B94" s="83" t="s">
        <v>237</v>
      </c>
      <c r="C94" s="84"/>
      <c r="D94" s="103" t="s">
        <v>114</v>
      </c>
      <c r="E94" s="103" t="s">
        <v>258</v>
      </c>
      <c r="F94" s="103" t="s">
        <v>412</v>
      </c>
      <c r="G94" s="104">
        <v>1</v>
      </c>
      <c r="H94" s="105"/>
      <c r="I94" s="193">
        <v>0</v>
      </c>
      <c r="J94" s="59"/>
      <c r="K94" s="193">
        <v>10</v>
      </c>
      <c r="M94" s="194" t="e">
        <f t="shared" si="8"/>
        <v>#REF!</v>
      </c>
      <c r="O94" s="194">
        <f t="shared" si="6"/>
        <v>80</v>
      </c>
    </row>
    <row r="95" spans="2:16" ht="13">
      <c r="B95" s="83" t="s">
        <v>240</v>
      </c>
      <c r="C95" s="84"/>
      <c r="D95" s="103" t="s">
        <v>114</v>
      </c>
      <c r="E95" s="103" t="s">
        <v>256</v>
      </c>
      <c r="F95" s="103" t="s">
        <v>243</v>
      </c>
      <c r="G95" s="104">
        <v>1</v>
      </c>
      <c r="H95" s="105"/>
      <c r="I95" s="198">
        <v>0</v>
      </c>
      <c r="J95" s="59"/>
      <c r="K95" s="198">
        <v>4</v>
      </c>
      <c r="M95" s="194" t="e">
        <f t="shared" si="8"/>
        <v>#REF!</v>
      </c>
      <c r="O95" s="194">
        <f t="shared" si="6"/>
        <v>81</v>
      </c>
      <c r="P95" s="194" t="s">
        <v>275</v>
      </c>
    </row>
    <row r="96" spans="2:16" ht="13">
      <c r="B96" s="201" t="s">
        <v>62</v>
      </c>
      <c r="C96" s="84"/>
      <c r="D96" s="103"/>
      <c r="E96" s="103"/>
      <c r="F96" s="103"/>
      <c r="G96" s="104"/>
      <c r="H96" s="105"/>
      <c r="I96" s="200">
        <f>SUM(I64:I95)</f>
        <v>7097.5</v>
      </c>
      <c r="J96" s="59"/>
      <c r="K96" s="200">
        <f>SUM(K64:K95)</f>
        <v>10055</v>
      </c>
      <c r="M96" s="194" t="e">
        <f t="shared" si="8"/>
        <v>#REF!</v>
      </c>
      <c r="N96" s="194" t="s">
        <v>138</v>
      </c>
    </row>
    <row r="97" spans="1:13" ht="13.5" thickBot="1">
      <c r="B97" s="241" t="s">
        <v>377</v>
      </c>
      <c r="C97" s="240">
        <f>O95</f>
        <v>81</v>
      </c>
      <c r="I97" s="230">
        <f>+I46+I62+I96</f>
        <v>22455.5</v>
      </c>
      <c r="J97" s="231"/>
      <c r="K97" s="230">
        <f>+K46+K62+K96</f>
        <v>26907.25</v>
      </c>
    </row>
    <row r="98" spans="1:13" ht="13.5" thickTop="1">
      <c r="B98" s="229"/>
      <c r="I98" s="237"/>
      <c r="J98" s="231"/>
      <c r="K98" s="237"/>
    </row>
    <row r="99" spans="1:13" ht="13">
      <c r="B99" s="263" t="s">
        <v>513</v>
      </c>
      <c r="I99" s="237"/>
      <c r="J99" s="231"/>
      <c r="K99" s="237"/>
    </row>
    <row r="100" spans="1:13" ht="13.5">
      <c r="B100" s="238" t="s">
        <v>326</v>
      </c>
      <c r="I100" s="237"/>
      <c r="J100" s="231"/>
      <c r="K100" s="237"/>
    </row>
    <row r="101" spans="1:13" ht="13">
      <c r="B101" s="83" t="s">
        <v>493</v>
      </c>
      <c r="D101" s="103" t="s">
        <v>114</v>
      </c>
      <c r="E101" s="103" t="s">
        <v>254</v>
      </c>
      <c r="F101" s="103" t="s">
        <v>273</v>
      </c>
      <c r="G101" s="104">
        <v>1</v>
      </c>
      <c r="I101" s="193">
        <f>668+68</f>
        <v>736</v>
      </c>
      <c r="J101" s="204"/>
      <c r="K101" s="193">
        <f>760+68</f>
        <v>828</v>
      </c>
      <c r="M101" s="194" t="e">
        <f>+#REF!+1</f>
        <v>#REF!</v>
      </c>
    </row>
    <row r="102" spans="1:13" ht="13.5">
      <c r="B102" s="264" t="s">
        <v>490</v>
      </c>
      <c r="C102" s="264"/>
      <c r="D102" s="264"/>
      <c r="E102" s="264"/>
      <c r="F102" s="264"/>
      <c r="G102" s="264"/>
      <c r="H102" s="264"/>
      <c r="I102" s="264"/>
      <c r="J102" s="264"/>
      <c r="K102" s="264"/>
    </row>
    <row r="103" spans="1:13" ht="15.5">
      <c r="B103" s="83" t="s">
        <v>601</v>
      </c>
      <c r="C103" s="84"/>
      <c r="D103" s="103" t="s">
        <v>122</v>
      </c>
      <c r="E103" s="103" t="s">
        <v>65</v>
      </c>
      <c r="F103" s="103" t="s">
        <v>412</v>
      </c>
      <c r="G103" s="104">
        <v>1</v>
      </c>
      <c r="I103" s="193">
        <v>0</v>
      </c>
      <c r="J103" s="204"/>
      <c r="K103" s="193">
        <v>418</v>
      </c>
    </row>
    <row r="104" spans="1:13" ht="13">
      <c r="B104" s="229" t="s">
        <v>535</v>
      </c>
      <c r="I104" s="232">
        <f>SUM(I97:I103)</f>
        <v>23191.5</v>
      </c>
      <c r="J104" s="231"/>
      <c r="K104" s="232">
        <f>SUM(K97:K103)</f>
        <v>28153.25</v>
      </c>
    </row>
    <row r="105" spans="1:13" ht="13">
      <c r="B105" s="76"/>
      <c r="C105" s="76"/>
      <c r="D105" s="76"/>
      <c r="E105" s="76"/>
      <c r="F105" s="77"/>
      <c r="G105" s="76"/>
      <c r="H105" s="76"/>
      <c r="I105" s="235"/>
      <c r="J105" s="105"/>
      <c r="K105" s="235"/>
    </row>
    <row r="106" spans="1:13" ht="42.75" customHeight="1">
      <c r="A106" s="236">
        <v>-1</v>
      </c>
      <c r="B106" s="364" t="s">
        <v>286</v>
      </c>
      <c r="C106" s="364"/>
      <c r="D106" s="364"/>
      <c r="E106" s="364"/>
      <c r="F106" s="364"/>
      <c r="G106" s="364"/>
      <c r="H106" s="364"/>
      <c r="I106" s="364"/>
      <c r="J106" s="364"/>
      <c r="K106" s="364"/>
    </row>
    <row r="107" spans="1:13" ht="42.65" customHeight="1">
      <c r="A107" s="236">
        <v>-2</v>
      </c>
      <c r="B107" s="364" t="s">
        <v>285</v>
      </c>
      <c r="C107" s="364"/>
      <c r="D107" s="364"/>
      <c r="E107" s="364"/>
      <c r="F107" s="364"/>
      <c r="G107" s="364"/>
      <c r="H107" s="364"/>
      <c r="I107" s="364"/>
      <c r="J107" s="364"/>
      <c r="K107" s="364"/>
    </row>
    <row r="108" spans="1:13" ht="29.25" customHeight="1">
      <c r="A108" s="236">
        <v>-3</v>
      </c>
      <c r="B108" s="364" t="s">
        <v>118</v>
      </c>
      <c r="C108" s="364"/>
      <c r="D108" s="364"/>
      <c r="E108" s="364"/>
      <c r="F108" s="364"/>
      <c r="G108" s="364"/>
      <c r="H108" s="364"/>
      <c r="I108" s="364"/>
      <c r="J108" s="364"/>
      <c r="K108" s="364"/>
    </row>
    <row r="109" spans="1:13" ht="17.149999999999999" customHeight="1">
      <c r="A109" s="236">
        <v>-4</v>
      </c>
      <c r="B109" s="364" t="s">
        <v>577</v>
      </c>
      <c r="C109" s="364"/>
      <c r="D109" s="364"/>
      <c r="E109" s="364"/>
      <c r="F109" s="364"/>
      <c r="G109" s="364"/>
      <c r="H109" s="364"/>
      <c r="I109" s="364"/>
      <c r="J109" s="273"/>
      <c r="K109" s="273"/>
    </row>
    <row r="110" spans="1:13" ht="42" customHeight="1">
      <c r="A110" s="236">
        <v>-5</v>
      </c>
      <c r="B110" s="364" t="s">
        <v>580</v>
      </c>
      <c r="C110" s="364"/>
      <c r="D110" s="364"/>
      <c r="E110" s="364"/>
      <c r="F110" s="364"/>
      <c r="G110" s="364"/>
      <c r="H110" s="364"/>
      <c r="I110" s="364"/>
      <c r="J110" s="364"/>
      <c r="K110" s="364"/>
    </row>
    <row r="111" spans="1:13" ht="19.5" customHeight="1">
      <c r="A111" s="236">
        <v>-6</v>
      </c>
      <c r="B111" s="364" t="s">
        <v>455</v>
      </c>
      <c r="C111" s="364"/>
      <c r="D111" s="364"/>
      <c r="E111" s="364"/>
      <c r="F111" s="364"/>
      <c r="G111" s="364"/>
      <c r="H111" s="364"/>
      <c r="I111" s="364"/>
      <c r="J111" s="364"/>
      <c r="K111" s="364"/>
    </row>
    <row r="112" spans="1:13" ht="45" customHeight="1">
      <c r="A112" s="236">
        <v>-7</v>
      </c>
      <c r="B112" s="364" t="s">
        <v>604</v>
      </c>
      <c r="C112" s="364"/>
      <c r="D112" s="364"/>
      <c r="E112" s="364"/>
      <c r="F112" s="364"/>
      <c r="G112" s="364"/>
      <c r="H112" s="364"/>
      <c r="I112" s="364"/>
      <c r="J112" s="364"/>
      <c r="K112" s="364"/>
    </row>
    <row r="113" spans="1:11" ht="19.399999999999999" customHeight="1">
      <c r="A113" s="236">
        <v>-8</v>
      </c>
      <c r="B113" s="364" t="s">
        <v>133</v>
      </c>
      <c r="C113" s="364"/>
      <c r="D113" s="364"/>
      <c r="E113" s="364"/>
      <c r="F113" s="364"/>
      <c r="G113" s="364"/>
      <c r="H113" s="364"/>
      <c r="I113" s="364"/>
      <c r="J113" s="364"/>
      <c r="K113" s="364"/>
    </row>
    <row r="114" spans="1:11" ht="19.5" customHeight="1">
      <c r="A114" s="236">
        <v>-9</v>
      </c>
      <c r="B114" s="364" t="s">
        <v>543</v>
      </c>
      <c r="C114" s="364"/>
      <c r="D114" s="364"/>
      <c r="E114" s="364"/>
      <c r="F114" s="364"/>
      <c r="G114" s="364"/>
      <c r="H114" s="364"/>
      <c r="I114" s="364"/>
      <c r="J114" s="364"/>
      <c r="K114" s="364"/>
    </row>
    <row r="115" spans="1:11" ht="19.5" customHeight="1">
      <c r="A115" s="236">
        <v>-10</v>
      </c>
      <c r="B115" s="364" t="s">
        <v>410</v>
      </c>
      <c r="C115" s="364"/>
      <c r="D115" s="364"/>
      <c r="E115" s="364"/>
      <c r="F115" s="364"/>
      <c r="G115" s="364"/>
      <c r="H115" s="364"/>
      <c r="I115" s="364"/>
      <c r="J115" s="364"/>
      <c r="K115" s="364"/>
    </row>
    <row r="116" spans="1:11" ht="21.65" customHeight="1">
      <c r="A116" s="236">
        <v>-11</v>
      </c>
      <c r="B116" s="364" t="s">
        <v>343</v>
      </c>
      <c r="C116" s="364"/>
      <c r="D116" s="364"/>
      <c r="E116" s="364"/>
      <c r="F116" s="364"/>
      <c r="G116" s="364"/>
      <c r="H116" s="364"/>
      <c r="I116" s="364"/>
      <c r="J116" s="364"/>
      <c r="K116" s="364"/>
    </row>
    <row r="117" spans="1:11" ht="24" customHeight="1">
      <c r="A117" s="236">
        <v>-12</v>
      </c>
      <c r="B117" s="364" t="s">
        <v>572</v>
      </c>
      <c r="C117" s="364"/>
      <c r="D117" s="364"/>
      <c r="E117" s="364"/>
      <c r="F117" s="364"/>
      <c r="G117" s="364"/>
      <c r="H117" s="364"/>
      <c r="I117" s="364"/>
      <c r="J117" s="364"/>
      <c r="K117" s="364"/>
    </row>
  </sheetData>
  <autoFilter ref="A7:P97" xr:uid="{00000000-0009-0000-0000-000056000000}"/>
  <mergeCells count="12">
    <mergeCell ref="B111:K111"/>
    <mergeCell ref="B106:K106"/>
    <mergeCell ref="B107:K107"/>
    <mergeCell ref="B108:K108"/>
    <mergeCell ref="B109:I109"/>
    <mergeCell ref="B110:K110"/>
    <mergeCell ref="B117:K117"/>
    <mergeCell ref="B112:K112"/>
    <mergeCell ref="B113:K113"/>
    <mergeCell ref="B114:K114"/>
    <mergeCell ref="B115:K115"/>
    <mergeCell ref="B116:K116"/>
  </mergeCells>
  <conditionalFormatting sqref="B8:K104">
    <cfRule type="expression" dxfId="80" priority="1">
      <formula>MOD(ROW(),2)=0</formula>
    </cfRule>
  </conditionalFormatting>
  <pageMargins left="0.45" right="0.45" top="0.25" bottom="0.25" header="0.3" footer="0.3"/>
  <pageSetup paperSize="3" scale="7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K5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585</v>
      </c>
      <c r="C6" s="155"/>
      <c r="D6" s="156">
        <f>'CPN Portfolio 9.30.16 '!K47</f>
        <v>7425.25</v>
      </c>
      <c r="E6" s="156">
        <f>'CPN Portfolio 9.30.16 '!K63</f>
        <v>9427</v>
      </c>
      <c r="F6" s="156">
        <f>'CPN Portfolio 9.30.16 '!K98</f>
        <v>10430</v>
      </c>
      <c r="G6" s="158"/>
      <c r="H6" s="156">
        <f>SUM(D6:G6)</f>
        <v>27282.25</v>
      </c>
      <c r="J6" s="159"/>
    </row>
    <row r="7" spans="1:11">
      <c r="A7" s="147"/>
      <c r="B7" s="366" t="s">
        <v>599</v>
      </c>
      <c r="C7" s="366"/>
      <c r="D7" s="267">
        <v>-27</v>
      </c>
      <c r="E7" s="267"/>
      <c r="F7" s="267"/>
      <c r="G7" s="271"/>
      <c r="H7" s="267">
        <f>SUM(D7:F7)</f>
        <v>-27</v>
      </c>
      <c r="J7" s="159"/>
    </row>
    <row r="8" spans="1:11">
      <c r="A8" s="147"/>
      <c r="B8" s="365" t="s">
        <v>15</v>
      </c>
      <c r="C8" s="365"/>
      <c r="D8" s="267">
        <v>-1</v>
      </c>
      <c r="E8" s="267"/>
      <c r="F8" s="267"/>
      <c r="G8" s="271"/>
      <c r="H8" s="267">
        <f t="shared" ref="H8:H16" si="0">SUM(D8:F8)</f>
        <v>-1</v>
      </c>
      <c r="J8" s="159"/>
    </row>
    <row r="9" spans="1:11">
      <c r="A9" s="147"/>
      <c r="B9" s="366" t="s">
        <v>18</v>
      </c>
      <c r="C9" s="366"/>
      <c r="D9" s="267">
        <v>-2</v>
      </c>
      <c r="E9" s="267"/>
      <c r="F9" s="267"/>
      <c r="G9" s="271"/>
      <c r="H9" s="267">
        <f t="shared" si="0"/>
        <v>-2</v>
      </c>
      <c r="J9" s="159"/>
    </row>
    <row r="10" spans="1:11">
      <c r="A10" s="147"/>
      <c r="B10" s="276" t="s">
        <v>19</v>
      </c>
      <c r="C10" s="278"/>
      <c r="D10" s="267">
        <v>3</v>
      </c>
      <c r="E10" s="267"/>
      <c r="F10" s="267"/>
      <c r="G10" s="271"/>
      <c r="H10" s="267">
        <f t="shared" si="0"/>
        <v>3</v>
      </c>
      <c r="J10" s="159"/>
    </row>
    <row r="11" spans="1:11">
      <c r="A11" s="147"/>
      <c r="B11" s="277" t="s">
        <v>20</v>
      </c>
      <c r="C11" s="279"/>
      <c r="D11" s="267">
        <v>4</v>
      </c>
      <c r="E11" s="267"/>
      <c r="F11" s="267"/>
      <c r="G11" s="271"/>
      <c r="H11" s="267">
        <f t="shared" si="0"/>
        <v>4</v>
      </c>
      <c r="J11" s="159"/>
    </row>
    <row r="12" spans="1:11">
      <c r="A12" s="147"/>
      <c r="B12" s="365" t="s">
        <v>26</v>
      </c>
      <c r="C12" s="365"/>
      <c r="D12" s="267">
        <v>1</v>
      </c>
      <c r="E12" s="267"/>
      <c r="F12" s="267"/>
      <c r="G12" s="271"/>
      <c r="H12" s="267">
        <f t="shared" si="0"/>
        <v>1</v>
      </c>
      <c r="J12" s="159"/>
    </row>
    <row r="13" spans="1:11">
      <c r="A13" s="147"/>
      <c r="B13" s="277" t="s">
        <v>23</v>
      </c>
      <c r="C13" s="279"/>
      <c r="D13" s="267">
        <v>5</v>
      </c>
      <c r="E13" s="267"/>
      <c r="F13" s="267"/>
      <c r="G13" s="271"/>
      <c r="H13" s="267">
        <f t="shared" si="0"/>
        <v>5</v>
      </c>
      <c r="J13" s="159"/>
    </row>
    <row r="14" spans="1:11">
      <c r="A14" s="147"/>
      <c r="B14" s="276" t="s">
        <v>25</v>
      </c>
      <c r="C14" s="278"/>
      <c r="D14" s="267">
        <v>1</v>
      </c>
      <c r="E14" s="267"/>
      <c r="F14" s="267"/>
      <c r="G14" s="271"/>
      <c r="H14" s="267">
        <f t="shared" si="0"/>
        <v>1</v>
      </c>
      <c r="J14" s="159"/>
    </row>
    <row r="15" spans="1:11">
      <c r="A15" s="147"/>
      <c r="B15" s="277" t="s">
        <v>28</v>
      </c>
      <c r="C15" s="279"/>
      <c r="D15" s="267">
        <v>16</v>
      </c>
      <c r="E15" s="267"/>
      <c r="F15" s="267"/>
      <c r="G15" s="271"/>
      <c r="H15" s="267">
        <f t="shared" si="0"/>
        <v>16</v>
      </c>
      <c r="J15" s="159"/>
    </row>
    <row r="16" spans="1:11">
      <c r="B16" s="276" t="s">
        <v>603</v>
      </c>
      <c r="D16" s="272"/>
      <c r="E16" s="267"/>
      <c r="F16" s="267">
        <v>-375</v>
      </c>
      <c r="G16" s="272"/>
      <c r="H16" s="267">
        <f t="shared" si="0"/>
        <v>-375</v>
      </c>
    </row>
    <row r="17" spans="1:10">
      <c r="A17" s="147"/>
      <c r="B17" s="155" t="s">
        <v>606</v>
      </c>
      <c r="C17" s="161"/>
      <c r="D17" s="214">
        <f>SUM(D6:D16)</f>
        <v>7425.25</v>
      </c>
      <c r="E17" s="214">
        <f t="shared" ref="E17:G17" si="1">SUM(E6:E16)</f>
        <v>9427</v>
      </c>
      <c r="F17" s="214">
        <f t="shared" si="1"/>
        <v>10055</v>
      </c>
      <c r="G17" s="214">
        <f t="shared" si="1"/>
        <v>0</v>
      </c>
      <c r="H17" s="214">
        <f>SUM(H6:H16)</f>
        <v>26907.25</v>
      </c>
      <c r="J17" s="159">
        <f>H17-'CPN Portfolio 10.26.16 '!K97</f>
        <v>0</v>
      </c>
    </row>
    <row r="18" spans="1:10">
      <c r="A18" s="147"/>
      <c r="B18" s="155"/>
      <c r="C18" s="161"/>
      <c r="D18" s="167"/>
      <c r="E18" s="167"/>
      <c r="F18" s="167"/>
      <c r="G18" s="168"/>
      <c r="H18" s="169"/>
    </row>
    <row r="19" spans="1:10">
      <c r="A19" s="147"/>
      <c r="B19" s="155"/>
      <c r="C19" s="161"/>
      <c r="D19" s="167"/>
      <c r="E19" s="167"/>
      <c r="F19" s="167"/>
      <c r="G19" s="168"/>
      <c r="H19" s="169"/>
    </row>
    <row r="20" spans="1:10">
      <c r="A20" s="147"/>
      <c r="B20" s="155" t="s">
        <v>491</v>
      </c>
      <c r="C20" s="161"/>
      <c r="D20" s="167"/>
      <c r="E20" s="167"/>
      <c r="F20" s="167"/>
      <c r="G20" s="168"/>
      <c r="H20" s="169"/>
    </row>
    <row r="21" spans="1:10">
      <c r="A21" s="147"/>
      <c r="B21" s="238" t="s">
        <v>326</v>
      </c>
      <c r="C21" s="161"/>
      <c r="D21" s="167"/>
      <c r="E21" s="167"/>
      <c r="F21" s="167"/>
      <c r="G21" s="168"/>
      <c r="H21" s="169"/>
    </row>
    <row r="22" spans="1:10">
      <c r="A22" s="147"/>
      <c r="B22" s="160" t="s">
        <v>584</v>
      </c>
      <c r="C22" s="161"/>
      <c r="D22" s="167">
        <v>0</v>
      </c>
      <c r="E22" s="167">
        <v>0</v>
      </c>
      <c r="F22" s="167">
        <v>68</v>
      </c>
      <c r="G22" s="168"/>
      <c r="H22" s="169">
        <f>SUM(D22:F22)</f>
        <v>68</v>
      </c>
    </row>
    <row r="23" spans="1:10">
      <c r="A23" s="147"/>
      <c r="B23" s="160" t="s">
        <v>494</v>
      </c>
      <c r="C23" s="161"/>
      <c r="D23" s="274">
        <v>0</v>
      </c>
      <c r="E23" s="274">
        <v>0</v>
      </c>
      <c r="F23" s="274">
        <v>760</v>
      </c>
      <c r="G23" s="168"/>
      <c r="H23" s="275">
        <f>SUM(D23:F23)</f>
        <v>760</v>
      </c>
    </row>
    <row r="24" spans="1:10">
      <c r="A24" s="147"/>
      <c r="B24" s="160" t="s">
        <v>425</v>
      </c>
      <c r="C24" s="161"/>
      <c r="D24" s="167">
        <f>SUM(D22:D23)</f>
        <v>0</v>
      </c>
      <c r="E24" s="167">
        <f t="shared" ref="E24" si="2">SUM(E22:E23)</f>
        <v>0</v>
      </c>
      <c r="F24" s="167">
        <f>SUM(F22:F23)</f>
        <v>828</v>
      </c>
      <c r="G24" s="167">
        <f t="shared" ref="G24:H24" si="3">SUM(G22:G23)</f>
        <v>0</v>
      </c>
      <c r="H24" s="167">
        <f t="shared" si="3"/>
        <v>828</v>
      </c>
    </row>
    <row r="25" spans="1:10">
      <c r="A25" s="147"/>
      <c r="B25" s="239" t="s">
        <v>360</v>
      </c>
      <c r="C25" s="161"/>
      <c r="D25" s="167"/>
      <c r="E25" s="167"/>
      <c r="F25" s="167"/>
      <c r="G25" s="168"/>
      <c r="H25" s="169"/>
    </row>
    <row r="26" spans="1:10">
      <c r="A26" s="147"/>
      <c r="B26" s="160" t="s">
        <v>522</v>
      </c>
      <c r="C26" s="161"/>
      <c r="D26" s="167"/>
      <c r="E26" s="167">
        <v>418</v>
      </c>
      <c r="F26" s="167"/>
      <c r="G26" s="168"/>
      <c r="H26" s="169">
        <f>SUM(D26:F26)</f>
        <v>418</v>
      </c>
    </row>
    <row r="27" spans="1:10">
      <c r="A27" s="147"/>
      <c r="B27" s="160" t="s">
        <v>519</v>
      </c>
      <c r="C27" s="161"/>
      <c r="D27" s="266"/>
      <c r="E27" s="266"/>
      <c r="F27" s="266">
        <v>345</v>
      </c>
      <c r="G27" s="280"/>
      <c r="H27" s="281">
        <f>SUM(D27:F27)</f>
        <v>345</v>
      </c>
    </row>
    <row r="28" spans="1:10">
      <c r="A28" s="147"/>
      <c r="B28" s="160" t="s">
        <v>602</v>
      </c>
      <c r="C28" s="161"/>
      <c r="D28" s="266"/>
      <c r="E28" s="266"/>
      <c r="F28" s="266">
        <v>-345</v>
      </c>
      <c r="G28" s="280"/>
      <c r="H28" s="281">
        <v>-345</v>
      </c>
    </row>
    <row r="29" spans="1:10" ht="14.5" thickBot="1">
      <c r="A29" s="147"/>
      <c r="B29" s="160" t="s">
        <v>586</v>
      </c>
      <c r="C29" s="161"/>
      <c r="D29" s="171">
        <f>SUM(D24:D28)</f>
        <v>0</v>
      </c>
      <c r="E29" s="171">
        <f t="shared" ref="E29:H29" si="4">SUM(E24:E28)</f>
        <v>418</v>
      </c>
      <c r="F29" s="171">
        <f t="shared" si="4"/>
        <v>828</v>
      </c>
      <c r="G29" s="171">
        <f t="shared" si="4"/>
        <v>0</v>
      </c>
      <c r="H29" s="171">
        <f t="shared" si="4"/>
        <v>1246</v>
      </c>
      <c r="J29" s="159"/>
    </row>
    <row r="30" spans="1:10" ht="14.5" thickTop="1">
      <c r="A30" s="147"/>
      <c r="B30" s="160"/>
      <c r="C30" s="161"/>
      <c r="D30" s="173"/>
      <c r="E30" s="173"/>
      <c r="F30" s="174"/>
      <c r="G30" s="175"/>
      <c r="H30" s="176"/>
    </row>
    <row r="31" spans="1:10" ht="14.5" thickBot="1">
      <c r="A31" s="147"/>
      <c r="B31" s="148" t="s">
        <v>303</v>
      </c>
      <c r="C31" s="161"/>
      <c r="D31" s="179">
        <f>+D17+D29</f>
        <v>7425.25</v>
      </c>
      <c r="E31" s="179">
        <f>+E17+E29</f>
        <v>9845</v>
      </c>
      <c r="F31" s="179">
        <f>+F17+F29</f>
        <v>10883</v>
      </c>
      <c r="G31" s="175"/>
      <c r="H31" s="179">
        <f>+H17+H29</f>
        <v>28153.25</v>
      </c>
      <c r="J31" s="159">
        <f>H31-'CPN Portfolio 10.26.16 '!K104</f>
        <v>0</v>
      </c>
    </row>
    <row r="32" spans="1:10">
      <c r="A32" s="147"/>
    </row>
    <row r="33" spans="1:10">
      <c r="A33" s="147"/>
      <c r="H33" s="244" t="s">
        <v>409</v>
      </c>
      <c r="J33" s="265"/>
    </row>
    <row r="34" spans="1:10">
      <c r="B34" s="243" t="s">
        <v>387</v>
      </c>
      <c r="C34"/>
      <c r="D34" t="s">
        <v>388</v>
      </c>
      <c r="H34" s="147">
        <v>10</v>
      </c>
    </row>
    <row r="35" spans="1:10">
      <c r="B35" s="243" t="s">
        <v>389</v>
      </c>
      <c r="C35"/>
      <c r="D35" t="s">
        <v>390</v>
      </c>
      <c r="H35" s="147">
        <v>44</v>
      </c>
      <c r="J35" s="159"/>
    </row>
    <row r="36" spans="1:10">
      <c r="B36" s="243" t="s">
        <v>391</v>
      </c>
      <c r="C36"/>
      <c r="D36" t="s">
        <v>392</v>
      </c>
      <c r="H36" s="147">
        <f>14+28</f>
        <v>42</v>
      </c>
    </row>
    <row r="37" spans="1:10">
      <c r="B37" s="243" t="s">
        <v>393</v>
      </c>
      <c r="C37"/>
      <c r="D37" t="s">
        <v>394</v>
      </c>
      <c r="H37" s="147">
        <v>12</v>
      </c>
    </row>
    <row r="38" spans="1:10">
      <c r="B38" s="243" t="s">
        <v>395</v>
      </c>
      <c r="C38"/>
      <c r="D38" t="s">
        <v>396</v>
      </c>
      <c r="H38" s="147">
        <f>6+9</f>
        <v>15</v>
      </c>
    </row>
    <row r="39" spans="1:10">
      <c r="B39" s="243" t="s">
        <v>397</v>
      </c>
      <c r="C39"/>
      <c r="D39" t="s">
        <v>404</v>
      </c>
      <c r="H39" s="147">
        <v>12</v>
      </c>
    </row>
    <row r="40" spans="1:10">
      <c r="B40" s="243" t="s">
        <v>406</v>
      </c>
      <c r="C40"/>
      <c r="D40" t="s">
        <v>407</v>
      </c>
      <c r="H40" s="147">
        <v>15</v>
      </c>
    </row>
    <row r="41" spans="1:10">
      <c r="B41" s="243" t="s">
        <v>398</v>
      </c>
      <c r="C41"/>
      <c r="D41" t="s">
        <v>399</v>
      </c>
      <c r="F41" s="147" t="s">
        <v>582</v>
      </c>
      <c r="H41" s="147">
        <v>19</v>
      </c>
    </row>
    <row r="42" spans="1:10">
      <c r="B42" s="243" t="s">
        <v>400</v>
      </c>
      <c r="C42"/>
      <c r="D42" t="s">
        <v>401</v>
      </c>
      <c r="H42" s="147">
        <v>20</v>
      </c>
    </row>
    <row r="43" spans="1:10">
      <c r="B43" s="243" t="s">
        <v>434</v>
      </c>
      <c r="C43"/>
      <c r="D43" t="s">
        <v>435</v>
      </c>
      <c r="H43" s="147">
        <v>10</v>
      </c>
    </row>
    <row r="44" spans="1:10">
      <c r="B44" s="243" t="s">
        <v>434</v>
      </c>
      <c r="C44"/>
      <c r="D44" s="73" t="s">
        <v>484</v>
      </c>
      <c r="H44" s="147">
        <v>10</v>
      </c>
    </row>
    <row r="45" spans="1:10" ht="14.5" thickBot="1">
      <c r="B45" s="243"/>
      <c r="C45"/>
      <c r="D45"/>
      <c r="H45" s="245">
        <f>SUM(H34:H44)</f>
        <v>209</v>
      </c>
    </row>
    <row r="46" spans="1:10" ht="14.5" thickTop="1">
      <c r="B46" s="243" t="s">
        <v>402</v>
      </c>
      <c r="C46"/>
      <c r="D46" t="s">
        <v>485</v>
      </c>
    </row>
    <row r="47" spans="1:10">
      <c r="B47" s="243" t="s">
        <v>403</v>
      </c>
      <c r="C47"/>
      <c r="D47" t="s">
        <v>405</v>
      </c>
    </row>
    <row r="49" spans="2:5">
      <c r="B49" s="243" t="s">
        <v>429</v>
      </c>
      <c r="D49" s="147" t="s">
        <v>430</v>
      </c>
    </row>
    <row r="50" spans="2:5">
      <c r="B50" s="243" t="s">
        <v>402</v>
      </c>
      <c r="D50" t="s">
        <v>437</v>
      </c>
      <c r="E50"/>
    </row>
  </sheetData>
  <mergeCells count="4">
    <mergeCell ref="B8:C8"/>
    <mergeCell ref="B9:C9"/>
    <mergeCell ref="B12:C12"/>
    <mergeCell ref="B7:C7"/>
  </mergeCells>
  <conditionalFormatting sqref="B21">
    <cfRule type="expression" dxfId="79" priority="4">
      <formula>MOD(ROW(),2)=0</formula>
    </cfRule>
  </conditionalFormatting>
  <conditionalFormatting sqref="B26:B28">
    <cfRule type="expression" dxfId="78" priority="1">
      <formula>MOD(ROW(),2)=0</formula>
    </cfRule>
  </conditionalFormatting>
  <pageMargins left="0.7" right="0.7" top="0.75" bottom="0.75" header="0.3" footer="0.3"/>
  <pageSetup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S103"/>
  <sheetViews>
    <sheetView topLeftCell="A70" workbookViewId="0"/>
  </sheetViews>
  <sheetFormatPr defaultColWidth="8.81640625" defaultRowHeight="12.5" outlineLevelCol="1"/>
  <cols>
    <col min="1" max="1" width="8.1796875" style="194" customWidth="1"/>
    <col min="2" max="2" width="40.81640625" style="194" customWidth="1"/>
    <col min="3" max="3" width="5.179687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752</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84</v>
      </c>
      <c r="J10" s="59"/>
      <c r="K10" s="253">
        <v>84</v>
      </c>
      <c r="M10" s="194">
        <v>1</v>
      </c>
      <c r="O10" s="194">
        <v>1</v>
      </c>
      <c r="Q10" s="268"/>
    </row>
    <row r="11" spans="1:19" ht="13">
      <c r="B11" s="83" t="s">
        <v>18</v>
      </c>
      <c r="C11" s="84"/>
      <c r="D11" s="103" t="s">
        <v>16</v>
      </c>
      <c r="E11" s="103" t="s">
        <v>17</v>
      </c>
      <c r="F11" s="103" t="s">
        <v>243</v>
      </c>
      <c r="G11" s="104">
        <v>1</v>
      </c>
      <c r="H11" s="105"/>
      <c r="I11" s="253">
        <v>76</v>
      </c>
      <c r="J11" s="59"/>
      <c r="K11" s="253">
        <v>76</v>
      </c>
      <c r="M11" s="194">
        <f t="shared" ref="M11:M21" si="0">+M10+1</f>
        <v>2</v>
      </c>
      <c r="O11" s="194">
        <f t="shared" ref="O11:O22" si="1">+O10+1</f>
        <v>2</v>
      </c>
      <c r="Q11" s="268"/>
    </row>
    <row r="12" spans="1:19" ht="13">
      <c r="B12" s="83" t="s">
        <v>19</v>
      </c>
      <c r="C12" s="84"/>
      <c r="D12" s="103" t="s">
        <v>16</v>
      </c>
      <c r="E12" s="103" t="s">
        <v>17</v>
      </c>
      <c r="F12" s="103" t="s">
        <v>243</v>
      </c>
      <c r="G12" s="104">
        <v>1</v>
      </c>
      <c r="H12" s="105"/>
      <c r="I12" s="253">
        <v>69</v>
      </c>
      <c r="J12" s="59"/>
      <c r="K12" s="253">
        <v>69</v>
      </c>
      <c r="M12" s="194">
        <f t="shared" si="0"/>
        <v>3</v>
      </c>
      <c r="O12" s="194">
        <f t="shared" si="1"/>
        <v>3</v>
      </c>
      <c r="Q12" s="268"/>
    </row>
    <row r="13" spans="1:19" ht="13">
      <c r="B13" s="83" t="s">
        <v>20</v>
      </c>
      <c r="C13" s="84"/>
      <c r="D13" s="103" t="s">
        <v>16</v>
      </c>
      <c r="E13" s="103" t="s">
        <v>17</v>
      </c>
      <c r="F13" s="103" t="s">
        <v>243</v>
      </c>
      <c r="G13" s="104">
        <v>1</v>
      </c>
      <c r="H13" s="105"/>
      <c r="I13" s="253">
        <v>68</v>
      </c>
      <c r="J13" s="59"/>
      <c r="K13" s="253">
        <v>68</v>
      </c>
      <c r="M13" s="194">
        <f t="shared" si="0"/>
        <v>4</v>
      </c>
      <c r="O13" s="194">
        <f t="shared" si="1"/>
        <v>4</v>
      </c>
      <c r="Q13" s="268"/>
    </row>
    <row r="14" spans="1:19" ht="13">
      <c r="B14" s="83" t="s">
        <v>26</v>
      </c>
      <c r="C14" s="84"/>
      <c r="D14" s="103" t="s">
        <v>16</v>
      </c>
      <c r="E14" s="103" t="s">
        <v>17</v>
      </c>
      <c r="F14" s="103" t="s">
        <v>243</v>
      </c>
      <c r="G14" s="104">
        <v>1</v>
      </c>
      <c r="H14" s="105"/>
      <c r="I14" s="253">
        <v>61</v>
      </c>
      <c r="J14" s="59"/>
      <c r="K14" s="253">
        <v>61</v>
      </c>
      <c r="M14" s="194">
        <f t="shared" si="0"/>
        <v>5</v>
      </c>
      <c r="O14" s="194">
        <f t="shared" si="1"/>
        <v>5</v>
      </c>
      <c r="Q14" s="268"/>
    </row>
    <row r="15" spans="1:19" ht="13">
      <c r="B15" s="83" t="s">
        <v>23</v>
      </c>
      <c r="C15" s="84"/>
      <c r="D15" s="103" t="s">
        <v>16</v>
      </c>
      <c r="E15" s="103" t="s">
        <v>17</v>
      </c>
      <c r="F15" s="103" t="s">
        <v>243</v>
      </c>
      <c r="G15" s="104">
        <v>1</v>
      </c>
      <c r="H15" s="105"/>
      <c r="I15" s="253">
        <v>54</v>
      </c>
      <c r="J15" s="59"/>
      <c r="K15" s="253">
        <v>54</v>
      </c>
      <c r="M15" s="194">
        <f>+M18+1</f>
        <v>8</v>
      </c>
      <c r="O15" s="194">
        <f t="shared" si="1"/>
        <v>6</v>
      </c>
      <c r="Q15" s="268"/>
    </row>
    <row r="16" spans="1:19" ht="13">
      <c r="B16" s="83" t="s">
        <v>21</v>
      </c>
      <c r="C16" s="84"/>
      <c r="D16" s="103" t="s">
        <v>16</v>
      </c>
      <c r="E16" s="103" t="s">
        <v>17</v>
      </c>
      <c r="F16" s="103" t="s">
        <v>243</v>
      </c>
      <c r="G16" s="104">
        <v>1</v>
      </c>
      <c r="H16" s="105"/>
      <c r="I16" s="253">
        <v>53</v>
      </c>
      <c r="J16" s="59"/>
      <c r="K16" s="253">
        <v>53</v>
      </c>
      <c r="M16" s="194">
        <f>+M14+1</f>
        <v>6</v>
      </c>
      <c r="O16" s="194">
        <f t="shared" si="1"/>
        <v>7</v>
      </c>
      <c r="Q16" s="268"/>
    </row>
    <row r="17" spans="2:17" ht="13">
      <c r="B17" s="83" t="s">
        <v>28</v>
      </c>
      <c r="C17" s="84"/>
      <c r="D17" s="103" t="s">
        <v>16</v>
      </c>
      <c r="E17" s="103" t="s">
        <v>17</v>
      </c>
      <c r="F17" s="103" t="s">
        <v>243</v>
      </c>
      <c r="G17" s="104">
        <v>1</v>
      </c>
      <c r="H17" s="105"/>
      <c r="I17" s="253">
        <v>53</v>
      </c>
      <c r="J17" s="59"/>
      <c r="K17" s="253">
        <v>53</v>
      </c>
      <c r="M17" s="194">
        <f>+M21+1</f>
        <v>12</v>
      </c>
      <c r="O17" s="194">
        <f t="shared" si="1"/>
        <v>8</v>
      </c>
      <c r="Q17" s="268"/>
    </row>
    <row r="18" spans="2:17" ht="13">
      <c r="B18" s="83" t="s">
        <v>22</v>
      </c>
      <c r="C18" s="84"/>
      <c r="D18" s="103" t="s">
        <v>16</v>
      </c>
      <c r="E18" s="103" t="s">
        <v>17</v>
      </c>
      <c r="F18" s="103" t="s">
        <v>243</v>
      </c>
      <c r="G18" s="104">
        <v>1</v>
      </c>
      <c r="H18" s="105"/>
      <c r="I18" s="253">
        <v>51</v>
      </c>
      <c r="J18" s="59"/>
      <c r="K18" s="253">
        <v>51</v>
      </c>
      <c r="M18" s="194">
        <f>+M16+1</f>
        <v>7</v>
      </c>
      <c r="O18" s="194">
        <f t="shared" si="1"/>
        <v>9</v>
      </c>
      <c r="Q18" s="268"/>
    </row>
    <row r="19" spans="2:17" ht="13">
      <c r="B19" s="83" t="s">
        <v>25</v>
      </c>
      <c r="C19" s="84"/>
      <c r="D19" s="103" t="s">
        <v>16</v>
      </c>
      <c r="E19" s="103" t="s">
        <v>17</v>
      </c>
      <c r="F19" s="103" t="s">
        <v>243</v>
      </c>
      <c r="G19" s="104">
        <v>1</v>
      </c>
      <c r="H19" s="105"/>
      <c r="I19" s="253">
        <v>50</v>
      </c>
      <c r="J19" s="59"/>
      <c r="K19" s="253">
        <v>50</v>
      </c>
      <c r="M19" s="194">
        <f>+M15+1</f>
        <v>9</v>
      </c>
      <c r="O19" s="194">
        <f t="shared" si="1"/>
        <v>10</v>
      </c>
      <c r="Q19" s="268"/>
    </row>
    <row r="20" spans="2:17" ht="13">
      <c r="B20" s="83" t="s">
        <v>24</v>
      </c>
      <c r="C20" s="84"/>
      <c r="D20" s="103" t="s">
        <v>16</v>
      </c>
      <c r="E20" s="103" t="s">
        <v>17</v>
      </c>
      <c r="F20" s="103" t="s">
        <v>243</v>
      </c>
      <c r="G20" s="104">
        <v>1</v>
      </c>
      <c r="H20" s="105"/>
      <c r="I20" s="253">
        <v>47</v>
      </c>
      <c r="J20" s="59"/>
      <c r="K20" s="253">
        <v>47</v>
      </c>
      <c r="M20" s="194">
        <f t="shared" si="0"/>
        <v>10</v>
      </c>
      <c r="O20" s="194">
        <f t="shared" si="1"/>
        <v>11</v>
      </c>
      <c r="Q20" s="268"/>
    </row>
    <row r="21" spans="2:17" ht="13">
      <c r="B21" s="83" t="s">
        <v>27</v>
      </c>
      <c r="C21" s="84"/>
      <c r="D21" s="103" t="s">
        <v>16</v>
      </c>
      <c r="E21" s="103" t="s">
        <v>17</v>
      </c>
      <c r="F21" s="103" t="s">
        <v>243</v>
      </c>
      <c r="G21" s="104">
        <v>1</v>
      </c>
      <c r="H21" s="105"/>
      <c r="I21" s="253">
        <v>41</v>
      </c>
      <c r="J21" s="59"/>
      <c r="K21" s="253">
        <v>41</v>
      </c>
      <c r="M21" s="194">
        <f t="shared" si="0"/>
        <v>11</v>
      </c>
      <c r="O21" s="194">
        <f t="shared" si="1"/>
        <v>12</v>
      </c>
      <c r="Q21" s="268"/>
    </row>
    <row r="22" spans="2:17" ht="13">
      <c r="B22" s="83" t="s">
        <v>30</v>
      </c>
      <c r="C22" s="84"/>
      <c r="D22" s="103" t="s">
        <v>16</v>
      </c>
      <c r="E22" s="103" t="s">
        <v>17</v>
      </c>
      <c r="F22" s="103" t="s">
        <v>243</v>
      </c>
      <c r="G22" s="104">
        <v>1</v>
      </c>
      <c r="H22" s="105"/>
      <c r="I22" s="253">
        <v>18</v>
      </c>
      <c r="J22" s="59"/>
      <c r="K22" s="253">
        <v>18</v>
      </c>
      <c r="M22" s="194" t="e">
        <f>+#REF!+1</f>
        <v>#REF!</v>
      </c>
      <c r="O22" s="194">
        <f t="shared" si="1"/>
        <v>13</v>
      </c>
      <c r="Q22" s="268"/>
    </row>
    <row r="23" spans="2:17" ht="13">
      <c r="B23" s="223" t="s">
        <v>32</v>
      </c>
      <c r="C23" s="90"/>
      <c r="D23" s="76"/>
      <c r="E23" s="76"/>
      <c r="F23" s="77"/>
      <c r="G23" s="224"/>
      <c r="H23" s="76"/>
      <c r="I23" s="199"/>
      <c r="J23" s="76"/>
      <c r="K23" s="199"/>
    </row>
    <row r="24" spans="2:17" ht="13">
      <c r="B24" s="83" t="s">
        <v>33</v>
      </c>
      <c r="C24" s="84"/>
      <c r="D24" s="103" t="s">
        <v>16</v>
      </c>
      <c r="E24" s="103" t="s">
        <v>17</v>
      </c>
      <c r="F24" s="103" t="s">
        <v>273</v>
      </c>
      <c r="G24" s="104">
        <v>1</v>
      </c>
      <c r="H24" s="105"/>
      <c r="I24" s="193">
        <v>835</v>
      </c>
      <c r="J24" s="59"/>
      <c r="K24" s="193">
        <v>857</v>
      </c>
      <c r="M24" s="194" t="e">
        <f>+#REF!+1</f>
        <v>#REF!</v>
      </c>
      <c r="O24" s="194">
        <f>+O22+1</f>
        <v>14</v>
      </c>
    </row>
    <row r="25" spans="2:17" ht="13">
      <c r="B25" s="83" t="s">
        <v>497</v>
      </c>
      <c r="C25" s="84"/>
      <c r="D25" s="103" t="s">
        <v>16</v>
      </c>
      <c r="E25" s="103" t="s">
        <v>17</v>
      </c>
      <c r="F25" s="103" t="s">
        <v>273</v>
      </c>
      <c r="G25" s="104">
        <v>1</v>
      </c>
      <c r="H25" s="105"/>
      <c r="I25" s="193">
        <f>750+20+10</f>
        <v>780</v>
      </c>
      <c r="J25" s="59"/>
      <c r="K25" s="193">
        <f>729+20+10</f>
        <v>759</v>
      </c>
      <c r="M25" s="194" t="e">
        <f>+M24+1</f>
        <v>#REF!</v>
      </c>
      <c r="O25" s="194">
        <f t="shared" ref="O25:O45" si="2">O24+1</f>
        <v>15</v>
      </c>
    </row>
    <row r="26" spans="2:17" ht="13">
      <c r="B26" s="324" t="s">
        <v>39</v>
      </c>
      <c r="C26" s="325"/>
      <c r="D26" s="77" t="s">
        <v>16</v>
      </c>
      <c r="E26" s="77" t="s">
        <v>40</v>
      </c>
      <c r="F26" s="77" t="s">
        <v>273</v>
      </c>
      <c r="G26" s="224">
        <v>1</v>
      </c>
      <c r="H26" s="76"/>
      <c r="I26" s="291">
        <v>566</v>
      </c>
      <c r="J26" s="292"/>
      <c r="K26" s="291">
        <v>635</v>
      </c>
      <c r="L26" s="73"/>
      <c r="M26" s="73" t="e">
        <f>+#REF!+1</f>
        <v>#REF!</v>
      </c>
      <c r="N26" s="73"/>
      <c r="O26" s="73">
        <f t="shared" si="2"/>
        <v>16</v>
      </c>
    </row>
    <row r="27" spans="2:17" ht="15.5">
      <c r="B27" s="324" t="s">
        <v>768</v>
      </c>
      <c r="C27" s="325"/>
      <c r="D27" s="77" t="s">
        <v>16</v>
      </c>
      <c r="E27" s="77" t="s">
        <v>17</v>
      </c>
      <c r="F27" s="77" t="s">
        <v>273</v>
      </c>
      <c r="G27" s="224">
        <v>1</v>
      </c>
      <c r="H27" s="76"/>
      <c r="I27" s="291">
        <v>572</v>
      </c>
      <c r="J27" s="292"/>
      <c r="K27" s="291">
        <v>619</v>
      </c>
      <c r="L27" s="73"/>
      <c r="M27" s="73"/>
      <c r="N27" s="73"/>
      <c r="O27" s="73">
        <f t="shared" si="2"/>
        <v>17</v>
      </c>
    </row>
    <row r="28" spans="2:17" ht="13">
      <c r="B28" s="324" t="s">
        <v>287</v>
      </c>
      <c r="C28" s="325"/>
      <c r="D28" s="77" t="s">
        <v>16</v>
      </c>
      <c r="E28" s="77" t="s">
        <v>17</v>
      </c>
      <c r="F28" s="77" t="s">
        <v>273</v>
      </c>
      <c r="G28" s="224">
        <v>1</v>
      </c>
      <c r="H28" s="76"/>
      <c r="I28" s="291">
        <v>513</v>
      </c>
      <c r="J28" s="292"/>
      <c r="K28" s="291">
        <v>608</v>
      </c>
      <c r="L28" s="73"/>
      <c r="M28" s="73" t="e">
        <f>+M48+1</f>
        <v>#REF!</v>
      </c>
      <c r="N28" s="73"/>
      <c r="O28" s="73">
        <f t="shared" si="2"/>
        <v>18</v>
      </c>
    </row>
    <row r="29" spans="2:17" s="318" customFormat="1" ht="13">
      <c r="B29" s="324" t="s">
        <v>41</v>
      </c>
      <c r="C29" s="325"/>
      <c r="D29" s="77" t="s">
        <v>16</v>
      </c>
      <c r="E29" s="77" t="s">
        <v>17</v>
      </c>
      <c r="F29" s="77" t="s">
        <v>273</v>
      </c>
      <c r="G29" s="224">
        <v>1</v>
      </c>
      <c r="H29" s="76"/>
      <c r="I29" s="291">
        <f>564+20</f>
        <v>584</v>
      </c>
      <c r="J29" s="292"/>
      <c r="K29" s="291">
        <f>605+20</f>
        <v>625</v>
      </c>
      <c r="L29" s="73"/>
      <c r="M29" s="73" t="e">
        <f>+M26+1</f>
        <v>#REF!</v>
      </c>
      <c r="N29" s="73"/>
      <c r="O29" s="73">
        <f t="shared" si="2"/>
        <v>19</v>
      </c>
    </row>
    <row r="30" spans="2:17" ht="13">
      <c r="B30" s="324" t="s">
        <v>42</v>
      </c>
      <c r="C30" s="325"/>
      <c r="D30" s="77" t="s">
        <v>16</v>
      </c>
      <c r="E30" s="77" t="s">
        <v>17</v>
      </c>
      <c r="F30" s="77" t="s">
        <v>273</v>
      </c>
      <c r="G30" s="224">
        <v>1</v>
      </c>
      <c r="H30" s="76"/>
      <c r="I30" s="291">
        <v>542</v>
      </c>
      <c r="J30" s="292"/>
      <c r="K30" s="291">
        <v>578</v>
      </c>
      <c r="L30" s="73"/>
      <c r="M30" s="73" t="e">
        <f>+#REF!+1</f>
        <v>#REF!</v>
      </c>
      <c r="N30" s="73"/>
      <c r="O30" s="73">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3">
      <c r="B32" s="83" t="s">
        <v>44</v>
      </c>
      <c r="C32" s="84"/>
      <c r="D32" s="103" t="s">
        <v>16</v>
      </c>
      <c r="E32" s="103" t="s">
        <v>45</v>
      </c>
      <c r="F32" s="103" t="s">
        <v>273</v>
      </c>
      <c r="G32" s="104">
        <v>1</v>
      </c>
      <c r="H32" s="105"/>
      <c r="I32" s="193">
        <v>520</v>
      </c>
      <c r="J32" s="59"/>
      <c r="K32" s="193">
        <v>530</v>
      </c>
      <c r="M32" s="194" t="e">
        <f>+M30+1</f>
        <v>#REF!</v>
      </c>
      <c r="O32" s="194">
        <f t="shared" si="2"/>
        <v>22</v>
      </c>
    </row>
    <row r="33" spans="2:15" ht="13">
      <c r="B33" s="83" t="s">
        <v>47</v>
      </c>
      <c r="C33" s="208"/>
      <c r="D33" s="103" t="s">
        <v>16</v>
      </c>
      <c r="E33" s="103" t="s">
        <v>17</v>
      </c>
      <c r="F33" s="103" t="s">
        <v>273</v>
      </c>
      <c r="G33" s="104">
        <v>1</v>
      </c>
      <c r="H33" s="105"/>
      <c r="I33" s="200">
        <v>243</v>
      </c>
      <c r="J33" s="59"/>
      <c r="K33" s="200">
        <v>309</v>
      </c>
      <c r="M33" s="194">
        <f>M14+1</f>
        <v>6</v>
      </c>
      <c r="O33" s="194">
        <f t="shared" si="2"/>
        <v>23</v>
      </c>
    </row>
    <row r="34" spans="2:15" ht="13">
      <c r="B34" s="83" t="s">
        <v>48</v>
      </c>
      <c r="C34" s="84"/>
      <c r="D34" s="103" t="s">
        <v>16</v>
      </c>
      <c r="E34" s="103" t="s">
        <v>17</v>
      </c>
      <c r="F34" s="103" t="s">
        <v>412</v>
      </c>
      <c r="G34" s="104">
        <v>1</v>
      </c>
      <c r="H34" s="105"/>
      <c r="I34" s="200">
        <v>0</v>
      </c>
      <c r="J34" s="59"/>
      <c r="K34" s="200">
        <v>141</v>
      </c>
      <c r="M34" s="194" t="e">
        <f>+#REF!+1</f>
        <v>#REF!</v>
      </c>
      <c r="O34" s="194">
        <f t="shared" si="2"/>
        <v>24</v>
      </c>
    </row>
    <row r="35" spans="2:15" ht="13">
      <c r="B35" s="83" t="s">
        <v>49</v>
      </c>
      <c r="C35" s="84"/>
      <c r="D35" s="103" t="s">
        <v>16</v>
      </c>
      <c r="E35" s="103" t="s">
        <v>17</v>
      </c>
      <c r="F35" s="103" t="s">
        <v>273</v>
      </c>
      <c r="G35" s="104">
        <v>1</v>
      </c>
      <c r="H35" s="105"/>
      <c r="I35" s="200">
        <v>109</v>
      </c>
      <c r="J35" s="59"/>
      <c r="K35" s="200">
        <v>130</v>
      </c>
      <c r="M35" s="194" t="e">
        <f>+M34+1</f>
        <v>#REF!</v>
      </c>
      <c r="O35" s="194">
        <f t="shared" si="2"/>
        <v>25</v>
      </c>
    </row>
    <row r="36" spans="2:15" ht="13">
      <c r="B36" s="83" t="s">
        <v>50</v>
      </c>
      <c r="C36" s="84"/>
      <c r="D36" s="103" t="s">
        <v>16</v>
      </c>
      <c r="E36" s="103" t="s">
        <v>17</v>
      </c>
      <c r="F36" s="103" t="s">
        <v>273</v>
      </c>
      <c r="G36" s="104">
        <v>1</v>
      </c>
      <c r="H36" s="105"/>
      <c r="I36" s="200">
        <v>120</v>
      </c>
      <c r="J36" s="59"/>
      <c r="K36" s="200">
        <v>120</v>
      </c>
      <c r="M36" s="194" t="e">
        <f t="shared" ref="M36:M45" si="3">+M35+1</f>
        <v>#REF!</v>
      </c>
      <c r="O36" s="194">
        <f t="shared" si="2"/>
        <v>26</v>
      </c>
    </row>
    <row r="37" spans="2:15" ht="13">
      <c r="B37" s="83" t="s">
        <v>53</v>
      </c>
      <c r="C37" s="84"/>
      <c r="D37" s="103" t="s">
        <v>16</v>
      </c>
      <c r="E37" s="103" t="s">
        <v>17</v>
      </c>
      <c r="F37" s="103" t="s">
        <v>412</v>
      </c>
      <c r="G37" s="104">
        <v>1</v>
      </c>
      <c r="H37" s="105"/>
      <c r="I37" s="200">
        <v>0</v>
      </c>
      <c r="J37" s="59"/>
      <c r="K37" s="200">
        <v>48</v>
      </c>
      <c r="M37" s="194" t="e">
        <f>+#REF!+1</f>
        <v>#REF!</v>
      </c>
      <c r="O37" s="194">
        <f t="shared" si="2"/>
        <v>27</v>
      </c>
    </row>
    <row r="38" spans="2:15" ht="13">
      <c r="B38" s="83" t="s">
        <v>54</v>
      </c>
      <c r="C38" s="84"/>
      <c r="D38" s="103" t="s">
        <v>16</v>
      </c>
      <c r="E38" s="103" t="s">
        <v>17</v>
      </c>
      <c r="F38" s="103" t="s">
        <v>412</v>
      </c>
      <c r="G38" s="104">
        <v>1</v>
      </c>
      <c r="H38" s="105"/>
      <c r="I38" s="200">
        <v>0</v>
      </c>
      <c r="J38" s="59"/>
      <c r="K38" s="200">
        <v>47</v>
      </c>
      <c r="M38" s="194" t="e">
        <f t="shared" si="3"/>
        <v>#REF!</v>
      </c>
      <c r="O38" s="194">
        <f t="shared" si="2"/>
        <v>28</v>
      </c>
    </row>
    <row r="39" spans="2:15" ht="13">
      <c r="B39" s="83" t="s">
        <v>55</v>
      </c>
      <c r="C39" s="84"/>
      <c r="D39" s="103" t="s">
        <v>16</v>
      </c>
      <c r="E39" s="103" t="s">
        <v>17</v>
      </c>
      <c r="F39" s="103" t="s">
        <v>412</v>
      </c>
      <c r="G39" s="104">
        <v>1</v>
      </c>
      <c r="H39" s="105"/>
      <c r="I39" s="200">
        <v>0</v>
      </c>
      <c r="J39" s="59"/>
      <c r="K39" s="200">
        <v>47</v>
      </c>
      <c r="M39" s="194" t="e">
        <f t="shared" si="3"/>
        <v>#REF!</v>
      </c>
      <c r="O39" s="194">
        <f t="shared" si="2"/>
        <v>29</v>
      </c>
    </row>
    <row r="40" spans="2:15" ht="13">
      <c r="B40" s="83" t="s">
        <v>56</v>
      </c>
      <c r="C40" s="84"/>
      <c r="D40" s="103" t="s">
        <v>16</v>
      </c>
      <c r="E40" s="103" t="s">
        <v>17</v>
      </c>
      <c r="F40" s="103" t="s">
        <v>412</v>
      </c>
      <c r="G40" s="104">
        <v>1</v>
      </c>
      <c r="H40" s="105"/>
      <c r="I40" s="200">
        <v>0</v>
      </c>
      <c r="J40" s="59"/>
      <c r="K40" s="200">
        <v>47</v>
      </c>
      <c r="M40" s="194" t="e">
        <f t="shared" si="3"/>
        <v>#REF!</v>
      </c>
      <c r="O40" s="194">
        <f t="shared" si="2"/>
        <v>30</v>
      </c>
    </row>
    <row r="41" spans="2:15" ht="13">
      <c r="B41" s="83" t="s">
        <v>57</v>
      </c>
      <c r="C41" s="84"/>
      <c r="D41" s="103" t="s">
        <v>16</v>
      </c>
      <c r="E41" s="103" t="s">
        <v>17</v>
      </c>
      <c r="F41" s="103" t="s">
        <v>412</v>
      </c>
      <c r="G41" s="104">
        <v>1</v>
      </c>
      <c r="H41" s="105"/>
      <c r="I41" s="200">
        <v>0</v>
      </c>
      <c r="J41" s="59"/>
      <c r="K41" s="200">
        <v>47</v>
      </c>
      <c r="M41" s="194" t="e">
        <f t="shared" si="3"/>
        <v>#REF!</v>
      </c>
      <c r="O41" s="194">
        <f t="shared" si="2"/>
        <v>31</v>
      </c>
    </row>
    <row r="42" spans="2:15" ht="13">
      <c r="B42" s="83" t="s">
        <v>58</v>
      </c>
      <c r="C42" s="84"/>
      <c r="D42" s="103" t="s">
        <v>16</v>
      </c>
      <c r="E42" s="103" t="s">
        <v>17</v>
      </c>
      <c r="F42" s="103" t="s">
        <v>412</v>
      </c>
      <c r="G42" s="104">
        <v>1</v>
      </c>
      <c r="H42" s="105"/>
      <c r="I42" s="200">
        <v>0</v>
      </c>
      <c r="J42" s="59"/>
      <c r="K42" s="200">
        <v>47</v>
      </c>
      <c r="M42" s="194" t="e">
        <f t="shared" si="3"/>
        <v>#REF!</v>
      </c>
      <c r="O42" s="194">
        <f t="shared" si="2"/>
        <v>32</v>
      </c>
    </row>
    <row r="43" spans="2:15" ht="13">
      <c r="B43" s="83" t="s">
        <v>59</v>
      </c>
      <c r="C43" s="84"/>
      <c r="D43" s="103" t="s">
        <v>16</v>
      </c>
      <c r="E43" s="103" t="s">
        <v>17</v>
      </c>
      <c r="F43" s="103" t="s">
        <v>412</v>
      </c>
      <c r="G43" s="104">
        <v>1</v>
      </c>
      <c r="H43" s="105"/>
      <c r="I43" s="200">
        <v>0</v>
      </c>
      <c r="J43" s="59"/>
      <c r="K43" s="200">
        <v>47</v>
      </c>
      <c r="M43" s="194" t="e">
        <f t="shared" si="3"/>
        <v>#REF!</v>
      </c>
      <c r="O43" s="194">
        <f t="shared" si="2"/>
        <v>33</v>
      </c>
    </row>
    <row r="44" spans="2:15" ht="13">
      <c r="B44" s="83" t="s">
        <v>60</v>
      </c>
      <c r="C44" s="84"/>
      <c r="D44" s="103" t="s">
        <v>16</v>
      </c>
      <c r="E44" s="103" t="s">
        <v>17</v>
      </c>
      <c r="F44" s="103" t="s">
        <v>412</v>
      </c>
      <c r="G44" s="104">
        <v>1</v>
      </c>
      <c r="H44" s="105"/>
      <c r="I44" s="200">
        <v>0</v>
      </c>
      <c r="J44" s="59"/>
      <c r="K44" s="200">
        <v>44</v>
      </c>
      <c r="M44" s="194" t="e">
        <f t="shared" si="3"/>
        <v>#REF!</v>
      </c>
      <c r="O44" s="194">
        <f t="shared" si="2"/>
        <v>34</v>
      </c>
    </row>
    <row r="45" spans="2:15" ht="13">
      <c r="B45" s="83" t="s">
        <v>61</v>
      </c>
      <c r="C45" s="84"/>
      <c r="D45" s="103" t="s">
        <v>16</v>
      </c>
      <c r="E45" s="103" t="s">
        <v>17</v>
      </c>
      <c r="F45" s="103" t="s">
        <v>273</v>
      </c>
      <c r="G45" s="104">
        <v>1</v>
      </c>
      <c r="H45" s="105"/>
      <c r="I45" s="200">
        <v>28</v>
      </c>
      <c r="J45" s="59"/>
      <c r="K45" s="200">
        <v>28</v>
      </c>
      <c r="M45" s="194" t="e">
        <f t="shared" si="3"/>
        <v>#REF!</v>
      </c>
      <c r="O45" s="194">
        <f t="shared" si="2"/>
        <v>35</v>
      </c>
    </row>
    <row r="46" spans="2:15" ht="13">
      <c r="B46" s="223" t="s">
        <v>772</v>
      </c>
      <c r="C46" s="84"/>
      <c r="D46" s="103"/>
      <c r="E46" s="103"/>
      <c r="F46" s="103"/>
      <c r="G46" s="104"/>
      <c r="H46" s="105"/>
      <c r="I46" s="200"/>
      <c r="J46" s="59"/>
      <c r="K46" s="200"/>
    </row>
    <row r="47" spans="2:15" ht="15.5">
      <c r="B47" s="83" t="s">
        <v>769</v>
      </c>
      <c r="C47" s="84"/>
      <c r="D47" s="103" t="s">
        <v>16</v>
      </c>
      <c r="E47" s="103" t="s">
        <v>17</v>
      </c>
      <c r="F47" s="103" t="s">
        <v>716</v>
      </c>
      <c r="G47" s="104">
        <v>1</v>
      </c>
      <c r="I47" s="193">
        <v>20</v>
      </c>
      <c r="J47" s="204"/>
      <c r="K47" s="193">
        <v>20</v>
      </c>
      <c r="O47" s="194">
        <f>O45+1</f>
        <v>36</v>
      </c>
    </row>
    <row r="48" spans="2:15" ht="13">
      <c r="B48" s="201" t="s">
        <v>62</v>
      </c>
      <c r="C48" s="84"/>
      <c r="D48" s="103"/>
      <c r="E48" s="103"/>
      <c r="F48" s="103"/>
      <c r="G48" s="225"/>
      <c r="H48" s="226"/>
      <c r="I48" s="203">
        <f>SUM(I10:I47)</f>
        <v>6675</v>
      </c>
      <c r="J48" s="204"/>
      <c r="K48" s="203">
        <f>SUM(K10:K47)</f>
        <v>7630</v>
      </c>
      <c r="M48" s="194" t="e">
        <f>+M45+1</f>
        <v>#REF!</v>
      </c>
    </row>
    <row r="49" spans="2:17" ht="13">
      <c r="B49" s="90" t="s">
        <v>63</v>
      </c>
      <c r="C49" s="90"/>
      <c r="D49" s="76"/>
      <c r="E49" s="76"/>
      <c r="F49" s="77"/>
      <c r="G49" s="76"/>
      <c r="H49" s="76"/>
      <c r="I49" s="199"/>
      <c r="J49" s="76"/>
      <c r="K49" s="199"/>
    </row>
    <row r="50" spans="2:17" ht="13">
      <c r="B50" s="324" t="s">
        <v>66</v>
      </c>
      <c r="C50" s="325"/>
      <c r="D50" s="77" t="s">
        <v>122</v>
      </c>
      <c r="E50" s="77" t="s">
        <v>65</v>
      </c>
      <c r="F50" s="77" t="s">
        <v>298</v>
      </c>
      <c r="G50" s="224">
        <v>1</v>
      </c>
      <c r="H50" s="76"/>
      <c r="I50" s="293">
        <f>830+13+260+13</f>
        <v>1116</v>
      </c>
      <c r="J50" s="292"/>
      <c r="K50" s="293">
        <f>1001+13+190+13</f>
        <v>1217</v>
      </c>
      <c r="L50" s="73"/>
      <c r="M50" s="73"/>
      <c r="N50" s="73"/>
      <c r="O50" s="73">
        <f>+O47+1</f>
        <v>37</v>
      </c>
      <c r="P50" s="73"/>
    </row>
    <row r="51" spans="2:17" s="318" customFormat="1" ht="13">
      <c r="B51" s="324" t="s">
        <v>457</v>
      </c>
      <c r="C51" s="325"/>
      <c r="D51" s="77" t="s">
        <v>122</v>
      </c>
      <c r="E51" s="77" t="s">
        <v>65</v>
      </c>
      <c r="F51" s="77" t="s">
        <v>273</v>
      </c>
      <c r="G51" s="224">
        <v>1</v>
      </c>
      <c r="H51" s="76"/>
      <c r="I51" s="293">
        <f>1009+20+20</f>
        <v>1049</v>
      </c>
      <c r="J51" s="292"/>
      <c r="K51" s="293">
        <f>1000+20+20</f>
        <v>1040</v>
      </c>
      <c r="L51" s="73"/>
      <c r="M51" s="73"/>
      <c r="N51" s="73"/>
      <c r="O51" s="73">
        <f>O50+1</f>
        <v>38</v>
      </c>
      <c r="P51" s="73"/>
    </row>
    <row r="52" spans="2:17" ht="13">
      <c r="B52" s="324" t="s">
        <v>67</v>
      </c>
      <c r="C52" s="325"/>
      <c r="D52" s="77" t="s">
        <v>122</v>
      </c>
      <c r="E52" s="77" t="s">
        <v>65</v>
      </c>
      <c r="F52" s="77" t="s">
        <v>298</v>
      </c>
      <c r="G52" s="224">
        <v>1</v>
      </c>
      <c r="H52" s="76"/>
      <c r="I52" s="293">
        <f>782+28</f>
        <v>810</v>
      </c>
      <c r="J52" s="292"/>
      <c r="K52" s="293">
        <f>842+54</f>
        <v>896</v>
      </c>
      <c r="L52" s="73"/>
      <c r="M52" s="73" t="e">
        <f>+M28+1</f>
        <v>#REF!</v>
      </c>
      <c r="N52" s="73"/>
      <c r="O52" s="73">
        <f>+O51+1</f>
        <v>39</v>
      </c>
      <c r="P52" s="73"/>
    </row>
    <row r="53" spans="2:17" s="318" customFormat="1" ht="13">
      <c r="B53" s="324" t="s">
        <v>71</v>
      </c>
      <c r="C53" s="325"/>
      <c r="D53" s="77" t="s">
        <v>122</v>
      </c>
      <c r="E53" s="77" t="s">
        <v>65</v>
      </c>
      <c r="F53" s="77" t="s">
        <v>298</v>
      </c>
      <c r="G53" s="224">
        <v>1</v>
      </c>
      <c r="H53" s="76"/>
      <c r="I53" s="293">
        <f>463+260+9+10+10</f>
        <v>752</v>
      </c>
      <c r="J53" s="292"/>
      <c r="K53" s="293">
        <f>608+200+9+10+10</f>
        <v>837</v>
      </c>
      <c r="L53" s="73"/>
      <c r="M53" s="73" t="e">
        <f>+M57+1</f>
        <v>#REF!</v>
      </c>
      <c r="N53" s="73"/>
      <c r="O53" s="73">
        <f>+O52+1</f>
        <v>40</v>
      </c>
      <c r="P53" s="73"/>
    </row>
    <row r="54" spans="2:17" ht="15.5">
      <c r="B54" s="324" t="s">
        <v>770</v>
      </c>
      <c r="C54" s="325"/>
      <c r="D54" s="77" t="s">
        <v>122</v>
      </c>
      <c r="E54" s="77" t="s">
        <v>65</v>
      </c>
      <c r="F54" s="77" t="s">
        <v>411</v>
      </c>
      <c r="G54" s="224">
        <v>1</v>
      </c>
      <c r="H54" s="76"/>
      <c r="I54" s="293">
        <v>763</v>
      </c>
      <c r="J54" s="292"/>
      <c r="K54" s="293">
        <v>781</v>
      </c>
      <c r="L54" s="73"/>
      <c r="M54" s="73" t="e">
        <f>+M52+1</f>
        <v>#REF!</v>
      </c>
      <c r="N54" s="73"/>
      <c r="O54" s="73">
        <f>+O53+1</f>
        <v>41</v>
      </c>
      <c r="P54" s="73"/>
    </row>
    <row r="55" spans="2:17" ht="13">
      <c r="B55" s="324" t="s">
        <v>381</v>
      </c>
      <c r="C55" s="325"/>
      <c r="D55" s="77" t="s">
        <v>122</v>
      </c>
      <c r="E55" s="77" t="s">
        <v>65</v>
      </c>
      <c r="F55" s="77" t="s">
        <v>273</v>
      </c>
      <c r="G55" s="224">
        <v>1</v>
      </c>
      <c r="H55" s="76"/>
      <c r="I55" s="293">
        <f>740+20</f>
        <v>760</v>
      </c>
      <c r="J55" s="292"/>
      <c r="K55" s="293">
        <f>762+20</f>
        <v>782</v>
      </c>
      <c r="L55" s="73"/>
      <c r="M55" s="73"/>
      <c r="N55" s="73"/>
      <c r="O55" s="73">
        <f t="shared" ref="O55:O61" si="4">+O54+1</f>
        <v>42</v>
      </c>
      <c r="P55" s="73"/>
    </row>
    <row r="56" spans="2:17" s="318" customFormat="1" ht="13">
      <c r="B56" s="324" t="s">
        <v>64</v>
      </c>
      <c r="C56" s="325"/>
      <c r="D56" s="77" t="s">
        <v>122</v>
      </c>
      <c r="E56" s="77" t="s">
        <v>65</v>
      </c>
      <c r="F56" s="77" t="s">
        <v>273</v>
      </c>
      <c r="G56" s="224">
        <v>0.75</v>
      </c>
      <c r="H56" s="76"/>
      <c r="I56" s="293">
        <f>779+15+20*75%</f>
        <v>809</v>
      </c>
      <c r="J56" s="292"/>
      <c r="K56" s="293">
        <f>746+15+20*75%</f>
        <v>776</v>
      </c>
      <c r="L56" s="73"/>
      <c r="M56" s="73" t="e">
        <f>+M54+1</f>
        <v>#REF!</v>
      </c>
      <c r="N56" s="73"/>
      <c r="O56" s="73">
        <f t="shared" si="4"/>
        <v>43</v>
      </c>
      <c r="P56" s="73"/>
    </row>
    <row r="57" spans="2:17" ht="13">
      <c r="B57" s="324" t="s">
        <v>69</v>
      </c>
      <c r="C57" s="325"/>
      <c r="D57" s="77" t="s">
        <v>122</v>
      </c>
      <c r="E57" s="77" t="s">
        <v>65</v>
      </c>
      <c r="F57" s="77" t="s">
        <v>273</v>
      </c>
      <c r="G57" s="224">
        <v>1</v>
      </c>
      <c r="H57" s="76"/>
      <c r="I57" s="293">
        <f>662+10+10</f>
        <v>682</v>
      </c>
      <c r="J57" s="292"/>
      <c r="K57" s="293">
        <f>692+10+10</f>
        <v>712</v>
      </c>
      <c r="L57" s="73"/>
      <c r="M57" s="73" t="e">
        <f t="shared" ref="M57:M60" si="5">+M56+1</f>
        <v>#REF!</v>
      </c>
      <c r="N57" s="73"/>
      <c r="O57" s="73">
        <f t="shared" si="4"/>
        <v>44</v>
      </c>
      <c r="P57" s="73"/>
    </row>
    <row r="58" spans="2:17" ht="15.5">
      <c r="B58" s="324" t="s">
        <v>771</v>
      </c>
      <c r="C58" s="325"/>
      <c r="D58" s="77" t="s">
        <v>122</v>
      </c>
      <c r="E58" s="77" t="s">
        <v>65</v>
      </c>
      <c r="F58" s="77" t="s">
        <v>273</v>
      </c>
      <c r="G58" s="224">
        <v>1</v>
      </c>
      <c r="H58" s="76"/>
      <c r="I58" s="293">
        <f>520+3</f>
        <v>523</v>
      </c>
      <c r="J58" s="292"/>
      <c r="K58" s="293">
        <f>606+3</f>
        <v>609</v>
      </c>
      <c r="L58" s="73"/>
      <c r="M58" s="73" t="e">
        <f>+M53+1</f>
        <v>#REF!</v>
      </c>
      <c r="N58" s="73"/>
      <c r="O58" s="73">
        <f t="shared" si="4"/>
        <v>45</v>
      </c>
      <c r="P58" s="73"/>
    </row>
    <row r="59" spans="2:17" s="318" customFormat="1" ht="13">
      <c r="B59" s="324" t="s">
        <v>72</v>
      </c>
      <c r="C59" s="325"/>
      <c r="D59" s="77" t="s">
        <v>122</v>
      </c>
      <c r="E59" s="77" t="s">
        <v>65</v>
      </c>
      <c r="F59" s="77" t="s">
        <v>298</v>
      </c>
      <c r="G59" s="224">
        <v>1</v>
      </c>
      <c r="H59" s="76"/>
      <c r="I59" s="293">
        <f>426+10+10</f>
        <v>446</v>
      </c>
      <c r="J59" s="292"/>
      <c r="K59" s="293">
        <f>500+10+10</f>
        <v>520</v>
      </c>
      <c r="L59" s="73"/>
      <c r="M59" s="73" t="e">
        <f t="shared" si="5"/>
        <v>#REF!</v>
      </c>
      <c r="N59" s="73"/>
      <c r="O59" s="73">
        <f t="shared" si="4"/>
        <v>46</v>
      </c>
      <c r="P59" s="73"/>
    </row>
    <row r="60" spans="2:17" ht="13">
      <c r="B60" s="324" t="s">
        <v>73</v>
      </c>
      <c r="C60" s="325"/>
      <c r="D60" s="77" t="s">
        <v>122</v>
      </c>
      <c r="E60" s="77" t="s">
        <v>65</v>
      </c>
      <c r="F60" s="77" t="s">
        <v>298</v>
      </c>
      <c r="G60" s="224">
        <v>1</v>
      </c>
      <c r="H60" s="76"/>
      <c r="I60" s="293">
        <v>400</v>
      </c>
      <c r="J60" s="292"/>
      <c r="K60" s="293">
        <v>453</v>
      </c>
      <c r="L60" s="73"/>
      <c r="M60" s="73" t="e">
        <f t="shared" si="5"/>
        <v>#REF!</v>
      </c>
      <c r="N60" s="73"/>
      <c r="O60" s="73">
        <f t="shared" si="4"/>
        <v>47</v>
      </c>
      <c r="P60" s="73"/>
    </row>
    <row r="61" spans="2:17" ht="13">
      <c r="B61" s="324" t="s">
        <v>75</v>
      </c>
      <c r="C61" s="325"/>
      <c r="D61" s="77" t="s">
        <v>122</v>
      </c>
      <c r="E61" s="77" t="s">
        <v>65</v>
      </c>
      <c r="F61" s="77" t="s">
        <v>273</v>
      </c>
      <c r="G61" s="326">
        <v>0.78500000000000003</v>
      </c>
      <c r="H61" s="76"/>
      <c r="I61" s="293">
        <f>392+5</f>
        <v>397</v>
      </c>
      <c r="J61" s="292"/>
      <c r="K61" s="293">
        <f>374+5</f>
        <v>379</v>
      </c>
      <c r="L61" s="73"/>
      <c r="M61" s="73" t="e">
        <f>+#REF!+1</f>
        <v>#REF!</v>
      </c>
      <c r="N61" s="73"/>
      <c r="O61" s="73">
        <f t="shared" si="4"/>
        <v>48</v>
      </c>
      <c r="P61" s="73"/>
      <c r="Q61" s="283"/>
    </row>
    <row r="62" spans="2:17" ht="13">
      <c r="B62" s="201" t="s">
        <v>62</v>
      </c>
      <c r="C62" s="84"/>
      <c r="D62" s="76"/>
      <c r="E62" s="76"/>
      <c r="F62" s="77"/>
      <c r="G62" s="202"/>
      <c r="H62" s="202"/>
      <c r="I62" s="203">
        <f>SUM(I50:I61)</f>
        <v>8507</v>
      </c>
      <c r="J62" s="204"/>
      <c r="K62" s="203">
        <f>SUM(K50:K61)</f>
        <v>9002</v>
      </c>
      <c r="M62" s="194" t="e">
        <f>+#REF!+1</f>
        <v>#REF!</v>
      </c>
    </row>
    <row r="63" spans="2:17" ht="13">
      <c r="B63" s="90" t="s">
        <v>471</v>
      </c>
      <c r="C63" s="90"/>
      <c r="D63" s="76"/>
      <c r="E63" s="76"/>
      <c r="F63" s="77"/>
      <c r="G63" s="76"/>
      <c r="H63" s="76"/>
      <c r="I63" s="199"/>
      <c r="J63" s="76"/>
      <c r="K63" s="199"/>
    </row>
    <row r="64" spans="2:17" ht="15.5">
      <c r="B64" s="83" t="s">
        <v>701</v>
      </c>
      <c r="C64" s="84"/>
      <c r="D64" s="103" t="s">
        <v>114</v>
      </c>
      <c r="E64" s="103" t="s">
        <v>254</v>
      </c>
      <c r="F64" s="103" t="s">
        <v>273</v>
      </c>
      <c r="G64" s="104">
        <v>1</v>
      </c>
      <c r="H64" s="105"/>
      <c r="I64" s="200">
        <f>1037+10+15-102</f>
        <v>960</v>
      </c>
      <c r="J64" s="59"/>
      <c r="K64" s="200">
        <v>1130</v>
      </c>
      <c r="O64" s="194">
        <f>O61+1</f>
        <v>49</v>
      </c>
    </row>
    <row r="65" spans="2:15" ht="15.5">
      <c r="B65" s="83" t="s">
        <v>702</v>
      </c>
      <c r="C65" s="84"/>
      <c r="D65" s="103" t="s">
        <v>114</v>
      </c>
      <c r="E65" s="103" t="s">
        <v>255</v>
      </c>
      <c r="F65" s="103" t="s">
        <v>273</v>
      </c>
      <c r="G65" s="104">
        <v>1</v>
      </c>
      <c r="H65" s="105"/>
      <c r="I65" s="193">
        <f>1030+6+3-108</f>
        <v>931</v>
      </c>
      <c r="J65" s="59"/>
      <c r="K65" s="193">
        <v>1130</v>
      </c>
      <c r="M65" s="194" t="e">
        <f>+#REF!+1</f>
        <v>#REF!</v>
      </c>
      <c r="O65" s="194">
        <f t="shared" ref="O65:O85" si="6">+O64+1</f>
        <v>50</v>
      </c>
    </row>
    <row r="66" spans="2:15" ht="15.5">
      <c r="B66" s="83" t="s">
        <v>703</v>
      </c>
      <c r="D66" s="103" t="s">
        <v>114</v>
      </c>
      <c r="E66" s="103" t="s">
        <v>254</v>
      </c>
      <c r="F66" s="103" t="s">
        <v>273</v>
      </c>
      <c r="G66" s="104">
        <v>1</v>
      </c>
      <c r="I66" s="193">
        <f>668</f>
        <v>668</v>
      </c>
      <c r="J66" s="204"/>
      <c r="K66" s="193">
        <f>760+68</f>
        <v>828</v>
      </c>
      <c r="O66" s="194">
        <f t="shared" si="6"/>
        <v>51</v>
      </c>
    </row>
    <row r="67" spans="2:15" ht="13">
      <c r="B67" s="83" t="s">
        <v>80</v>
      </c>
      <c r="C67" s="84"/>
      <c r="D67" s="103" t="s">
        <v>78</v>
      </c>
      <c r="E67" s="103" t="s">
        <v>81</v>
      </c>
      <c r="F67" s="103" t="s">
        <v>298</v>
      </c>
      <c r="G67" s="104">
        <v>1</v>
      </c>
      <c r="H67" s="105"/>
      <c r="I67" s="200">
        <v>720</v>
      </c>
      <c r="J67" s="59"/>
      <c r="K67" s="200">
        <v>807</v>
      </c>
      <c r="M67" s="194" t="e">
        <f>+M62+1</f>
        <v>#REF!</v>
      </c>
      <c r="O67" s="194">
        <f t="shared" si="6"/>
        <v>52</v>
      </c>
    </row>
    <row r="68" spans="2:15" ht="15.5">
      <c r="B68" s="83" t="s">
        <v>704</v>
      </c>
      <c r="C68" s="84"/>
      <c r="D68" s="103" t="s">
        <v>120</v>
      </c>
      <c r="E68" s="103" t="s">
        <v>500</v>
      </c>
      <c r="F68" s="103" t="s">
        <v>273</v>
      </c>
      <c r="G68" s="104">
        <v>1</v>
      </c>
      <c r="H68" s="105"/>
      <c r="I68" s="200">
        <v>750</v>
      </c>
      <c r="J68" s="59"/>
      <c r="K68" s="200">
        <v>731</v>
      </c>
      <c r="O68" s="194">
        <f t="shared" si="6"/>
        <v>53</v>
      </c>
    </row>
    <row r="69" spans="2:15" ht="15.5">
      <c r="B69" s="83" t="s">
        <v>705</v>
      </c>
      <c r="C69" s="84"/>
      <c r="D69" s="103" t="s">
        <v>114</v>
      </c>
      <c r="E69" s="103" t="s">
        <v>255</v>
      </c>
      <c r="F69" s="103" t="s">
        <v>413</v>
      </c>
      <c r="G69" s="104">
        <v>1</v>
      </c>
      <c r="H69" s="105"/>
      <c r="I69" s="200">
        <v>0</v>
      </c>
      <c r="J69" s="59"/>
      <c r="K69" s="200">
        <v>725</v>
      </c>
      <c r="M69" s="194" t="e">
        <f>+M65+1</f>
        <v>#REF!</v>
      </c>
      <c r="O69" s="194">
        <f t="shared" si="6"/>
        <v>54</v>
      </c>
    </row>
    <row r="70" spans="2:15" ht="13">
      <c r="B70" s="83" t="s">
        <v>561</v>
      </c>
      <c r="C70" s="84"/>
      <c r="D70" s="103" t="s">
        <v>120</v>
      </c>
      <c r="E70" s="103" t="s">
        <v>562</v>
      </c>
      <c r="F70" s="103" t="s">
        <v>273</v>
      </c>
      <c r="G70" s="104">
        <v>1</v>
      </c>
      <c r="H70" s="105"/>
      <c r="I70" s="193">
        <v>745</v>
      </c>
      <c r="J70" s="59"/>
      <c r="K70" s="193">
        <v>695</v>
      </c>
      <c r="O70" s="194">
        <f t="shared" si="6"/>
        <v>55</v>
      </c>
    </row>
    <row r="71" spans="2:15" ht="15.5">
      <c r="B71" s="83" t="s">
        <v>706</v>
      </c>
      <c r="C71" s="84"/>
      <c r="D71" s="103" t="s">
        <v>114</v>
      </c>
      <c r="E71" s="103" t="s">
        <v>254</v>
      </c>
      <c r="F71" s="103" t="s">
        <v>273</v>
      </c>
      <c r="G71" s="104">
        <v>1</v>
      </c>
      <c r="H71" s="105"/>
      <c r="I71" s="193">
        <f>518.5-55</f>
        <v>463.5</v>
      </c>
      <c r="J71" s="59"/>
      <c r="K71" s="193">
        <v>565</v>
      </c>
      <c r="M71" s="194" t="e">
        <f>+#REF!+1</f>
        <v>#REF!</v>
      </c>
      <c r="O71" s="194">
        <f t="shared" si="6"/>
        <v>56</v>
      </c>
    </row>
    <row r="72" spans="2:15" ht="13">
      <c r="B72" s="83" t="s">
        <v>104</v>
      </c>
      <c r="C72" s="84"/>
      <c r="D72" s="103" t="s">
        <v>120</v>
      </c>
      <c r="E72" s="103" t="s">
        <v>105</v>
      </c>
      <c r="F72" s="103" t="s">
        <v>273</v>
      </c>
      <c r="G72" s="104">
        <v>1</v>
      </c>
      <c r="H72" s="105"/>
      <c r="I72" s="193">
        <f>543+9</f>
        <v>552</v>
      </c>
      <c r="J72" s="59"/>
      <c r="K72" s="193">
        <f>543+9</f>
        <v>552</v>
      </c>
      <c r="O72" s="194">
        <f t="shared" si="6"/>
        <v>57</v>
      </c>
    </row>
    <row r="73" spans="2:15" ht="15.5">
      <c r="B73" s="83" t="s">
        <v>607</v>
      </c>
      <c r="C73" s="84"/>
      <c r="D73" s="103" t="s">
        <v>120</v>
      </c>
      <c r="E73" s="103" t="s">
        <v>112</v>
      </c>
      <c r="F73" s="103" t="s">
        <v>273</v>
      </c>
      <c r="G73" s="104">
        <v>0.5</v>
      </c>
      <c r="H73" s="105"/>
      <c r="I73" s="200">
        <v>422</v>
      </c>
      <c r="J73" s="59"/>
      <c r="K73" s="200">
        <v>519</v>
      </c>
      <c r="M73" s="194" t="e">
        <f>+M71+1</f>
        <v>#REF!</v>
      </c>
      <c r="O73" s="194">
        <f t="shared" si="6"/>
        <v>58</v>
      </c>
    </row>
    <row r="74" spans="2:15" ht="15.5">
      <c r="B74" s="83" t="s">
        <v>707</v>
      </c>
      <c r="C74" s="84"/>
      <c r="D74" s="103" t="s">
        <v>114</v>
      </c>
      <c r="E74" s="103" t="s">
        <v>115</v>
      </c>
      <c r="F74" s="103" t="s">
        <v>412</v>
      </c>
      <c r="G74" s="104">
        <v>1</v>
      </c>
      <c r="H74" s="105"/>
      <c r="I74" s="200">
        <v>0</v>
      </c>
      <c r="J74" s="59"/>
      <c r="K74" s="200">
        <v>503</v>
      </c>
      <c r="M74" s="194" t="e">
        <f>+#REF!+1</f>
        <v>#REF!</v>
      </c>
      <c r="O74" s="194">
        <f t="shared" si="6"/>
        <v>59</v>
      </c>
    </row>
    <row r="75" spans="2:15" ht="13">
      <c r="B75" s="83" t="s">
        <v>89</v>
      </c>
      <c r="C75" s="84"/>
      <c r="D75" s="103" t="s">
        <v>78</v>
      </c>
      <c r="E75" s="103" t="s">
        <v>90</v>
      </c>
      <c r="F75" s="103" t="s">
        <v>298</v>
      </c>
      <c r="G75" s="104">
        <v>1</v>
      </c>
      <c r="H75" s="105"/>
      <c r="I75" s="200">
        <v>184</v>
      </c>
      <c r="J75" s="59"/>
      <c r="K75" s="200">
        <v>215</v>
      </c>
      <c r="M75" s="194" t="e">
        <f>+#REF!+1</f>
        <v>#REF!</v>
      </c>
      <c r="O75" s="194">
        <f t="shared" si="6"/>
        <v>60</v>
      </c>
    </row>
    <row r="76" spans="2:15" ht="15.5">
      <c r="B76" s="83" t="s">
        <v>708</v>
      </c>
      <c r="C76" s="84"/>
      <c r="D76" s="103" t="s">
        <v>114</v>
      </c>
      <c r="E76" s="103" t="s">
        <v>256</v>
      </c>
      <c r="F76" s="103" t="s">
        <v>412</v>
      </c>
      <c r="G76" s="104">
        <v>1</v>
      </c>
      <c r="H76" s="105"/>
      <c r="I76" s="200">
        <v>0</v>
      </c>
      <c r="J76" s="59"/>
      <c r="K76" s="200">
        <v>191</v>
      </c>
      <c r="M76" s="194" t="e">
        <f>+#REF!+1</f>
        <v>#REF!</v>
      </c>
      <c r="O76" s="194">
        <f t="shared" si="6"/>
        <v>61</v>
      </c>
    </row>
    <row r="77" spans="2:15" ht="15.5">
      <c r="B77" s="83" t="s">
        <v>709</v>
      </c>
      <c r="C77" s="84"/>
      <c r="D77" s="103" t="s">
        <v>120</v>
      </c>
      <c r="E77" s="103" t="s">
        <v>107</v>
      </c>
      <c r="F77" s="103" t="s">
        <v>298</v>
      </c>
      <c r="G77" s="104" t="s">
        <v>748</v>
      </c>
      <c r="H77" s="105"/>
      <c r="I77" s="200">
        <v>110</v>
      </c>
      <c r="J77" s="59"/>
      <c r="K77" s="200">
        <v>121</v>
      </c>
      <c r="M77" s="194" t="e">
        <f>+#REF!+1</f>
        <v>#REF!</v>
      </c>
      <c r="O77" s="194">
        <f t="shared" si="6"/>
        <v>62</v>
      </c>
    </row>
    <row r="78" spans="2:15" ht="15.5">
      <c r="B78" s="83" t="s">
        <v>710</v>
      </c>
      <c r="C78" s="84"/>
      <c r="D78" s="103" t="s">
        <v>114</v>
      </c>
      <c r="E78" s="103" t="s">
        <v>256</v>
      </c>
      <c r="F78" s="103" t="s">
        <v>412</v>
      </c>
      <c r="G78" s="104">
        <v>1</v>
      </c>
      <c r="H78" s="105"/>
      <c r="I78" s="193">
        <v>0</v>
      </c>
      <c r="J78" s="59"/>
      <c r="K78" s="193">
        <v>92</v>
      </c>
      <c r="M78" s="194" t="e">
        <f>+M77+1</f>
        <v>#REF!</v>
      </c>
      <c r="O78" s="194">
        <f t="shared" si="6"/>
        <v>63</v>
      </c>
    </row>
    <row r="79" spans="2:15" ht="13">
      <c r="B79" s="83" t="s">
        <v>108</v>
      </c>
      <c r="C79" s="84"/>
      <c r="D79" s="103" t="s">
        <v>120</v>
      </c>
      <c r="E79" s="103" t="s">
        <v>107</v>
      </c>
      <c r="F79" s="103" t="s">
        <v>273</v>
      </c>
      <c r="G79" s="104">
        <v>1</v>
      </c>
      <c r="H79" s="105"/>
      <c r="I79" s="200">
        <v>60</v>
      </c>
      <c r="J79" s="59"/>
      <c r="K79" s="200">
        <v>80</v>
      </c>
      <c r="M79" s="194" t="e">
        <f t="shared" ref="M79:M92" si="7">+M78+1</f>
        <v>#REF!</v>
      </c>
      <c r="O79" s="194">
        <f t="shared" si="6"/>
        <v>64</v>
      </c>
    </row>
    <row r="80" spans="2:15" ht="15.5">
      <c r="B80" s="83" t="s">
        <v>711</v>
      </c>
      <c r="C80" s="84"/>
      <c r="D80" s="103" t="s">
        <v>114</v>
      </c>
      <c r="E80" s="103" t="s">
        <v>256</v>
      </c>
      <c r="F80" s="103" t="s">
        <v>412</v>
      </c>
      <c r="G80" s="104">
        <v>1</v>
      </c>
      <c r="H80" s="105"/>
      <c r="I80" s="200">
        <v>0</v>
      </c>
      <c r="J80" s="59"/>
      <c r="K80" s="200">
        <v>73</v>
      </c>
      <c r="M80" s="194" t="e">
        <f>+#REF!+1</f>
        <v>#REF!</v>
      </c>
      <c r="O80" s="194">
        <f t="shared" si="6"/>
        <v>65</v>
      </c>
    </row>
    <row r="81" spans="1:16" ht="13">
      <c r="B81" s="83" t="s">
        <v>220</v>
      </c>
      <c r="C81" s="84"/>
      <c r="D81" s="103" t="s">
        <v>114</v>
      </c>
      <c r="E81" s="103" t="s">
        <v>256</v>
      </c>
      <c r="F81" s="103" t="s">
        <v>412</v>
      </c>
      <c r="G81" s="104">
        <v>1</v>
      </c>
      <c r="H81" s="105"/>
      <c r="I81" s="200">
        <v>0</v>
      </c>
      <c r="J81" s="59"/>
      <c r="K81" s="200">
        <v>67</v>
      </c>
      <c r="M81" s="194" t="e">
        <f>+#REF!+1</f>
        <v>#REF!</v>
      </c>
      <c r="O81" s="194">
        <f t="shared" si="6"/>
        <v>66</v>
      </c>
    </row>
    <row r="82" spans="1:16" ht="13">
      <c r="B82" s="83" t="s">
        <v>109</v>
      </c>
      <c r="C82" s="84"/>
      <c r="D82" s="103" t="s">
        <v>120</v>
      </c>
      <c r="E82" s="103" t="s">
        <v>107</v>
      </c>
      <c r="F82" s="103" t="s">
        <v>273</v>
      </c>
      <c r="G82" s="104">
        <v>1</v>
      </c>
      <c r="H82" s="105"/>
      <c r="I82" s="200">
        <v>55</v>
      </c>
      <c r="J82" s="59"/>
      <c r="K82" s="200">
        <v>56</v>
      </c>
      <c r="M82" s="194" t="e">
        <f>+#REF!+1</f>
        <v>#REF!</v>
      </c>
      <c r="O82" s="194">
        <f t="shared" si="6"/>
        <v>67</v>
      </c>
    </row>
    <row r="83" spans="1:16" ht="13">
      <c r="B83" s="83" t="s">
        <v>224</v>
      </c>
      <c r="C83" s="84"/>
      <c r="D83" s="103" t="s">
        <v>114</v>
      </c>
      <c r="E83" s="103" t="s">
        <v>255</v>
      </c>
      <c r="F83" s="103" t="s">
        <v>412</v>
      </c>
      <c r="G83" s="104">
        <v>1</v>
      </c>
      <c r="H83" s="105"/>
      <c r="I83" s="193">
        <v>0</v>
      </c>
      <c r="J83" s="59"/>
      <c r="K83" s="193">
        <v>53</v>
      </c>
      <c r="M83" s="194" t="e">
        <f t="shared" si="7"/>
        <v>#REF!</v>
      </c>
      <c r="O83" s="194">
        <f t="shared" si="6"/>
        <v>68</v>
      </c>
    </row>
    <row r="84" spans="1:16" ht="13">
      <c r="B84" s="83" t="s">
        <v>110</v>
      </c>
      <c r="C84" s="84"/>
      <c r="D84" s="103" t="s">
        <v>120</v>
      </c>
      <c r="E84" s="103" t="s">
        <v>107</v>
      </c>
      <c r="F84" s="103" t="s">
        <v>412</v>
      </c>
      <c r="G84" s="104">
        <v>1</v>
      </c>
      <c r="H84" s="105"/>
      <c r="I84" s="200">
        <v>0</v>
      </c>
      <c r="J84" s="59"/>
      <c r="K84" s="200">
        <v>48</v>
      </c>
      <c r="M84" s="194" t="e">
        <f t="shared" si="7"/>
        <v>#REF!</v>
      </c>
      <c r="O84" s="194">
        <f t="shared" si="6"/>
        <v>69</v>
      </c>
    </row>
    <row r="85" spans="1:16" ht="15.5">
      <c r="B85" s="83" t="s">
        <v>712</v>
      </c>
      <c r="C85" s="84"/>
      <c r="D85" s="103" t="s">
        <v>120</v>
      </c>
      <c r="E85" s="103" t="s">
        <v>107</v>
      </c>
      <c r="F85" s="103" t="s">
        <v>298</v>
      </c>
      <c r="G85" s="104">
        <v>1</v>
      </c>
      <c r="H85" s="105"/>
      <c r="I85" s="193">
        <v>45</v>
      </c>
      <c r="J85" s="59"/>
      <c r="K85" s="193">
        <v>47</v>
      </c>
      <c r="M85" s="194" t="e">
        <f t="shared" si="7"/>
        <v>#REF!</v>
      </c>
      <c r="O85" s="194">
        <f t="shared" si="6"/>
        <v>70</v>
      </c>
    </row>
    <row r="86" spans="1:16" ht="13">
      <c r="B86" s="83" t="s">
        <v>226</v>
      </c>
      <c r="C86" s="84"/>
      <c r="D86" s="103" t="s">
        <v>114</v>
      </c>
      <c r="E86" s="103" t="s">
        <v>257</v>
      </c>
      <c r="F86" s="103" t="s">
        <v>412</v>
      </c>
      <c r="G86" s="104">
        <v>1</v>
      </c>
      <c r="H86" s="105"/>
      <c r="I86" s="200">
        <v>0</v>
      </c>
      <c r="J86" s="59"/>
      <c r="K86" s="200">
        <v>33</v>
      </c>
      <c r="M86" s="194" t="e">
        <f>+M85+1</f>
        <v>#REF!</v>
      </c>
      <c r="O86" s="194">
        <f>+O85+1</f>
        <v>71</v>
      </c>
    </row>
    <row r="87" spans="1:16" ht="13">
      <c r="B87" s="83" t="s">
        <v>229</v>
      </c>
      <c r="C87" s="84"/>
      <c r="D87" s="103" t="s">
        <v>114</v>
      </c>
      <c r="E87" s="103" t="s">
        <v>255</v>
      </c>
      <c r="F87" s="103" t="s">
        <v>412</v>
      </c>
      <c r="G87" s="104">
        <v>1</v>
      </c>
      <c r="H87" s="105"/>
      <c r="I87" s="200">
        <v>0</v>
      </c>
      <c r="J87" s="59"/>
      <c r="K87" s="200">
        <v>23</v>
      </c>
      <c r="M87" s="194" t="e">
        <f>+#REF!+1</f>
        <v>#REF!</v>
      </c>
      <c r="O87" s="194">
        <f>O86+1</f>
        <v>72</v>
      </c>
    </row>
    <row r="88" spans="1:16" ht="13">
      <c r="B88" s="83" t="s">
        <v>232</v>
      </c>
      <c r="C88" s="84"/>
      <c r="D88" s="103" t="s">
        <v>114</v>
      </c>
      <c r="E88" s="103" t="s">
        <v>255</v>
      </c>
      <c r="F88" s="103" t="s">
        <v>412</v>
      </c>
      <c r="G88" s="104">
        <v>1</v>
      </c>
      <c r="H88" s="105"/>
      <c r="I88" s="193">
        <v>0</v>
      </c>
      <c r="J88" s="59"/>
      <c r="K88" s="193">
        <v>20</v>
      </c>
      <c r="M88" s="194" t="e">
        <f t="shared" si="7"/>
        <v>#REF!</v>
      </c>
      <c r="O88" s="194">
        <f>+O87+1</f>
        <v>73</v>
      </c>
    </row>
    <row r="89" spans="1:16" ht="13">
      <c r="B89" s="83" t="s">
        <v>234</v>
      </c>
      <c r="C89" s="84"/>
      <c r="D89" s="103" t="s">
        <v>114</v>
      </c>
      <c r="E89" s="103" t="s">
        <v>257</v>
      </c>
      <c r="F89" s="103" t="s">
        <v>412</v>
      </c>
      <c r="G89" s="104">
        <v>1</v>
      </c>
      <c r="H89" s="105"/>
      <c r="I89" s="200">
        <v>0</v>
      </c>
      <c r="J89" s="59"/>
      <c r="K89" s="200">
        <v>12</v>
      </c>
      <c r="M89" s="194" t="e">
        <f t="shared" si="7"/>
        <v>#REF!</v>
      </c>
      <c r="O89" s="194">
        <f>+O88+1</f>
        <v>74</v>
      </c>
    </row>
    <row r="90" spans="1:16" ht="13">
      <c r="B90" s="83" t="s">
        <v>237</v>
      </c>
      <c r="C90" s="84"/>
      <c r="D90" s="103" t="s">
        <v>114</v>
      </c>
      <c r="E90" s="103" t="s">
        <v>258</v>
      </c>
      <c r="F90" s="103" t="s">
        <v>412</v>
      </c>
      <c r="G90" s="104">
        <v>1</v>
      </c>
      <c r="H90" s="105"/>
      <c r="I90" s="193">
        <v>0</v>
      </c>
      <c r="J90" s="59"/>
      <c r="K90" s="193">
        <v>10</v>
      </c>
      <c r="M90" s="194" t="e">
        <f t="shared" si="7"/>
        <v>#REF!</v>
      </c>
      <c r="O90" s="194">
        <f>+O89+1</f>
        <v>75</v>
      </c>
    </row>
    <row r="91" spans="1:16" ht="13">
      <c r="B91" s="83" t="s">
        <v>240</v>
      </c>
      <c r="C91" s="84"/>
      <c r="D91" s="103" t="s">
        <v>114</v>
      </c>
      <c r="E91" s="103" t="s">
        <v>256</v>
      </c>
      <c r="F91" s="103" t="s">
        <v>243</v>
      </c>
      <c r="G91" s="104">
        <v>1</v>
      </c>
      <c r="H91" s="105"/>
      <c r="I91" s="198">
        <v>0</v>
      </c>
      <c r="J91" s="59"/>
      <c r="K91" s="198">
        <v>4</v>
      </c>
      <c r="M91" s="194" t="e">
        <f t="shared" si="7"/>
        <v>#REF!</v>
      </c>
      <c r="O91" s="194">
        <f>+O90+1</f>
        <v>76</v>
      </c>
      <c r="P91" s="73" t="s">
        <v>773</v>
      </c>
    </row>
    <row r="92" spans="1:16" ht="13">
      <c r="B92" s="201" t="s">
        <v>62</v>
      </c>
      <c r="C92" s="84"/>
      <c r="D92" s="103"/>
      <c r="E92" s="103"/>
      <c r="F92" s="103"/>
      <c r="G92" s="104"/>
      <c r="H92" s="105"/>
      <c r="I92" s="200">
        <f>SUM(I64:I91)</f>
        <v>6665.5</v>
      </c>
      <c r="J92" s="59"/>
      <c r="K92" s="200">
        <f>SUM(K64:K91)</f>
        <v>9330</v>
      </c>
      <c r="M92" s="194" t="e">
        <f t="shared" si="7"/>
        <v>#REF!</v>
      </c>
      <c r="N92" s="194" t="s">
        <v>138</v>
      </c>
    </row>
    <row r="93" spans="1:16" ht="13.5" thickBot="1">
      <c r="B93" s="229" t="s">
        <v>751</v>
      </c>
      <c r="C93" s="240">
        <f>O91</f>
        <v>76</v>
      </c>
      <c r="I93" s="230">
        <f>+I48+I62+I92</f>
        <v>21847.5</v>
      </c>
      <c r="J93" s="231"/>
      <c r="K93" s="230">
        <f>+K48+K62+K92</f>
        <v>25962</v>
      </c>
    </row>
    <row r="94" spans="1:16" ht="13.5" thickTop="1">
      <c r="B94" s="76"/>
      <c r="C94" s="76"/>
      <c r="D94" s="76"/>
      <c r="E94" s="76"/>
      <c r="F94" s="77"/>
      <c r="G94" s="76"/>
      <c r="H94" s="76"/>
      <c r="I94" s="235"/>
      <c r="J94" s="105"/>
      <c r="K94" s="235"/>
    </row>
    <row r="95" spans="1:16" ht="42.75" customHeight="1">
      <c r="A95" s="236">
        <v>-1</v>
      </c>
      <c r="B95" s="364" t="s">
        <v>696</v>
      </c>
      <c r="C95" s="364"/>
      <c r="D95" s="364"/>
      <c r="E95" s="364"/>
      <c r="F95" s="364"/>
      <c r="G95" s="364"/>
      <c r="H95" s="364"/>
      <c r="I95" s="364"/>
      <c r="J95" s="364"/>
      <c r="K95" s="364"/>
    </row>
    <row r="96" spans="1:16" ht="55.5" customHeight="1">
      <c r="A96" s="236">
        <v>-2</v>
      </c>
      <c r="B96" s="364" t="s">
        <v>721</v>
      </c>
      <c r="C96" s="364"/>
      <c r="D96" s="364"/>
      <c r="E96" s="364"/>
      <c r="F96" s="364"/>
      <c r="G96" s="364"/>
      <c r="H96" s="364"/>
      <c r="I96" s="364"/>
      <c r="J96" s="364"/>
      <c r="K96" s="364"/>
    </row>
    <row r="97" spans="1:11" ht="29.25" customHeight="1">
      <c r="A97" s="236">
        <v>-3</v>
      </c>
      <c r="B97" s="364" t="s">
        <v>118</v>
      </c>
      <c r="C97" s="364"/>
      <c r="D97" s="364"/>
      <c r="E97" s="364"/>
      <c r="F97" s="364"/>
      <c r="G97" s="364"/>
      <c r="H97" s="364"/>
      <c r="I97" s="364"/>
      <c r="J97" s="364"/>
      <c r="K97" s="364"/>
    </row>
    <row r="98" spans="1:11" ht="19.5" customHeight="1">
      <c r="A98" s="236">
        <v>-4</v>
      </c>
      <c r="B98" s="364" t="s">
        <v>697</v>
      </c>
      <c r="C98" s="364"/>
      <c r="D98" s="364"/>
      <c r="E98" s="364"/>
      <c r="F98" s="364"/>
      <c r="G98" s="364"/>
      <c r="H98" s="364"/>
      <c r="I98" s="364"/>
      <c r="J98" s="364"/>
      <c r="K98" s="364"/>
    </row>
    <row r="99" spans="1:11" ht="19.5" customHeight="1">
      <c r="A99" s="236">
        <v>-5</v>
      </c>
      <c r="B99" s="364" t="s">
        <v>723</v>
      </c>
      <c r="C99" s="364"/>
      <c r="D99" s="364"/>
      <c r="E99" s="364"/>
      <c r="F99" s="364"/>
      <c r="G99" s="364"/>
      <c r="H99" s="364"/>
      <c r="I99" s="364"/>
      <c r="J99" s="364"/>
      <c r="K99" s="364"/>
    </row>
    <row r="100" spans="1:11" ht="19.5" customHeight="1">
      <c r="A100" s="236">
        <v>-6</v>
      </c>
      <c r="B100" s="364" t="s">
        <v>455</v>
      </c>
      <c r="C100" s="364"/>
      <c r="D100" s="364"/>
      <c r="E100" s="364"/>
      <c r="F100" s="364"/>
      <c r="G100" s="364"/>
      <c r="H100" s="364"/>
      <c r="I100" s="364"/>
      <c r="J100" s="364"/>
      <c r="K100" s="364"/>
    </row>
    <row r="101" spans="1:11" ht="19.5" customHeight="1">
      <c r="A101" s="236">
        <v>-7</v>
      </c>
      <c r="B101" s="364" t="s">
        <v>644</v>
      </c>
      <c r="C101" s="364"/>
      <c r="D101" s="364"/>
      <c r="E101" s="364"/>
      <c r="F101" s="364"/>
      <c r="G101" s="364"/>
      <c r="H101" s="273"/>
      <c r="I101" s="273"/>
      <c r="J101" s="273"/>
      <c r="K101" s="273"/>
    </row>
    <row r="102" spans="1:11" ht="19.399999999999999" customHeight="1">
      <c r="A102" s="236">
        <v>-8</v>
      </c>
      <c r="B102" s="364" t="s">
        <v>713</v>
      </c>
      <c r="C102" s="364"/>
      <c r="D102" s="364"/>
      <c r="E102" s="364"/>
      <c r="F102" s="364"/>
      <c r="G102" s="364"/>
      <c r="H102" s="364"/>
      <c r="I102" s="364"/>
      <c r="J102" s="364"/>
      <c r="K102" s="364"/>
    </row>
    <row r="103" spans="1:11" ht="19.5" customHeight="1">
      <c r="A103" s="236">
        <v>-9</v>
      </c>
      <c r="B103" s="364" t="s">
        <v>410</v>
      </c>
      <c r="C103" s="364"/>
      <c r="D103" s="364"/>
      <c r="E103" s="364"/>
      <c r="F103" s="364"/>
      <c r="G103" s="364"/>
      <c r="H103" s="364"/>
      <c r="I103" s="364"/>
      <c r="J103" s="364"/>
      <c r="K103" s="364"/>
    </row>
  </sheetData>
  <autoFilter ref="A7:P93" xr:uid="{00000000-0009-0000-0000-000010000000}"/>
  <mergeCells count="9">
    <mergeCell ref="B102:K102"/>
    <mergeCell ref="B103:K103"/>
    <mergeCell ref="B99:K99"/>
    <mergeCell ref="B95:K95"/>
    <mergeCell ref="B96:K96"/>
    <mergeCell ref="B97:K97"/>
    <mergeCell ref="B98:K98"/>
    <mergeCell ref="B100:K100"/>
    <mergeCell ref="B101:G101"/>
  </mergeCells>
  <conditionalFormatting sqref="B8:K93">
    <cfRule type="expression" dxfId="219" priority="1">
      <formula>MOD(ROW(),2)=0</formula>
    </cfRule>
  </conditionalFormatting>
  <pageMargins left="0.45" right="0.45" top="0.25" bottom="0.25" header="0.3" footer="0.3"/>
  <pageSetup paperSize="3" scale="77"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K5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585</v>
      </c>
      <c r="C6" s="155"/>
      <c r="D6" s="156">
        <f>'CPN Portfolio 9.30.16 '!I47</f>
        <v>6482</v>
      </c>
      <c r="E6" s="156">
        <f>'CPN Portfolio 9.30.16 '!I63</f>
        <v>8876</v>
      </c>
      <c r="F6" s="156">
        <f>'CPN Portfolio 9.30.16 '!I98</f>
        <v>7377.5</v>
      </c>
      <c r="G6" s="158"/>
      <c r="H6" s="156">
        <f>SUM(D6:G6)</f>
        <v>22735.5</v>
      </c>
      <c r="J6" s="159"/>
    </row>
    <row r="7" spans="1:11">
      <c r="A7" s="147"/>
      <c r="B7" s="366" t="s">
        <v>599</v>
      </c>
      <c r="C7" s="366"/>
      <c r="D7" s="267">
        <v>-27</v>
      </c>
      <c r="E7" s="267"/>
      <c r="F7" s="267"/>
      <c r="G7" s="271"/>
      <c r="H7" s="267">
        <f>SUM(D7:F7)</f>
        <v>-27</v>
      </c>
      <c r="J7" s="159"/>
    </row>
    <row r="8" spans="1:11">
      <c r="A8" s="147"/>
      <c r="B8" s="365" t="s">
        <v>15</v>
      </c>
      <c r="C8" s="365"/>
      <c r="D8" s="267">
        <v>-1</v>
      </c>
      <c r="E8" s="267"/>
      <c r="F8" s="267"/>
      <c r="G8" s="271"/>
      <c r="H8" s="267">
        <f t="shared" ref="H8:H14" si="0">SUM(D8:F8)</f>
        <v>-1</v>
      </c>
      <c r="J8" s="159"/>
    </row>
    <row r="9" spans="1:11">
      <c r="A9" s="147"/>
      <c r="B9" s="366" t="s">
        <v>18</v>
      </c>
      <c r="C9" s="366"/>
      <c r="D9" s="267">
        <v>-2</v>
      </c>
      <c r="E9" s="267"/>
      <c r="F9" s="267"/>
      <c r="G9" s="271"/>
      <c r="H9" s="267">
        <f t="shared" si="0"/>
        <v>-2</v>
      </c>
      <c r="J9" s="159"/>
    </row>
    <row r="10" spans="1:11">
      <c r="A10" s="147"/>
      <c r="B10" s="276" t="s">
        <v>19</v>
      </c>
      <c r="C10" s="278"/>
      <c r="D10" s="267">
        <v>3</v>
      </c>
      <c r="E10" s="267"/>
      <c r="F10" s="267"/>
      <c r="G10" s="271"/>
      <c r="H10" s="267">
        <f t="shared" si="0"/>
        <v>3</v>
      </c>
      <c r="J10" s="159"/>
    </row>
    <row r="11" spans="1:11">
      <c r="A11" s="147"/>
      <c r="B11" s="277" t="s">
        <v>20</v>
      </c>
      <c r="C11" s="279"/>
      <c r="D11" s="267">
        <v>4</v>
      </c>
      <c r="E11" s="267"/>
      <c r="F11" s="267"/>
      <c r="G11" s="271"/>
      <c r="H11" s="267">
        <f t="shared" si="0"/>
        <v>4</v>
      </c>
      <c r="J11" s="159"/>
    </row>
    <row r="12" spans="1:11">
      <c r="A12" s="147"/>
      <c r="B12" s="365" t="s">
        <v>26</v>
      </c>
      <c r="C12" s="365"/>
      <c r="D12" s="267">
        <v>1</v>
      </c>
      <c r="E12" s="267"/>
      <c r="F12" s="267"/>
      <c r="G12" s="271"/>
      <c r="H12" s="267">
        <f t="shared" si="0"/>
        <v>1</v>
      </c>
      <c r="J12" s="159"/>
    </row>
    <row r="13" spans="1:11">
      <c r="A13" s="147"/>
      <c r="B13" s="277" t="s">
        <v>23</v>
      </c>
      <c r="C13" s="279"/>
      <c r="D13" s="267">
        <v>5</v>
      </c>
      <c r="E13" s="267"/>
      <c r="F13" s="267"/>
      <c r="G13" s="271"/>
      <c r="H13" s="267">
        <f t="shared" si="0"/>
        <v>5</v>
      </c>
      <c r="J13" s="159"/>
    </row>
    <row r="14" spans="1:11">
      <c r="A14" s="147"/>
      <c r="B14" s="276" t="s">
        <v>25</v>
      </c>
      <c r="C14" s="278"/>
      <c r="D14" s="267">
        <v>1</v>
      </c>
      <c r="E14" s="267"/>
      <c r="F14" s="267"/>
      <c r="G14" s="271"/>
      <c r="H14" s="267">
        <f t="shared" si="0"/>
        <v>1</v>
      </c>
      <c r="J14" s="159"/>
    </row>
    <row r="15" spans="1:11">
      <c r="A15" s="147"/>
      <c r="B15" s="277" t="s">
        <v>28</v>
      </c>
      <c r="C15" s="279"/>
      <c r="D15" s="267">
        <v>16</v>
      </c>
      <c r="E15" s="267"/>
      <c r="F15" s="267"/>
      <c r="G15" s="271"/>
      <c r="H15" s="267">
        <f>SUM(D15:F15)</f>
        <v>16</v>
      </c>
      <c r="J15" s="159"/>
    </row>
    <row r="16" spans="1:11">
      <c r="B16" s="276" t="s">
        <v>603</v>
      </c>
      <c r="D16" s="272"/>
      <c r="E16" s="267"/>
      <c r="F16" s="267">
        <v>-280</v>
      </c>
      <c r="G16" s="272"/>
      <c r="H16" s="267">
        <f t="shared" ref="H16" si="1">SUM(D16:F16)</f>
        <v>-280</v>
      </c>
    </row>
    <row r="17" spans="1:10">
      <c r="A17" s="147"/>
      <c r="B17" s="155" t="s">
        <v>606</v>
      </c>
      <c r="C17" s="161"/>
      <c r="D17" s="214">
        <f>SUM(D6:D16)</f>
        <v>6482</v>
      </c>
      <c r="E17" s="214">
        <f t="shared" ref="E17:H17" si="2">SUM(E6:E16)</f>
        <v>8876</v>
      </c>
      <c r="F17" s="214">
        <f>SUM(F6:F16)</f>
        <v>7097.5</v>
      </c>
      <c r="G17" s="214">
        <f t="shared" si="2"/>
        <v>0</v>
      </c>
      <c r="H17" s="214">
        <f t="shared" si="2"/>
        <v>22455.5</v>
      </c>
      <c r="J17" s="159">
        <f>H17-'CPN Portfolio 10.26.16 '!I97</f>
        <v>0</v>
      </c>
    </row>
    <row r="18" spans="1:10">
      <c r="A18" s="147"/>
      <c r="B18" s="155"/>
      <c r="C18" s="161"/>
      <c r="D18" s="167"/>
      <c r="E18" s="167"/>
      <c r="F18" s="167"/>
      <c r="G18" s="168"/>
      <c r="H18" s="169"/>
    </row>
    <row r="19" spans="1:10">
      <c r="A19" s="147"/>
      <c r="B19" s="155"/>
      <c r="C19" s="161"/>
      <c r="D19" s="167"/>
      <c r="E19" s="167"/>
      <c r="F19" s="167"/>
      <c r="G19" s="168"/>
      <c r="H19" s="169"/>
    </row>
    <row r="20" spans="1:10">
      <c r="A20" s="147"/>
      <c r="B20" s="155" t="s">
        <v>538</v>
      </c>
      <c r="C20" s="161"/>
      <c r="D20" s="167"/>
      <c r="E20" s="167"/>
      <c r="F20" s="167"/>
      <c r="G20" s="168"/>
      <c r="H20" s="169"/>
    </row>
    <row r="21" spans="1:10">
      <c r="A21" s="147"/>
      <c r="B21" s="238" t="s">
        <v>326</v>
      </c>
      <c r="C21" s="161"/>
      <c r="D21" s="167"/>
      <c r="E21" s="167"/>
      <c r="F21" s="167"/>
      <c r="G21" s="168"/>
      <c r="H21" s="169" t="s">
        <v>582</v>
      </c>
    </row>
    <row r="22" spans="1:10">
      <c r="A22" s="147"/>
      <c r="B22" s="160" t="s">
        <v>584</v>
      </c>
      <c r="C22" s="161"/>
      <c r="D22" s="167">
        <v>0</v>
      </c>
      <c r="E22" s="167">
        <v>0</v>
      </c>
      <c r="F22" s="167">
        <v>68</v>
      </c>
      <c r="G22" s="168"/>
      <c r="H22" s="169">
        <f>SUM(D22:F22)</f>
        <v>68</v>
      </c>
    </row>
    <row r="23" spans="1:10">
      <c r="A23" s="147"/>
      <c r="B23" s="160" t="s">
        <v>494</v>
      </c>
      <c r="C23" s="161"/>
      <c r="D23" s="274">
        <v>0</v>
      </c>
      <c r="E23" s="274">
        <v>0</v>
      </c>
      <c r="F23" s="274">
        <v>668</v>
      </c>
      <c r="G23" s="168"/>
      <c r="H23" s="275">
        <f>SUM(D23:F23)</f>
        <v>668</v>
      </c>
    </row>
    <row r="24" spans="1:10">
      <c r="A24" s="147"/>
      <c r="B24" s="160" t="s">
        <v>425</v>
      </c>
      <c r="C24" s="161"/>
      <c r="D24" s="167">
        <f t="shared" ref="D24:E24" si="3">SUM(D22:D23)</f>
        <v>0</v>
      </c>
      <c r="E24" s="167">
        <f t="shared" si="3"/>
        <v>0</v>
      </c>
      <c r="F24" s="167">
        <f>SUM(F22:F23)</f>
        <v>736</v>
      </c>
      <c r="G24" s="167">
        <f t="shared" ref="G24:H24" si="4">SUM(G22:G23)</f>
        <v>0</v>
      </c>
      <c r="H24" s="167">
        <f t="shared" si="4"/>
        <v>736</v>
      </c>
    </row>
    <row r="25" spans="1:10">
      <c r="A25" s="147"/>
      <c r="B25" s="239" t="s">
        <v>360</v>
      </c>
      <c r="C25" s="161"/>
      <c r="D25" s="167"/>
      <c r="E25" s="167"/>
      <c r="F25" s="167"/>
      <c r="G25" s="168"/>
      <c r="H25" s="169"/>
    </row>
    <row r="26" spans="1:10">
      <c r="A26" s="147"/>
      <c r="B26" s="160" t="s">
        <v>522</v>
      </c>
      <c r="C26" s="161"/>
      <c r="D26" s="167"/>
      <c r="E26" s="167">
        <v>0</v>
      </c>
      <c r="F26" s="167"/>
      <c r="G26" s="168"/>
      <c r="H26" s="169">
        <f>SUM(D26:F26)</f>
        <v>0</v>
      </c>
    </row>
    <row r="27" spans="1:10">
      <c r="A27" s="147"/>
      <c r="B27" s="160" t="s">
        <v>519</v>
      </c>
      <c r="C27" s="161"/>
      <c r="D27" s="266"/>
      <c r="E27" s="266"/>
      <c r="F27" s="266">
        <v>280</v>
      </c>
      <c r="G27" s="282"/>
      <c r="H27" s="281">
        <f>SUM(D27:F27)</f>
        <v>280</v>
      </c>
    </row>
    <row r="28" spans="1:10">
      <c r="A28" s="147"/>
      <c r="B28" s="160" t="s">
        <v>602</v>
      </c>
      <c r="C28" s="161"/>
      <c r="D28" s="266"/>
      <c r="E28" s="266"/>
      <c r="F28" s="266">
        <v>-280</v>
      </c>
      <c r="G28" s="280"/>
      <c r="H28" s="281">
        <v>-280</v>
      </c>
    </row>
    <row r="29" spans="1:10" ht="14.5" thickBot="1">
      <c r="A29" s="147"/>
      <c r="B29" s="160" t="s">
        <v>587</v>
      </c>
      <c r="C29" s="161"/>
      <c r="D29" s="171">
        <f>SUM(D26:D28)</f>
        <v>0</v>
      </c>
      <c r="E29" s="171">
        <f t="shared" ref="E29:H29" si="5">SUM(E26:E28)</f>
        <v>0</v>
      </c>
      <c r="F29" s="171">
        <f t="shared" si="5"/>
        <v>0</v>
      </c>
      <c r="G29" s="171">
        <f t="shared" si="5"/>
        <v>0</v>
      </c>
      <c r="H29" s="171">
        <f t="shared" si="5"/>
        <v>0</v>
      </c>
      <c r="J29" s="159"/>
    </row>
    <row r="30" spans="1:10" ht="14.5" thickTop="1">
      <c r="A30" s="147"/>
      <c r="B30" s="160"/>
      <c r="C30" s="161"/>
      <c r="D30" s="173"/>
      <c r="E30" s="173"/>
      <c r="F30" s="174"/>
      <c r="G30" s="175"/>
      <c r="H30" s="176"/>
    </row>
    <row r="31" spans="1:10" ht="14.5" thickBot="1">
      <c r="A31" s="147"/>
      <c r="B31" s="148" t="s">
        <v>537</v>
      </c>
      <c r="C31" s="161"/>
      <c r="D31" s="179">
        <f>+D17+D24+D29</f>
        <v>6482</v>
      </c>
      <c r="E31" s="179">
        <f>+E17+E24+E29</f>
        <v>8876</v>
      </c>
      <c r="F31" s="179">
        <f>+F17+F24+F29</f>
        <v>7833.5</v>
      </c>
      <c r="G31" s="179">
        <f t="shared" ref="G31:H31" si="6">+G17+G24+G29</f>
        <v>0</v>
      </c>
      <c r="H31" s="179">
        <f t="shared" si="6"/>
        <v>23191.5</v>
      </c>
      <c r="J31" s="159">
        <f>H31-'CPN Portfolio 10.26.16 '!I104</f>
        <v>0</v>
      </c>
    </row>
    <row r="32" spans="1:10">
      <c r="A32" s="147"/>
    </row>
    <row r="33" spans="1:10">
      <c r="A33" s="147"/>
      <c r="H33" s="244" t="s">
        <v>409</v>
      </c>
      <c r="J33" s="265"/>
    </row>
    <row r="34" spans="1:10">
      <c r="B34" s="243" t="s">
        <v>387</v>
      </c>
      <c r="C34"/>
      <c r="D34" t="s">
        <v>388</v>
      </c>
      <c r="H34" s="147">
        <v>10</v>
      </c>
    </row>
    <row r="35" spans="1:10">
      <c r="B35" s="243" t="s">
        <v>389</v>
      </c>
      <c r="C35"/>
      <c r="D35" t="s">
        <v>390</v>
      </c>
      <c r="H35" s="147">
        <v>44</v>
      </c>
      <c r="J35" s="159"/>
    </row>
    <row r="36" spans="1:10">
      <c r="B36" s="243" t="s">
        <v>391</v>
      </c>
      <c r="C36"/>
      <c r="D36" t="s">
        <v>392</v>
      </c>
      <c r="H36" s="147">
        <f>14+28</f>
        <v>42</v>
      </c>
    </row>
    <row r="37" spans="1:10">
      <c r="B37" s="243" t="s">
        <v>393</v>
      </c>
      <c r="C37"/>
      <c r="D37" t="s">
        <v>394</v>
      </c>
      <c r="H37" s="147">
        <v>12</v>
      </c>
    </row>
    <row r="38" spans="1:10">
      <c r="B38" s="243" t="s">
        <v>395</v>
      </c>
      <c r="C38"/>
      <c r="D38" t="s">
        <v>396</v>
      </c>
      <c r="H38" s="147">
        <f>6+9</f>
        <v>15</v>
      </c>
    </row>
    <row r="39" spans="1:10">
      <c r="B39" s="243" t="s">
        <v>397</v>
      </c>
      <c r="C39"/>
      <c r="D39" t="s">
        <v>404</v>
      </c>
      <c r="H39" s="147">
        <v>12</v>
      </c>
    </row>
    <row r="40" spans="1:10">
      <c r="B40" s="243" t="s">
        <v>406</v>
      </c>
      <c r="C40"/>
      <c r="D40" t="s">
        <v>407</v>
      </c>
      <c r="H40" s="147">
        <v>15</v>
      </c>
    </row>
    <row r="41" spans="1:10">
      <c r="B41" s="243" t="s">
        <v>398</v>
      </c>
      <c r="C41"/>
      <c r="D41" t="s">
        <v>399</v>
      </c>
      <c r="H41" s="147">
        <v>19</v>
      </c>
    </row>
    <row r="42" spans="1:10">
      <c r="B42" s="243" t="s">
        <v>400</v>
      </c>
      <c r="C42"/>
      <c r="D42" t="s">
        <v>401</v>
      </c>
      <c r="H42" s="147">
        <v>20</v>
      </c>
    </row>
    <row r="43" spans="1:10">
      <c r="B43" s="243" t="s">
        <v>434</v>
      </c>
      <c r="C43"/>
      <c r="D43" t="s">
        <v>435</v>
      </c>
      <c r="H43" s="147">
        <v>10</v>
      </c>
    </row>
    <row r="44" spans="1:10">
      <c r="B44" s="243" t="s">
        <v>434</v>
      </c>
      <c r="C44"/>
      <c r="D44" s="73" t="s">
        <v>484</v>
      </c>
      <c r="H44" s="147">
        <v>10</v>
      </c>
    </row>
    <row r="45" spans="1:10" ht="14.5" thickBot="1">
      <c r="B45" s="243"/>
      <c r="C45"/>
      <c r="D45"/>
      <c r="H45" s="245">
        <f>SUM(H34:H44)</f>
        <v>209</v>
      </c>
    </row>
    <row r="46" spans="1:10" ht="14.5" thickTop="1">
      <c r="B46" s="243" t="s">
        <v>402</v>
      </c>
      <c r="C46"/>
      <c r="D46" t="s">
        <v>485</v>
      </c>
    </row>
    <row r="47" spans="1:10">
      <c r="B47" s="243" t="s">
        <v>403</v>
      </c>
      <c r="C47"/>
      <c r="D47" t="s">
        <v>405</v>
      </c>
    </row>
    <row r="49" spans="2:5">
      <c r="B49" s="243" t="s">
        <v>429</v>
      </c>
      <c r="D49" s="147" t="s">
        <v>430</v>
      </c>
    </row>
    <row r="50" spans="2:5">
      <c r="B50" s="243" t="s">
        <v>402</v>
      </c>
      <c r="D50" t="s">
        <v>437</v>
      </c>
      <c r="E50"/>
    </row>
  </sheetData>
  <mergeCells count="4">
    <mergeCell ref="B8:C8"/>
    <mergeCell ref="B9:C9"/>
    <mergeCell ref="B12:C12"/>
    <mergeCell ref="B7:C7"/>
  </mergeCells>
  <conditionalFormatting sqref="B21">
    <cfRule type="expression" dxfId="77" priority="5">
      <formula>MOD(ROW(),2)=0</formula>
    </cfRule>
  </conditionalFormatting>
  <conditionalFormatting sqref="B26:B28">
    <cfRule type="expression" dxfId="76" priority="1">
      <formula>MOD(ROW(),2)=0</formula>
    </cfRule>
  </conditionalFormatting>
  <pageMargins left="0.7" right="0.7" top="0.75" bottom="0.75" header="0.3" footer="0.3"/>
  <pageSetup scale="78"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S121"/>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9" ht="20">
      <c r="B1" s="72"/>
    </row>
    <row r="2" spans="1:19" ht="17.5">
      <c r="A2" s="217" t="s">
        <v>583</v>
      </c>
      <c r="C2" s="75"/>
    </row>
    <row r="3" spans="1:19" ht="13">
      <c r="B3" s="76"/>
      <c r="C3" s="76"/>
      <c r="D3" s="76"/>
      <c r="E3" s="76"/>
      <c r="F3" s="77"/>
      <c r="G3" s="76"/>
      <c r="H3" s="76"/>
      <c r="I3" s="199"/>
      <c r="J3" s="76"/>
      <c r="K3" s="199"/>
    </row>
    <row r="4" spans="1:19" ht="13">
      <c r="C4" s="78"/>
      <c r="H4" s="105"/>
      <c r="I4" s="218" t="s">
        <v>5</v>
      </c>
      <c r="J4" s="79"/>
      <c r="K4" s="218" t="s">
        <v>5</v>
      </c>
    </row>
    <row r="5" spans="1:19" ht="13">
      <c r="B5" s="79"/>
      <c r="C5" s="79"/>
      <c r="E5" s="79" t="s">
        <v>2</v>
      </c>
      <c r="F5" s="79"/>
      <c r="G5" s="79" t="s">
        <v>4</v>
      </c>
      <c r="H5" s="105"/>
      <c r="I5" s="246" t="s">
        <v>9</v>
      </c>
      <c r="J5" s="79"/>
      <c r="K5" s="246" t="s">
        <v>121</v>
      </c>
    </row>
    <row r="6" spans="1:19" ht="13">
      <c r="B6" s="79"/>
      <c r="C6" s="79"/>
      <c r="D6" s="79" t="s">
        <v>1</v>
      </c>
      <c r="E6" s="79" t="s">
        <v>7</v>
      </c>
      <c r="F6" s="79"/>
      <c r="G6" s="79" t="s">
        <v>9</v>
      </c>
      <c r="H6" s="105"/>
      <c r="I6" s="246" t="s">
        <v>12</v>
      </c>
      <c r="J6" s="79"/>
      <c r="K6" s="246" t="s">
        <v>8</v>
      </c>
    </row>
    <row r="7" spans="1:19" ht="15.5" thickBot="1">
      <c r="B7" s="219" t="s">
        <v>0</v>
      </c>
      <c r="C7" s="80"/>
      <c r="D7" s="80" t="s">
        <v>6</v>
      </c>
      <c r="E7" s="80" t="s">
        <v>10</v>
      </c>
      <c r="F7" s="80" t="s">
        <v>3</v>
      </c>
      <c r="G7" s="80" t="s">
        <v>11</v>
      </c>
      <c r="H7" s="220"/>
      <c r="I7" s="247" t="s">
        <v>126</v>
      </c>
      <c r="J7" s="79"/>
      <c r="K7" s="247" t="s">
        <v>127</v>
      </c>
      <c r="O7" s="222" t="s">
        <v>276</v>
      </c>
    </row>
    <row r="8" spans="1:19" ht="13">
      <c r="B8" s="90" t="s">
        <v>13</v>
      </c>
      <c r="C8" s="90"/>
      <c r="D8" s="76"/>
      <c r="E8" s="76"/>
      <c r="F8" s="77"/>
      <c r="G8" s="76"/>
      <c r="H8" s="76"/>
      <c r="I8" s="199"/>
      <c r="J8" s="76"/>
      <c r="K8" s="199"/>
      <c r="M8" s="194" t="s">
        <v>137</v>
      </c>
    </row>
    <row r="9" spans="1:19" ht="13">
      <c r="B9" s="223" t="s">
        <v>14</v>
      </c>
      <c r="C9" s="90"/>
      <c r="D9" s="76"/>
      <c r="E9" s="76"/>
      <c r="F9" s="77"/>
      <c r="G9" s="76"/>
      <c r="H9" s="76"/>
      <c r="I9" s="199"/>
      <c r="J9" s="76"/>
      <c r="K9" s="199"/>
      <c r="S9" s="73" t="s">
        <v>582</v>
      </c>
    </row>
    <row r="10" spans="1:19" ht="13">
      <c r="B10" s="83" t="s">
        <v>15</v>
      </c>
      <c r="C10" s="84"/>
      <c r="D10" s="103" t="s">
        <v>16</v>
      </c>
      <c r="E10" s="103" t="s">
        <v>17</v>
      </c>
      <c r="F10" s="103" t="s">
        <v>243</v>
      </c>
      <c r="G10" s="104">
        <v>1</v>
      </c>
      <c r="H10" s="105"/>
      <c r="I10" s="253">
        <v>85</v>
      </c>
      <c r="J10" s="59"/>
      <c r="K10" s="253">
        <v>85</v>
      </c>
      <c r="M10" s="194">
        <v>1</v>
      </c>
      <c r="O10" s="194">
        <v>1</v>
      </c>
      <c r="Q10" s="268"/>
    </row>
    <row r="11" spans="1:19" ht="13">
      <c r="B11" s="83" t="s">
        <v>18</v>
      </c>
      <c r="C11" s="84"/>
      <c r="D11" s="103" t="s">
        <v>16</v>
      </c>
      <c r="E11" s="103" t="s">
        <v>17</v>
      </c>
      <c r="F11" s="103" t="s">
        <v>243</v>
      </c>
      <c r="G11" s="104">
        <v>1</v>
      </c>
      <c r="H11" s="105"/>
      <c r="I11" s="253">
        <v>78</v>
      </c>
      <c r="J11" s="59"/>
      <c r="K11" s="253">
        <v>78</v>
      </c>
      <c r="M11" s="194">
        <f t="shared" ref="M11:M23" si="0">+M10+1</f>
        <v>2</v>
      </c>
      <c r="O11" s="194">
        <f t="shared" ref="O11:O23" si="1">+O10+1</f>
        <v>2</v>
      </c>
      <c r="Q11" s="268"/>
    </row>
    <row r="12" spans="1:19" ht="13">
      <c r="B12" s="83" t="s">
        <v>19</v>
      </c>
      <c r="C12" s="84"/>
      <c r="D12" s="103" t="s">
        <v>16</v>
      </c>
      <c r="E12" s="103" t="s">
        <v>17</v>
      </c>
      <c r="F12" s="103" t="s">
        <v>243</v>
      </c>
      <c r="G12" s="104">
        <v>1</v>
      </c>
      <c r="H12" s="105"/>
      <c r="I12" s="253">
        <v>66</v>
      </c>
      <c r="J12" s="59"/>
      <c r="K12" s="253">
        <v>66</v>
      </c>
      <c r="M12" s="194">
        <f t="shared" si="0"/>
        <v>3</v>
      </c>
      <c r="O12" s="194">
        <f t="shared" si="1"/>
        <v>3</v>
      </c>
      <c r="Q12" s="268"/>
    </row>
    <row r="13" spans="1:19" ht="13">
      <c r="B13" s="83" t="s">
        <v>20</v>
      </c>
      <c r="C13" s="84"/>
      <c r="D13" s="103" t="s">
        <v>16</v>
      </c>
      <c r="E13" s="103" t="s">
        <v>17</v>
      </c>
      <c r="F13" s="103" t="s">
        <v>243</v>
      </c>
      <c r="G13" s="104">
        <v>1</v>
      </c>
      <c r="H13" s="105"/>
      <c r="I13" s="253">
        <v>64</v>
      </c>
      <c r="J13" s="59"/>
      <c r="K13" s="253">
        <v>64</v>
      </c>
      <c r="M13" s="194">
        <f t="shared" si="0"/>
        <v>4</v>
      </c>
      <c r="O13" s="194">
        <f t="shared" si="1"/>
        <v>4</v>
      </c>
      <c r="Q13" s="268"/>
    </row>
    <row r="14" spans="1:19" ht="13">
      <c r="B14" s="83" t="s">
        <v>26</v>
      </c>
      <c r="C14" s="84"/>
      <c r="D14" s="103" t="s">
        <v>16</v>
      </c>
      <c r="E14" s="103" t="s">
        <v>17</v>
      </c>
      <c r="F14" s="103" t="s">
        <v>243</v>
      </c>
      <c r="G14" s="104">
        <v>1</v>
      </c>
      <c r="H14" s="105"/>
      <c r="I14" s="253">
        <v>60</v>
      </c>
      <c r="J14" s="59"/>
      <c r="K14" s="253">
        <v>60</v>
      </c>
      <c r="M14" s="194">
        <f t="shared" si="0"/>
        <v>5</v>
      </c>
      <c r="O14" s="194">
        <f t="shared" si="1"/>
        <v>5</v>
      </c>
      <c r="Q14" s="268"/>
    </row>
    <row r="15" spans="1:19" ht="13">
      <c r="B15" s="83" t="s">
        <v>21</v>
      </c>
      <c r="C15" s="84"/>
      <c r="D15" s="103" t="s">
        <v>16</v>
      </c>
      <c r="E15" s="103" t="s">
        <v>17</v>
      </c>
      <c r="F15" s="103" t="s">
        <v>243</v>
      </c>
      <c r="G15" s="104">
        <v>1</v>
      </c>
      <c r="H15" s="105"/>
      <c r="I15" s="253">
        <v>53</v>
      </c>
      <c r="J15" s="59"/>
      <c r="K15" s="253">
        <v>53</v>
      </c>
      <c r="M15" s="194">
        <f t="shared" si="0"/>
        <v>6</v>
      </c>
      <c r="O15" s="194">
        <f t="shared" si="1"/>
        <v>6</v>
      </c>
      <c r="Q15" s="268"/>
    </row>
    <row r="16" spans="1:19" ht="13">
      <c r="B16" s="83" t="s">
        <v>22</v>
      </c>
      <c r="C16" s="84"/>
      <c r="D16" s="103" t="s">
        <v>16</v>
      </c>
      <c r="E16" s="103" t="s">
        <v>17</v>
      </c>
      <c r="F16" s="103" t="s">
        <v>243</v>
      </c>
      <c r="G16" s="104">
        <v>1</v>
      </c>
      <c r="H16" s="105"/>
      <c r="I16" s="253">
        <v>51</v>
      </c>
      <c r="J16" s="59"/>
      <c r="K16" s="253">
        <v>51</v>
      </c>
      <c r="M16" s="194">
        <f t="shared" si="0"/>
        <v>7</v>
      </c>
      <c r="O16" s="194">
        <f t="shared" si="1"/>
        <v>7</v>
      </c>
      <c r="Q16" s="268"/>
    </row>
    <row r="17" spans="2:17" ht="13">
      <c r="B17" s="83" t="s">
        <v>23</v>
      </c>
      <c r="C17" s="84"/>
      <c r="D17" s="103" t="s">
        <v>16</v>
      </c>
      <c r="E17" s="103" t="s">
        <v>17</v>
      </c>
      <c r="F17" s="103" t="s">
        <v>243</v>
      </c>
      <c r="G17" s="104">
        <v>1</v>
      </c>
      <c r="H17" s="105"/>
      <c r="I17" s="253">
        <v>49</v>
      </c>
      <c r="J17" s="59"/>
      <c r="K17" s="253">
        <v>49</v>
      </c>
      <c r="M17" s="194">
        <f t="shared" si="0"/>
        <v>8</v>
      </c>
      <c r="O17" s="194">
        <f t="shared" si="1"/>
        <v>8</v>
      </c>
      <c r="Q17" s="268"/>
    </row>
    <row r="18" spans="2:17" ht="13">
      <c r="B18" s="83" t="s">
        <v>25</v>
      </c>
      <c r="C18" s="84"/>
      <c r="D18" s="103" t="s">
        <v>16</v>
      </c>
      <c r="E18" s="103" t="s">
        <v>17</v>
      </c>
      <c r="F18" s="103" t="s">
        <v>243</v>
      </c>
      <c r="G18" s="104">
        <v>1</v>
      </c>
      <c r="H18" s="105"/>
      <c r="I18" s="253">
        <v>49</v>
      </c>
      <c r="J18" s="59"/>
      <c r="K18" s="253">
        <v>49</v>
      </c>
      <c r="M18" s="194">
        <f t="shared" si="0"/>
        <v>9</v>
      </c>
      <c r="O18" s="194">
        <f t="shared" si="1"/>
        <v>9</v>
      </c>
      <c r="Q18" s="268"/>
    </row>
    <row r="19" spans="2:17" ht="13">
      <c r="B19" s="83" t="s">
        <v>24</v>
      </c>
      <c r="C19" s="84"/>
      <c r="D19" s="103" t="s">
        <v>16</v>
      </c>
      <c r="E19" s="103" t="s">
        <v>17</v>
      </c>
      <c r="F19" s="103" t="s">
        <v>243</v>
      </c>
      <c r="G19" s="104">
        <v>1</v>
      </c>
      <c r="H19" s="105"/>
      <c r="I19" s="253">
        <v>47</v>
      </c>
      <c r="J19" s="59"/>
      <c r="K19" s="253">
        <v>47</v>
      </c>
      <c r="M19" s="194">
        <f t="shared" si="0"/>
        <v>10</v>
      </c>
      <c r="O19" s="194">
        <f t="shared" si="1"/>
        <v>10</v>
      </c>
      <c r="Q19" s="268"/>
    </row>
    <row r="20" spans="2:17" ht="13">
      <c r="B20" s="83" t="s">
        <v>27</v>
      </c>
      <c r="C20" s="84"/>
      <c r="D20" s="103" t="s">
        <v>16</v>
      </c>
      <c r="E20" s="103" t="s">
        <v>17</v>
      </c>
      <c r="F20" s="103" t="s">
        <v>243</v>
      </c>
      <c r="G20" s="104">
        <v>1</v>
      </c>
      <c r="H20" s="105"/>
      <c r="I20" s="253">
        <v>41</v>
      </c>
      <c r="J20" s="59"/>
      <c r="K20" s="253">
        <v>41</v>
      </c>
      <c r="M20" s="194">
        <f t="shared" si="0"/>
        <v>11</v>
      </c>
      <c r="O20" s="194">
        <f t="shared" si="1"/>
        <v>11</v>
      </c>
      <c r="Q20" s="268"/>
    </row>
    <row r="21" spans="2:17" ht="13">
      <c r="B21" s="83" t="s">
        <v>28</v>
      </c>
      <c r="C21" s="84"/>
      <c r="D21" s="103" t="s">
        <v>16</v>
      </c>
      <c r="E21" s="103" t="s">
        <v>17</v>
      </c>
      <c r="F21" s="103" t="s">
        <v>243</v>
      </c>
      <c r="G21" s="104">
        <v>1</v>
      </c>
      <c r="H21" s="105"/>
      <c r="I21" s="253">
        <v>37</v>
      </c>
      <c r="J21" s="59"/>
      <c r="K21" s="253">
        <v>37</v>
      </c>
      <c r="M21" s="194">
        <f t="shared" si="0"/>
        <v>12</v>
      </c>
      <c r="O21" s="194">
        <f t="shared" si="1"/>
        <v>12</v>
      </c>
      <c r="Q21" s="268"/>
    </row>
    <row r="22" spans="2:17" ht="13">
      <c r="B22" s="83" t="s">
        <v>29</v>
      </c>
      <c r="C22" s="84"/>
      <c r="D22" s="103" t="s">
        <v>16</v>
      </c>
      <c r="E22" s="103" t="s">
        <v>17</v>
      </c>
      <c r="F22" s="103" t="s">
        <v>243</v>
      </c>
      <c r="G22" s="104">
        <v>1</v>
      </c>
      <c r="H22" s="105"/>
      <c r="I22" s="253">
        <v>27</v>
      </c>
      <c r="J22" s="59"/>
      <c r="K22" s="253">
        <v>27</v>
      </c>
      <c r="M22" s="194">
        <f t="shared" si="0"/>
        <v>13</v>
      </c>
      <c r="O22" s="194">
        <f t="shared" si="1"/>
        <v>13</v>
      </c>
      <c r="Q22" s="268"/>
    </row>
    <row r="23" spans="2:17" ht="13">
      <c r="B23" s="83" t="s">
        <v>30</v>
      </c>
      <c r="C23" s="84"/>
      <c r="D23" s="103" t="s">
        <v>16</v>
      </c>
      <c r="E23" s="103" t="s">
        <v>17</v>
      </c>
      <c r="F23" s="103" t="s">
        <v>243</v>
      </c>
      <c r="G23" s="104">
        <v>1</v>
      </c>
      <c r="H23" s="105"/>
      <c r="I23" s="253">
        <v>18</v>
      </c>
      <c r="J23" s="59"/>
      <c r="K23" s="253">
        <v>18</v>
      </c>
      <c r="M23" s="194">
        <f t="shared" si="0"/>
        <v>14</v>
      </c>
      <c r="O23" s="194">
        <f t="shared" si="1"/>
        <v>14</v>
      </c>
      <c r="Q23" s="268"/>
    </row>
    <row r="24" spans="2:17" ht="13">
      <c r="B24" s="223" t="s">
        <v>32</v>
      </c>
      <c r="C24" s="90"/>
      <c r="D24" s="76"/>
      <c r="E24" s="76"/>
      <c r="F24" s="77"/>
      <c r="G24" s="224"/>
      <c r="H24" s="76"/>
      <c r="I24" s="199"/>
      <c r="J24" s="76"/>
      <c r="K24" s="199"/>
    </row>
    <row r="25" spans="2:17" ht="13">
      <c r="B25" s="83" t="s">
        <v>33</v>
      </c>
      <c r="C25" s="84"/>
      <c r="D25" s="103" t="s">
        <v>16</v>
      </c>
      <c r="E25" s="103" t="s">
        <v>17</v>
      </c>
      <c r="F25" s="103" t="s">
        <v>273</v>
      </c>
      <c r="G25" s="104">
        <v>1</v>
      </c>
      <c r="H25" s="105"/>
      <c r="I25" s="193">
        <v>835</v>
      </c>
      <c r="J25" s="59"/>
      <c r="K25" s="193">
        <v>857</v>
      </c>
      <c r="M25" s="194" t="e">
        <f>+#REF!+1</f>
        <v>#REF!</v>
      </c>
      <c r="O25" s="194">
        <f>+O23+1</f>
        <v>15</v>
      </c>
    </row>
    <row r="26" spans="2:17" ht="13">
      <c r="B26" s="83" t="s">
        <v>497</v>
      </c>
      <c r="C26" s="84"/>
      <c r="D26" s="103" t="s">
        <v>16</v>
      </c>
      <c r="E26" s="103" t="s">
        <v>17</v>
      </c>
      <c r="F26" s="103" t="s">
        <v>273</v>
      </c>
      <c r="G26" s="104">
        <v>1</v>
      </c>
      <c r="H26" s="105"/>
      <c r="I26" s="193">
        <f>750+20</f>
        <v>770</v>
      </c>
      <c r="J26" s="59"/>
      <c r="K26" s="193">
        <f>729+20</f>
        <v>749</v>
      </c>
      <c r="M26" s="194" t="e">
        <f>+M25+1</f>
        <v>#REF!</v>
      </c>
      <c r="O26" s="194">
        <f t="shared" ref="O26:O46" si="2">O25+1</f>
        <v>16</v>
      </c>
    </row>
    <row r="27" spans="2:17" ht="13">
      <c r="B27" s="83" t="s">
        <v>39</v>
      </c>
      <c r="C27" s="84"/>
      <c r="D27" s="103" t="s">
        <v>16</v>
      </c>
      <c r="E27" s="103" t="s">
        <v>40</v>
      </c>
      <c r="F27" s="103" t="s">
        <v>273</v>
      </c>
      <c r="G27" s="104">
        <v>1</v>
      </c>
      <c r="H27" s="105"/>
      <c r="I27" s="193">
        <v>566</v>
      </c>
      <c r="J27" s="59"/>
      <c r="K27" s="193">
        <v>635</v>
      </c>
      <c r="M27" s="194" t="e">
        <f>+#REF!+1</f>
        <v>#REF!</v>
      </c>
      <c r="O27" s="194">
        <f t="shared" si="2"/>
        <v>17</v>
      </c>
    </row>
    <row r="28" spans="2:17" ht="13">
      <c r="B28" s="83" t="s">
        <v>287</v>
      </c>
      <c r="C28" s="84"/>
      <c r="D28" s="103" t="s">
        <v>16</v>
      </c>
      <c r="E28" s="103" t="s">
        <v>17</v>
      </c>
      <c r="F28" s="103" t="s">
        <v>273</v>
      </c>
      <c r="G28" s="104">
        <v>1</v>
      </c>
      <c r="H28" s="105"/>
      <c r="I28" s="193">
        <v>513</v>
      </c>
      <c r="J28" s="59"/>
      <c r="K28" s="193">
        <v>608</v>
      </c>
      <c r="M28" s="194" t="e">
        <f>+M47+1</f>
        <v>#REF!</v>
      </c>
      <c r="O28" s="194">
        <f t="shared" si="2"/>
        <v>18</v>
      </c>
    </row>
    <row r="29" spans="2:17" ht="13">
      <c r="B29" s="83" t="s">
        <v>41</v>
      </c>
      <c r="C29" s="84"/>
      <c r="D29" s="103" t="s">
        <v>16</v>
      </c>
      <c r="E29" s="103" t="s">
        <v>17</v>
      </c>
      <c r="F29" s="103" t="s">
        <v>273</v>
      </c>
      <c r="G29" s="104">
        <v>1</v>
      </c>
      <c r="H29" s="105"/>
      <c r="I29" s="193">
        <v>564</v>
      </c>
      <c r="J29" s="59"/>
      <c r="K29" s="193">
        <v>605</v>
      </c>
      <c r="M29" s="194" t="e">
        <f>+M27+1</f>
        <v>#REF!</v>
      </c>
      <c r="O29" s="194">
        <f t="shared" si="2"/>
        <v>19</v>
      </c>
    </row>
    <row r="30" spans="2:17" ht="15.5">
      <c r="B30" s="83" t="s">
        <v>590</v>
      </c>
      <c r="C30" s="84"/>
      <c r="D30" s="103" t="s">
        <v>16</v>
      </c>
      <c r="E30" s="103" t="s">
        <v>17</v>
      </c>
      <c r="F30" s="103" t="s">
        <v>273</v>
      </c>
      <c r="G30" s="104">
        <v>1</v>
      </c>
      <c r="H30" s="105"/>
      <c r="I30" s="193">
        <v>542</v>
      </c>
      <c r="J30" s="59"/>
      <c r="K30" s="193">
        <v>578</v>
      </c>
      <c r="M30" s="194" t="e">
        <f>+#REF!+1</f>
        <v>#REF!</v>
      </c>
      <c r="O30" s="194">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5.5">
      <c r="B32" s="83" t="s">
        <v>591</v>
      </c>
      <c r="C32" s="84"/>
      <c r="D32" s="103" t="s">
        <v>16</v>
      </c>
      <c r="E32" s="103" t="s">
        <v>45</v>
      </c>
      <c r="F32" s="103" t="s">
        <v>273</v>
      </c>
      <c r="G32" s="104">
        <v>1</v>
      </c>
      <c r="H32" s="105"/>
      <c r="I32" s="193">
        <v>520</v>
      </c>
      <c r="J32" s="59"/>
      <c r="K32" s="193">
        <v>530</v>
      </c>
      <c r="M32" s="194" t="e">
        <f>+M30+1</f>
        <v>#REF!</v>
      </c>
      <c r="O32" s="194">
        <f t="shared" si="2"/>
        <v>22</v>
      </c>
    </row>
    <row r="33" spans="2:15" ht="13">
      <c r="B33" s="83" t="s">
        <v>116</v>
      </c>
      <c r="C33" s="84"/>
      <c r="D33" s="103" t="s">
        <v>16</v>
      </c>
      <c r="E33" s="103" t="s">
        <v>17</v>
      </c>
      <c r="F33" s="103" t="s">
        <v>273</v>
      </c>
      <c r="G33" s="104">
        <v>0.75</v>
      </c>
      <c r="H33" s="105"/>
      <c r="I33" s="193">
        <v>429</v>
      </c>
      <c r="J33" s="59"/>
      <c r="K33" s="193">
        <v>464.25</v>
      </c>
      <c r="O33" s="194">
        <f t="shared" si="2"/>
        <v>23</v>
      </c>
    </row>
    <row r="34" spans="2:15" ht="13">
      <c r="B34" s="83" t="s">
        <v>47</v>
      </c>
      <c r="C34" s="208"/>
      <c r="D34" s="103" t="s">
        <v>16</v>
      </c>
      <c r="E34" s="103" t="s">
        <v>17</v>
      </c>
      <c r="F34" s="103" t="s">
        <v>273</v>
      </c>
      <c r="G34" s="104">
        <v>1</v>
      </c>
      <c r="H34" s="105"/>
      <c r="I34" s="200">
        <v>243</v>
      </c>
      <c r="J34" s="59"/>
      <c r="K34" s="200">
        <v>309</v>
      </c>
      <c r="M34" s="194">
        <f>M14+1</f>
        <v>6</v>
      </c>
      <c r="O34" s="194">
        <f t="shared" si="2"/>
        <v>24</v>
      </c>
    </row>
    <row r="35" spans="2:15" ht="13">
      <c r="B35" s="83" t="s">
        <v>48</v>
      </c>
      <c r="C35" s="84"/>
      <c r="D35" s="103" t="s">
        <v>16</v>
      </c>
      <c r="E35" s="103" t="s">
        <v>17</v>
      </c>
      <c r="F35" s="103" t="s">
        <v>412</v>
      </c>
      <c r="G35" s="104">
        <v>1</v>
      </c>
      <c r="H35" s="105"/>
      <c r="I35" s="200">
        <v>0</v>
      </c>
      <c r="J35" s="59"/>
      <c r="K35" s="200">
        <v>141</v>
      </c>
      <c r="M35" s="194" t="e">
        <f>+#REF!+1</f>
        <v>#REF!</v>
      </c>
      <c r="O35" s="194">
        <f t="shared" si="2"/>
        <v>25</v>
      </c>
    </row>
    <row r="36" spans="2:15" ht="13">
      <c r="B36" s="83" t="s">
        <v>49</v>
      </c>
      <c r="C36" s="84"/>
      <c r="D36" s="103" t="s">
        <v>16</v>
      </c>
      <c r="E36" s="103" t="s">
        <v>17</v>
      </c>
      <c r="F36" s="103" t="s">
        <v>298</v>
      </c>
      <c r="G36" s="104">
        <v>1</v>
      </c>
      <c r="H36" s="105"/>
      <c r="I36" s="200">
        <v>109</v>
      </c>
      <c r="J36" s="59"/>
      <c r="K36" s="200">
        <v>130</v>
      </c>
      <c r="M36" s="194" t="e">
        <f>+M35+1</f>
        <v>#REF!</v>
      </c>
      <c r="O36" s="194">
        <f t="shared" si="2"/>
        <v>26</v>
      </c>
    </row>
    <row r="37" spans="2:15" ht="13">
      <c r="B37" s="83" t="s">
        <v>50</v>
      </c>
      <c r="C37" s="84"/>
      <c r="D37" s="103" t="s">
        <v>16</v>
      </c>
      <c r="E37" s="103" t="s">
        <v>17</v>
      </c>
      <c r="F37" s="103" t="s">
        <v>298</v>
      </c>
      <c r="G37" s="104">
        <v>1</v>
      </c>
      <c r="H37" s="105"/>
      <c r="I37" s="200">
        <v>120</v>
      </c>
      <c r="J37" s="59"/>
      <c r="K37" s="200">
        <v>120</v>
      </c>
      <c r="M37" s="194" t="e">
        <f t="shared" ref="M37:M46" si="3">+M36+1</f>
        <v>#REF!</v>
      </c>
      <c r="O37" s="194">
        <f t="shared" si="2"/>
        <v>27</v>
      </c>
    </row>
    <row r="38" spans="2:15" ht="13">
      <c r="B38" s="83" t="s">
        <v>53</v>
      </c>
      <c r="C38" s="84"/>
      <c r="D38" s="103" t="s">
        <v>16</v>
      </c>
      <c r="E38" s="103" t="s">
        <v>17</v>
      </c>
      <c r="F38" s="103" t="s">
        <v>412</v>
      </c>
      <c r="G38" s="104">
        <v>1</v>
      </c>
      <c r="H38" s="105"/>
      <c r="I38" s="200">
        <v>0</v>
      </c>
      <c r="J38" s="59"/>
      <c r="K38" s="200">
        <v>48</v>
      </c>
      <c r="M38" s="194" t="e">
        <f>+#REF!+1</f>
        <v>#REF!</v>
      </c>
      <c r="O38" s="194">
        <f t="shared" si="2"/>
        <v>28</v>
      </c>
    </row>
    <row r="39" spans="2:15" ht="13">
      <c r="B39" s="83" t="s">
        <v>54</v>
      </c>
      <c r="C39" s="84"/>
      <c r="D39" s="103" t="s">
        <v>16</v>
      </c>
      <c r="E39" s="103" t="s">
        <v>17</v>
      </c>
      <c r="F39" s="103" t="s">
        <v>412</v>
      </c>
      <c r="G39" s="104">
        <v>1</v>
      </c>
      <c r="H39" s="105"/>
      <c r="I39" s="200">
        <v>0</v>
      </c>
      <c r="J39" s="59"/>
      <c r="K39" s="200">
        <v>47</v>
      </c>
      <c r="M39" s="194" t="e">
        <f t="shared" si="3"/>
        <v>#REF!</v>
      </c>
      <c r="O39" s="194">
        <f t="shared" si="2"/>
        <v>29</v>
      </c>
    </row>
    <row r="40" spans="2:15" ht="13">
      <c r="B40" s="83" t="s">
        <v>55</v>
      </c>
      <c r="C40" s="84"/>
      <c r="D40" s="103" t="s">
        <v>16</v>
      </c>
      <c r="E40" s="103" t="s">
        <v>17</v>
      </c>
      <c r="F40" s="103" t="s">
        <v>412</v>
      </c>
      <c r="G40" s="104">
        <v>1</v>
      </c>
      <c r="H40" s="105"/>
      <c r="I40" s="200">
        <v>0</v>
      </c>
      <c r="J40" s="59"/>
      <c r="K40" s="200">
        <v>47</v>
      </c>
      <c r="M40" s="194" t="e">
        <f t="shared" si="3"/>
        <v>#REF!</v>
      </c>
      <c r="O40" s="194">
        <f t="shared" si="2"/>
        <v>30</v>
      </c>
    </row>
    <row r="41" spans="2:15" ht="13">
      <c r="B41" s="83" t="s">
        <v>56</v>
      </c>
      <c r="C41" s="84"/>
      <c r="D41" s="103" t="s">
        <v>16</v>
      </c>
      <c r="E41" s="103" t="s">
        <v>17</v>
      </c>
      <c r="F41" s="103" t="s">
        <v>412</v>
      </c>
      <c r="G41" s="104">
        <v>1</v>
      </c>
      <c r="H41" s="105"/>
      <c r="I41" s="200">
        <v>0</v>
      </c>
      <c r="J41" s="59"/>
      <c r="K41" s="200">
        <v>47</v>
      </c>
      <c r="M41" s="194" t="e">
        <f t="shared" si="3"/>
        <v>#REF!</v>
      </c>
      <c r="O41" s="194">
        <f t="shared" si="2"/>
        <v>31</v>
      </c>
    </row>
    <row r="42" spans="2:15" ht="13">
      <c r="B42" s="83" t="s">
        <v>57</v>
      </c>
      <c r="C42" s="84"/>
      <c r="D42" s="103" t="s">
        <v>16</v>
      </c>
      <c r="E42" s="103" t="s">
        <v>17</v>
      </c>
      <c r="F42" s="103" t="s">
        <v>412</v>
      </c>
      <c r="G42" s="104">
        <v>1</v>
      </c>
      <c r="H42" s="105"/>
      <c r="I42" s="200">
        <v>0</v>
      </c>
      <c r="J42" s="59"/>
      <c r="K42" s="200">
        <v>47</v>
      </c>
      <c r="M42" s="194" t="e">
        <f t="shared" si="3"/>
        <v>#REF!</v>
      </c>
      <c r="O42" s="194">
        <f t="shared" si="2"/>
        <v>32</v>
      </c>
    </row>
    <row r="43" spans="2:15" ht="13">
      <c r="B43" s="83" t="s">
        <v>58</v>
      </c>
      <c r="C43" s="84"/>
      <c r="D43" s="103" t="s">
        <v>16</v>
      </c>
      <c r="E43" s="103" t="s">
        <v>17</v>
      </c>
      <c r="F43" s="103" t="s">
        <v>412</v>
      </c>
      <c r="G43" s="104">
        <v>1</v>
      </c>
      <c r="H43" s="105"/>
      <c r="I43" s="200">
        <v>0</v>
      </c>
      <c r="J43" s="59"/>
      <c r="K43" s="200">
        <v>47</v>
      </c>
      <c r="M43" s="194" t="e">
        <f t="shared" si="3"/>
        <v>#REF!</v>
      </c>
      <c r="O43" s="194">
        <f t="shared" si="2"/>
        <v>33</v>
      </c>
    </row>
    <row r="44" spans="2:15" ht="13">
      <c r="B44" s="83" t="s">
        <v>59</v>
      </c>
      <c r="C44" s="84"/>
      <c r="D44" s="103" t="s">
        <v>16</v>
      </c>
      <c r="E44" s="103" t="s">
        <v>17</v>
      </c>
      <c r="F44" s="103" t="s">
        <v>412</v>
      </c>
      <c r="G44" s="104">
        <v>1</v>
      </c>
      <c r="H44" s="105"/>
      <c r="I44" s="200">
        <v>0</v>
      </c>
      <c r="J44" s="59"/>
      <c r="K44" s="200">
        <v>47</v>
      </c>
      <c r="M44" s="194" t="e">
        <f t="shared" si="3"/>
        <v>#REF!</v>
      </c>
      <c r="O44" s="194">
        <f t="shared" si="2"/>
        <v>34</v>
      </c>
    </row>
    <row r="45" spans="2:15" ht="13">
      <c r="B45" s="83" t="s">
        <v>60</v>
      </c>
      <c r="C45" s="84"/>
      <c r="D45" s="103" t="s">
        <v>16</v>
      </c>
      <c r="E45" s="103" t="s">
        <v>17</v>
      </c>
      <c r="F45" s="103" t="s">
        <v>412</v>
      </c>
      <c r="G45" s="104">
        <v>1</v>
      </c>
      <c r="H45" s="105"/>
      <c r="I45" s="200">
        <v>0</v>
      </c>
      <c r="J45" s="59"/>
      <c r="K45" s="200">
        <v>44</v>
      </c>
      <c r="M45" s="194" t="e">
        <f t="shared" si="3"/>
        <v>#REF!</v>
      </c>
      <c r="O45" s="194">
        <f t="shared" si="2"/>
        <v>35</v>
      </c>
    </row>
    <row r="46" spans="2:15" ht="13">
      <c r="B46" s="83" t="s">
        <v>61</v>
      </c>
      <c r="C46" s="84"/>
      <c r="D46" s="103" t="s">
        <v>16</v>
      </c>
      <c r="E46" s="103" t="s">
        <v>17</v>
      </c>
      <c r="F46" s="103" t="s">
        <v>273</v>
      </c>
      <c r="G46" s="104">
        <v>1</v>
      </c>
      <c r="H46" s="105"/>
      <c r="I46" s="200">
        <v>28</v>
      </c>
      <c r="J46" s="59"/>
      <c r="K46" s="200">
        <v>28</v>
      </c>
      <c r="M46" s="194" t="e">
        <f t="shared" si="3"/>
        <v>#REF!</v>
      </c>
      <c r="O46" s="194">
        <f t="shared" si="2"/>
        <v>36</v>
      </c>
    </row>
    <row r="47" spans="2:15" ht="13">
      <c r="B47" s="201" t="s">
        <v>62</v>
      </c>
      <c r="C47" s="84"/>
      <c r="D47" s="103"/>
      <c r="E47" s="103"/>
      <c r="F47" s="103"/>
      <c r="G47" s="225"/>
      <c r="H47" s="226"/>
      <c r="I47" s="203">
        <f>SUM(I10:I46)</f>
        <v>6482</v>
      </c>
      <c r="J47" s="204"/>
      <c r="K47" s="203">
        <f>SUM(K10:K46)</f>
        <v>7425.25</v>
      </c>
      <c r="M47" s="194" t="e">
        <f>+M46+1</f>
        <v>#REF!</v>
      </c>
    </row>
    <row r="48" spans="2:15" ht="13">
      <c r="B48" s="90" t="s">
        <v>63</v>
      </c>
      <c r="C48" s="90"/>
      <c r="D48" s="76"/>
      <c r="E48" s="76"/>
      <c r="F48" s="77"/>
      <c r="G48" s="76"/>
      <c r="H48" s="76"/>
      <c r="I48" s="199"/>
      <c r="J48" s="76"/>
      <c r="K48" s="199"/>
    </row>
    <row r="49" spans="2:15" ht="13">
      <c r="B49" s="83" t="s">
        <v>66</v>
      </c>
      <c r="C49" s="84"/>
      <c r="D49" s="103" t="s">
        <v>122</v>
      </c>
      <c r="E49" s="103" t="s">
        <v>65</v>
      </c>
      <c r="F49" s="103" t="s">
        <v>298</v>
      </c>
      <c r="G49" s="104">
        <v>1</v>
      </c>
      <c r="H49" s="105"/>
      <c r="I49" s="200">
        <f>830+13+260</f>
        <v>1103</v>
      </c>
      <c r="J49" s="59"/>
      <c r="K49" s="200">
        <f>1001+13+190</f>
        <v>1204</v>
      </c>
      <c r="O49" s="194">
        <f>+O46+1</f>
        <v>37</v>
      </c>
    </row>
    <row r="50" spans="2:15" ht="13">
      <c r="B50" s="83" t="s">
        <v>457</v>
      </c>
      <c r="C50" s="84"/>
      <c r="D50" s="103" t="s">
        <v>122</v>
      </c>
      <c r="E50" s="103" t="s">
        <v>65</v>
      </c>
      <c r="F50" s="103" t="s">
        <v>273</v>
      </c>
      <c r="G50" s="104">
        <v>1</v>
      </c>
      <c r="H50" s="105"/>
      <c r="I50" s="200">
        <v>1009</v>
      </c>
      <c r="J50" s="59"/>
      <c r="K50" s="200">
        <v>1000</v>
      </c>
      <c r="O50" s="194">
        <f>O49+1</f>
        <v>38</v>
      </c>
    </row>
    <row r="51" spans="2:15" ht="13">
      <c r="B51" s="83" t="s">
        <v>67</v>
      </c>
      <c r="C51" s="84"/>
      <c r="D51" s="103" t="s">
        <v>122</v>
      </c>
      <c r="E51" s="103" t="s">
        <v>65</v>
      </c>
      <c r="F51" s="103" t="s">
        <v>298</v>
      </c>
      <c r="G51" s="104">
        <v>1</v>
      </c>
      <c r="H51" s="105"/>
      <c r="I51" s="200">
        <v>782</v>
      </c>
      <c r="J51" s="59"/>
      <c r="K51" s="200">
        <v>842</v>
      </c>
      <c r="M51" s="194" t="e">
        <f>+M28+1</f>
        <v>#REF!</v>
      </c>
      <c r="O51" s="194">
        <f>+O50+1</f>
        <v>39</v>
      </c>
    </row>
    <row r="52" spans="2:15" ht="13">
      <c r="B52" s="83" t="s">
        <v>71</v>
      </c>
      <c r="C52" s="84"/>
      <c r="D52" s="103" t="s">
        <v>122</v>
      </c>
      <c r="E52" s="103" t="s">
        <v>65</v>
      </c>
      <c r="F52" s="103" t="s">
        <v>298</v>
      </c>
      <c r="G52" s="104">
        <v>1</v>
      </c>
      <c r="H52" s="105"/>
      <c r="I52" s="200">
        <f>463+260</f>
        <v>723</v>
      </c>
      <c r="J52" s="59"/>
      <c r="K52" s="200">
        <f>608+200</f>
        <v>808</v>
      </c>
      <c r="M52" s="194" t="e">
        <f>+M56+1</f>
        <v>#REF!</v>
      </c>
      <c r="O52" s="194">
        <f>+O51+1</f>
        <v>40</v>
      </c>
    </row>
    <row r="53" spans="2:15" ht="15.5">
      <c r="B53" s="83" t="s">
        <v>509</v>
      </c>
      <c r="C53" s="84"/>
      <c r="D53" s="103" t="s">
        <v>122</v>
      </c>
      <c r="E53" s="103" t="s">
        <v>65</v>
      </c>
      <c r="F53" s="103" t="s">
        <v>411</v>
      </c>
      <c r="G53" s="104">
        <v>1</v>
      </c>
      <c r="H53" s="105"/>
      <c r="I53" s="200">
        <v>763</v>
      </c>
      <c r="J53" s="59"/>
      <c r="K53" s="200">
        <v>781</v>
      </c>
      <c r="M53" s="194" t="e">
        <f>+M51+1</f>
        <v>#REF!</v>
      </c>
      <c r="O53" s="194">
        <f>+O52+1</f>
        <v>41</v>
      </c>
    </row>
    <row r="54" spans="2:15" ht="13">
      <c r="B54" s="83" t="s">
        <v>381</v>
      </c>
      <c r="C54" s="84"/>
      <c r="D54" s="103" t="s">
        <v>122</v>
      </c>
      <c r="E54" s="103" t="s">
        <v>65</v>
      </c>
      <c r="F54" s="103" t="s">
        <v>273</v>
      </c>
      <c r="G54" s="104">
        <v>1</v>
      </c>
      <c r="H54" s="105"/>
      <c r="I54" s="200">
        <v>740</v>
      </c>
      <c r="J54" s="59"/>
      <c r="K54" s="200">
        <v>762</v>
      </c>
      <c r="O54" s="194">
        <f t="shared" ref="O54:O62" si="4">+O53+1</f>
        <v>42</v>
      </c>
    </row>
    <row r="55" spans="2:15" ht="13">
      <c r="B55" s="83" t="s">
        <v>64</v>
      </c>
      <c r="C55" s="84"/>
      <c r="D55" s="103" t="s">
        <v>122</v>
      </c>
      <c r="E55" s="103" t="s">
        <v>65</v>
      </c>
      <c r="F55" s="103" t="s">
        <v>273</v>
      </c>
      <c r="G55" s="104">
        <v>0.75</v>
      </c>
      <c r="H55" s="105"/>
      <c r="I55" s="200">
        <v>779</v>
      </c>
      <c r="J55" s="59"/>
      <c r="K55" s="200">
        <v>746</v>
      </c>
      <c r="M55" s="194" t="e">
        <f>+M53+1</f>
        <v>#REF!</v>
      </c>
      <c r="O55" s="194">
        <f t="shared" si="4"/>
        <v>43</v>
      </c>
    </row>
    <row r="56" spans="2:15" ht="13">
      <c r="B56" s="83" t="s">
        <v>69</v>
      </c>
      <c r="C56" s="84"/>
      <c r="D56" s="103" t="s">
        <v>122</v>
      </c>
      <c r="E56" s="103" t="s">
        <v>65</v>
      </c>
      <c r="F56" s="103" t="s">
        <v>273</v>
      </c>
      <c r="G56" s="104">
        <v>1</v>
      </c>
      <c r="H56" s="105"/>
      <c r="I56" s="200">
        <f>662+10+10</f>
        <v>682</v>
      </c>
      <c r="J56" s="59"/>
      <c r="K56" s="200">
        <f>692+10+10</f>
        <v>712</v>
      </c>
      <c r="M56" s="194" t="e">
        <f t="shared" ref="M56:M63" si="5">+M55+1</f>
        <v>#REF!</v>
      </c>
      <c r="O56" s="194">
        <f t="shared" si="4"/>
        <v>44</v>
      </c>
    </row>
    <row r="57" spans="2:15" ht="13">
      <c r="B57" s="83" t="s">
        <v>70</v>
      </c>
      <c r="C57" s="84"/>
      <c r="D57" s="103" t="s">
        <v>122</v>
      </c>
      <c r="E57" s="103" t="s">
        <v>65</v>
      </c>
      <c r="F57" s="103" t="s">
        <v>273</v>
      </c>
      <c r="G57" s="104">
        <v>1</v>
      </c>
      <c r="H57" s="105"/>
      <c r="I57" s="200">
        <f>520+3</f>
        <v>523</v>
      </c>
      <c r="J57" s="59"/>
      <c r="K57" s="200">
        <f>606+3</f>
        <v>609</v>
      </c>
      <c r="M57" s="194" t="e">
        <f>+M52+1</f>
        <v>#REF!</v>
      </c>
      <c r="O57" s="194">
        <f t="shared" si="4"/>
        <v>45</v>
      </c>
    </row>
    <row r="58" spans="2:15" ht="13">
      <c r="B58" s="83" t="s">
        <v>72</v>
      </c>
      <c r="C58" s="84"/>
      <c r="D58" s="103" t="s">
        <v>122</v>
      </c>
      <c r="E58" s="103" t="s">
        <v>65</v>
      </c>
      <c r="F58" s="103" t="s">
        <v>298</v>
      </c>
      <c r="G58" s="104">
        <v>1</v>
      </c>
      <c r="H58" s="105"/>
      <c r="I58" s="200">
        <v>426</v>
      </c>
      <c r="J58" s="59"/>
      <c r="K58" s="200">
        <v>500</v>
      </c>
      <c r="M58" s="194" t="e">
        <f t="shared" si="5"/>
        <v>#REF!</v>
      </c>
      <c r="O58" s="194">
        <f t="shared" si="4"/>
        <v>46</v>
      </c>
    </row>
    <row r="59" spans="2:15" ht="13">
      <c r="B59" s="83" t="s">
        <v>73</v>
      </c>
      <c r="C59" s="84"/>
      <c r="D59" s="103" t="s">
        <v>122</v>
      </c>
      <c r="E59" s="103" t="s">
        <v>65</v>
      </c>
      <c r="F59" s="103" t="s">
        <v>298</v>
      </c>
      <c r="G59" s="104">
        <v>1</v>
      </c>
      <c r="H59" s="105"/>
      <c r="I59" s="200">
        <v>400</v>
      </c>
      <c r="J59" s="59"/>
      <c r="K59" s="200">
        <v>453</v>
      </c>
      <c r="M59" s="194" t="e">
        <f t="shared" si="5"/>
        <v>#REF!</v>
      </c>
      <c r="O59" s="194">
        <f t="shared" si="4"/>
        <v>47</v>
      </c>
    </row>
    <row r="60" spans="2:15" ht="15.5">
      <c r="B60" s="83" t="s">
        <v>592</v>
      </c>
      <c r="C60" s="84"/>
      <c r="D60" s="103" t="s">
        <v>122</v>
      </c>
      <c r="E60" s="103" t="s">
        <v>65</v>
      </c>
      <c r="F60" s="103" t="s">
        <v>298</v>
      </c>
      <c r="G60" s="104">
        <v>1</v>
      </c>
      <c r="H60" s="105"/>
      <c r="I60" s="200">
        <f>344</f>
        <v>344</v>
      </c>
      <c r="J60" s="59"/>
      <c r="K60" s="200">
        <f>400</f>
        <v>400</v>
      </c>
      <c r="M60" s="194" t="e">
        <f t="shared" si="5"/>
        <v>#REF!</v>
      </c>
      <c r="O60" s="194">
        <f t="shared" si="4"/>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4"/>
        <v>49</v>
      </c>
    </row>
    <row r="62" spans="2:15" ht="15.5">
      <c r="B62" s="83" t="s">
        <v>593</v>
      </c>
      <c r="C62" s="228"/>
      <c r="D62" s="103" t="s">
        <v>122</v>
      </c>
      <c r="E62" s="103" t="s">
        <v>65</v>
      </c>
      <c r="F62" s="103" t="s">
        <v>298</v>
      </c>
      <c r="G62" s="104">
        <v>1</v>
      </c>
      <c r="H62" s="105"/>
      <c r="I62" s="198">
        <v>210</v>
      </c>
      <c r="J62" s="59"/>
      <c r="K62" s="198">
        <v>236</v>
      </c>
      <c r="M62" s="194" t="e">
        <f t="shared" si="5"/>
        <v>#REF!</v>
      </c>
      <c r="O62" s="194">
        <f t="shared" si="4"/>
        <v>50</v>
      </c>
    </row>
    <row r="63" spans="2:15" ht="13">
      <c r="B63" s="201" t="s">
        <v>62</v>
      </c>
      <c r="C63" s="84"/>
      <c r="D63" s="76"/>
      <c r="E63" s="76"/>
      <c r="F63" s="77"/>
      <c r="G63" s="202"/>
      <c r="H63" s="202"/>
      <c r="I63" s="203">
        <f>SUM(I49:I62)</f>
        <v>8876</v>
      </c>
      <c r="J63" s="204"/>
      <c r="K63" s="203">
        <f>SUM(K49:K62)</f>
        <v>9427</v>
      </c>
      <c r="M63" s="194" t="e">
        <f t="shared" si="5"/>
        <v>#REF!</v>
      </c>
    </row>
    <row r="64" spans="2:15" ht="13">
      <c r="B64" s="90" t="s">
        <v>471</v>
      </c>
      <c r="C64" s="90"/>
      <c r="D64" s="76"/>
      <c r="E64" s="76"/>
      <c r="F64" s="77"/>
      <c r="G64" s="76"/>
      <c r="H64" s="76"/>
      <c r="I64" s="199"/>
      <c r="J64" s="76"/>
      <c r="K64" s="199"/>
    </row>
    <row r="65" spans="2:15" ht="13">
      <c r="B65" s="83" t="s">
        <v>176</v>
      </c>
      <c r="C65" s="84"/>
      <c r="D65" s="103" t="s">
        <v>114</v>
      </c>
      <c r="E65" s="103" t="s">
        <v>254</v>
      </c>
      <c r="F65" s="103" t="s">
        <v>273</v>
      </c>
      <c r="G65" s="104">
        <v>1</v>
      </c>
      <c r="H65" s="105"/>
      <c r="I65" s="200">
        <f>1037+10+15</f>
        <v>1062</v>
      </c>
      <c r="J65" s="59"/>
      <c r="K65" s="200">
        <v>1130</v>
      </c>
      <c r="O65" s="194">
        <f>+O62+1</f>
        <v>51</v>
      </c>
    </row>
    <row r="66" spans="2:15" ht="13">
      <c r="B66" s="83" t="s">
        <v>183</v>
      </c>
      <c r="C66" s="84"/>
      <c r="D66" s="103" t="s">
        <v>114</v>
      </c>
      <c r="E66" s="103" t="s">
        <v>255</v>
      </c>
      <c r="F66" s="103" t="s">
        <v>273</v>
      </c>
      <c r="G66" s="104">
        <v>1</v>
      </c>
      <c r="H66" s="105"/>
      <c r="I66" s="193">
        <f>1030+6+3</f>
        <v>1039</v>
      </c>
      <c r="J66" s="59"/>
      <c r="K66" s="193">
        <v>1130</v>
      </c>
      <c r="M66" s="194" t="e">
        <f>+#REF!+1</f>
        <v>#REF!</v>
      </c>
      <c r="O66" s="194">
        <f t="shared" ref="O66:O97" si="6">+O65+1</f>
        <v>52</v>
      </c>
    </row>
    <row r="67" spans="2:15" ht="13">
      <c r="B67" s="83" t="s">
        <v>80</v>
      </c>
      <c r="C67" s="84"/>
      <c r="D67" s="103" t="s">
        <v>78</v>
      </c>
      <c r="E67" s="103" t="s">
        <v>81</v>
      </c>
      <c r="F67" s="103" t="s">
        <v>298</v>
      </c>
      <c r="G67" s="104">
        <v>1</v>
      </c>
      <c r="H67" s="105"/>
      <c r="I67" s="200">
        <v>720</v>
      </c>
      <c r="J67" s="59"/>
      <c r="K67" s="200">
        <v>807</v>
      </c>
      <c r="M67" s="194" t="e">
        <f>+M63+1</f>
        <v>#REF!</v>
      </c>
      <c r="O67" s="194">
        <f t="shared" si="6"/>
        <v>53</v>
      </c>
    </row>
    <row r="68" spans="2:15" ht="13">
      <c r="B68" s="83" t="s">
        <v>499</v>
      </c>
      <c r="C68" s="84"/>
      <c r="D68" s="103" t="s">
        <v>120</v>
      </c>
      <c r="E68" s="103" t="s">
        <v>500</v>
      </c>
      <c r="F68" s="103" t="s">
        <v>273</v>
      </c>
      <c r="G68" s="104">
        <v>1</v>
      </c>
      <c r="H68" s="105"/>
      <c r="I68" s="200">
        <v>750</v>
      </c>
      <c r="J68" s="59"/>
      <c r="K68" s="200">
        <v>731</v>
      </c>
      <c r="O68" s="194">
        <f t="shared" si="6"/>
        <v>54</v>
      </c>
    </row>
    <row r="69" spans="2:15" ht="13">
      <c r="B69" s="83" t="s">
        <v>187</v>
      </c>
      <c r="C69" s="84"/>
      <c r="D69" s="103" t="s">
        <v>114</v>
      </c>
      <c r="E69" s="103" t="s">
        <v>255</v>
      </c>
      <c r="F69" s="103" t="s">
        <v>413</v>
      </c>
      <c r="G69" s="104">
        <v>1</v>
      </c>
      <c r="H69" s="105"/>
      <c r="I69" s="200">
        <v>0</v>
      </c>
      <c r="J69" s="59"/>
      <c r="K69" s="200">
        <v>725</v>
      </c>
      <c r="M69" s="194" t="e">
        <f>+M66+1</f>
        <v>#REF!</v>
      </c>
      <c r="O69" s="194">
        <f t="shared" si="6"/>
        <v>55</v>
      </c>
    </row>
    <row r="70" spans="2:15" ht="13">
      <c r="B70" s="83" t="s">
        <v>561</v>
      </c>
      <c r="C70" s="84"/>
      <c r="D70" s="103" t="s">
        <v>120</v>
      </c>
      <c r="E70" s="103" t="s">
        <v>562</v>
      </c>
      <c r="F70" s="103" t="s">
        <v>273</v>
      </c>
      <c r="G70" s="104">
        <v>1</v>
      </c>
      <c r="H70" s="105"/>
      <c r="I70" s="193">
        <v>745</v>
      </c>
      <c r="J70" s="59"/>
      <c r="K70" s="193">
        <v>695</v>
      </c>
      <c r="O70" s="194">
        <f t="shared" si="6"/>
        <v>56</v>
      </c>
    </row>
    <row r="71" spans="2:15" ht="15.5">
      <c r="B71" s="83" t="s">
        <v>594</v>
      </c>
      <c r="C71" s="84"/>
      <c r="D71" s="103" t="s">
        <v>95</v>
      </c>
      <c r="E71" s="103" t="s">
        <v>87</v>
      </c>
      <c r="F71" s="103" t="s">
        <v>273</v>
      </c>
      <c r="G71" s="104">
        <v>1</v>
      </c>
      <c r="H71" s="105"/>
      <c r="I71" s="200">
        <v>537</v>
      </c>
      <c r="J71" s="59"/>
      <c r="K71" s="200">
        <v>599</v>
      </c>
      <c r="M71" s="194" t="e">
        <f>+#REF!+1</f>
        <v>#REF!</v>
      </c>
      <c r="O71" s="194">
        <f t="shared" si="6"/>
        <v>57</v>
      </c>
    </row>
    <row r="72" spans="2:15" ht="13">
      <c r="B72" s="83" t="s">
        <v>277</v>
      </c>
      <c r="C72" s="84"/>
      <c r="D72" s="103" t="s">
        <v>114</v>
      </c>
      <c r="E72" s="103" t="s">
        <v>254</v>
      </c>
      <c r="F72" s="103" t="s">
        <v>273</v>
      </c>
      <c r="G72" s="104">
        <v>1</v>
      </c>
      <c r="H72" s="105"/>
      <c r="I72" s="193">
        <v>518.5</v>
      </c>
      <c r="J72" s="59"/>
      <c r="K72" s="193">
        <v>565</v>
      </c>
      <c r="M72" s="194" t="e">
        <f>+#REF!+1</f>
        <v>#REF!</v>
      </c>
      <c r="O72" s="194">
        <f>+O71+1</f>
        <v>58</v>
      </c>
    </row>
    <row r="73" spans="2:15" ht="13">
      <c r="B73" s="83" t="s">
        <v>104</v>
      </c>
      <c r="C73" s="84"/>
      <c r="D73" s="103" t="s">
        <v>120</v>
      </c>
      <c r="E73" s="103" t="s">
        <v>105</v>
      </c>
      <c r="F73" s="103" t="s">
        <v>273</v>
      </c>
      <c r="G73" s="104">
        <v>1</v>
      </c>
      <c r="H73" s="105"/>
      <c r="I73" s="193">
        <f>543+9</f>
        <v>552</v>
      </c>
      <c r="J73" s="59"/>
      <c r="K73" s="193">
        <f>543+9</f>
        <v>552</v>
      </c>
      <c r="O73" s="194">
        <f t="shared" si="6"/>
        <v>59</v>
      </c>
    </row>
    <row r="74" spans="2:15" ht="15.5">
      <c r="B74" s="83" t="s">
        <v>595</v>
      </c>
      <c r="C74" s="84"/>
      <c r="D74" s="103" t="s">
        <v>120</v>
      </c>
      <c r="E74" s="103" t="s">
        <v>112</v>
      </c>
      <c r="F74" s="103" t="s">
        <v>273</v>
      </c>
      <c r="G74" s="104">
        <v>0.5</v>
      </c>
      <c r="H74" s="105"/>
      <c r="I74" s="200">
        <v>422</v>
      </c>
      <c r="J74" s="59"/>
      <c r="K74" s="200">
        <v>519</v>
      </c>
      <c r="M74" s="194" t="e">
        <f>+M72+1</f>
        <v>#REF!</v>
      </c>
      <c r="O74" s="194">
        <f>+O73+1</f>
        <v>60</v>
      </c>
    </row>
    <row r="75" spans="2:15" ht="13">
      <c r="B75" s="83" t="s">
        <v>101</v>
      </c>
      <c r="C75" s="84"/>
      <c r="D75" s="103" t="s">
        <v>99</v>
      </c>
      <c r="E75" s="103" t="s">
        <v>100</v>
      </c>
      <c r="F75" s="103" t="s">
        <v>412</v>
      </c>
      <c r="G75" s="104">
        <v>1</v>
      </c>
      <c r="H75" s="105"/>
      <c r="I75" s="193">
        <v>0</v>
      </c>
      <c r="J75" s="59"/>
      <c r="K75" s="193">
        <v>503</v>
      </c>
      <c r="M75" s="194" t="e">
        <f t="shared" ref="M75" si="7">+M74+1</f>
        <v>#REF!</v>
      </c>
      <c r="O75" s="194">
        <f t="shared" si="6"/>
        <v>61</v>
      </c>
    </row>
    <row r="76" spans="2:15" ht="13">
      <c r="B76" s="83" t="s">
        <v>113</v>
      </c>
      <c r="C76" s="84"/>
      <c r="D76" s="103" t="s">
        <v>114</v>
      </c>
      <c r="E76" s="103" t="s">
        <v>115</v>
      </c>
      <c r="F76" s="103" t="s">
        <v>412</v>
      </c>
      <c r="G76" s="104">
        <v>1</v>
      </c>
      <c r="H76" s="105"/>
      <c r="I76" s="200">
        <v>0</v>
      </c>
      <c r="J76" s="59"/>
      <c r="K76" s="200">
        <v>503</v>
      </c>
      <c r="M76" s="194" t="e">
        <f>+#REF!+1</f>
        <v>#REF!</v>
      </c>
      <c r="O76" s="194">
        <f t="shared" si="6"/>
        <v>62</v>
      </c>
    </row>
    <row r="77" spans="2:15" ht="15.5">
      <c r="B77" s="83" t="s">
        <v>596</v>
      </c>
      <c r="C77" s="84"/>
      <c r="D77" s="103" t="s">
        <v>99</v>
      </c>
      <c r="E77" s="103" t="s">
        <v>103</v>
      </c>
      <c r="F77" s="103" t="s">
        <v>273</v>
      </c>
      <c r="G77" s="104">
        <v>1</v>
      </c>
      <c r="H77" s="105"/>
      <c r="I77" s="193">
        <v>280</v>
      </c>
      <c r="J77" s="59"/>
      <c r="K77" s="193">
        <v>375</v>
      </c>
      <c r="M77" s="194" t="e">
        <f t="shared" ref="M77" si="8">+M76+1</f>
        <v>#REF!</v>
      </c>
      <c r="O77" s="194">
        <f t="shared" si="6"/>
        <v>63</v>
      </c>
    </row>
    <row r="78" spans="2:15" ht="13">
      <c r="B78" s="83" t="s">
        <v>352</v>
      </c>
      <c r="C78" s="84"/>
      <c r="D78" s="103" t="s">
        <v>114</v>
      </c>
      <c r="E78" s="103" t="s">
        <v>255</v>
      </c>
      <c r="F78" s="103" t="s">
        <v>273</v>
      </c>
      <c r="G78" s="104">
        <v>1</v>
      </c>
      <c r="H78" s="105"/>
      <c r="I78" s="193">
        <v>273</v>
      </c>
      <c r="J78" s="59"/>
      <c r="K78" s="193">
        <v>309</v>
      </c>
      <c r="O78" s="194">
        <f t="shared" si="6"/>
        <v>64</v>
      </c>
    </row>
    <row r="79" spans="2:15" ht="13">
      <c r="B79" s="83" t="s">
        <v>89</v>
      </c>
      <c r="C79" s="84"/>
      <c r="D79" s="103" t="s">
        <v>78</v>
      </c>
      <c r="E79" s="103" t="s">
        <v>90</v>
      </c>
      <c r="F79" s="103" t="s">
        <v>298</v>
      </c>
      <c r="G79" s="104">
        <v>1</v>
      </c>
      <c r="H79" s="105"/>
      <c r="I79" s="200">
        <v>184</v>
      </c>
      <c r="J79" s="59"/>
      <c r="K79" s="200">
        <v>215</v>
      </c>
      <c r="M79" s="194" t="e">
        <f>+#REF!+1</f>
        <v>#REF!</v>
      </c>
      <c r="O79" s="194">
        <f>+O78+1</f>
        <v>65</v>
      </c>
    </row>
    <row r="80" spans="2:15" ht="13">
      <c r="B80" s="83" t="s">
        <v>192</v>
      </c>
      <c r="C80" s="84"/>
      <c r="D80" s="103" t="s">
        <v>114</v>
      </c>
      <c r="E80" s="103" t="s">
        <v>256</v>
      </c>
      <c r="F80" s="103" t="s">
        <v>412</v>
      </c>
      <c r="G80" s="104">
        <v>1</v>
      </c>
      <c r="H80" s="105"/>
      <c r="I80" s="200">
        <v>0</v>
      </c>
      <c r="J80" s="59"/>
      <c r="K80" s="200">
        <v>191</v>
      </c>
      <c r="M80" s="194" t="e">
        <f>+#REF!+1</f>
        <v>#REF!</v>
      </c>
      <c r="O80" s="194">
        <f>+O79+1</f>
        <v>66</v>
      </c>
    </row>
    <row r="81" spans="2:15" ht="13">
      <c r="B81" s="83" t="s">
        <v>106</v>
      </c>
      <c r="C81" s="84"/>
      <c r="D81" s="103" t="s">
        <v>120</v>
      </c>
      <c r="E81" s="103" t="s">
        <v>107</v>
      </c>
      <c r="F81" s="103" t="s">
        <v>298</v>
      </c>
      <c r="G81" s="104">
        <v>1</v>
      </c>
      <c r="H81" s="105"/>
      <c r="I81" s="200">
        <v>110</v>
      </c>
      <c r="J81" s="59"/>
      <c r="K81" s="200">
        <v>121</v>
      </c>
      <c r="M81" s="194" t="e">
        <f>+#REF!+1</f>
        <v>#REF!</v>
      </c>
      <c r="O81" s="194">
        <f t="shared" si="6"/>
        <v>67</v>
      </c>
    </row>
    <row r="82" spans="2:15" ht="13">
      <c r="B82" s="83" t="s">
        <v>96</v>
      </c>
      <c r="C82" s="228"/>
      <c r="D82" s="103" t="s">
        <v>95</v>
      </c>
      <c r="E82" s="103" t="s">
        <v>87</v>
      </c>
      <c r="F82" s="103" t="s">
        <v>412</v>
      </c>
      <c r="G82" s="104">
        <v>1</v>
      </c>
      <c r="H82" s="105"/>
      <c r="I82" s="193">
        <v>0</v>
      </c>
      <c r="J82" s="59"/>
      <c r="K82" s="193">
        <v>117</v>
      </c>
      <c r="M82" s="194" t="e">
        <f>+#REF!+1</f>
        <v>#REF!</v>
      </c>
      <c r="O82" s="194">
        <f t="shared" si="6"/>
        <v>68</v>
      </c>
    </row>
    <row r="83" spans="2:15" ht="13">
      <c r="B83" s="83" t="s">
        <v>203</v>
      </c>
      <c r="C83" s="84"/>
      <c r="D83" s="103" t="s">
        <v>114</v>
      </c>
      <c r="E83" s="103" t="s">
        <v>256</v>
      </c>
      <c r="F83" s="103" t="s">
        <v>412</v>
      </c>
      <c r="G83" s="104">
        <v>1</v>
      </c>
      <c r="H83" s="105"/>
      <c r="I83" s="193">
        <v>0</v>
      </c>
      <c r="J83" s="59"/>
      <c r="K83" s="193">
        <v>92</v>
      </c>
      <c r="M83" s="194" t="e">
        <f>+M81+1</f>
        <v>#REF!</v>
      </c>
      <c r="O83" s="194">
        <f>+O82+1</f>
        <v>69</v>
      </c>
    </row>
    <row r="84" spans="2:15" ht="13">
      <c r="B84" s="83" t="s">
        <v>108</v>
      </c>
      <c r="C84" s="84"/>
      <c r="D84" s="103" t="s">
        <v>120</v>
      </c>
      <c r="E84" s="103" t="s">
        <v>107</v>
      </c>
      <c r="F84" s="103" t="s">
        <v>273</v>
      </c>
      <c r="G84" s="104">
        <v>1</v>
      </c>
      <c r="H84" s="105"/>
      <c r="I84" s="200">
        <v>60</v>
      </c>
      <c r="J84" s="59"/>
      <c r="K84" s="200">
        <v>80</v>
      </c>
      <c r="M84" s="194" t="e">
        <f t="shared" ref="M84:M98" si="9">+M83+1</f>
        <v>#REF!</v>
      </c>
      <c r="O84" s="194">
        <f t="shared" si="6"/>
        <v>70</v>
      </c>
    </row>
    <row r="85" spans="2:15" ht="13">
      <c r="B85" s="83" t="s">
        <v>211</v>
      </c>
      <c r="C85" s="84"/>
      <c r="D85" s="103" t="s">
        <v>114</v>
      </c>
      <c r="E85" s="103" t="s">
        <v>256</v>
      </c>
      <c r="F85" s="103" t="s">
        <v>412</v>
      </c>
      <c r="G85" s="104">
        <v>1</v>
      </c>
      <c r="H85" s="105"/>
      <c r="I85" s="200">
        <v>0</v>
      </c>
      <c r="J85" s="59"/>
      <c r="K85" s="200">
        <v>73</v>
      </c>
      <c r="M85" s="194" t="e">
        <f>+#REF!+1</f>
        <v>#REF!</v>
      </c>
      <c r="O85" s="194">
        <f t="shared" si="6"/>
        <v>71</v>
      </c>
    </row>
    <row r="86" spans="2:15" ht="13">
      <c r="B86" s="83" t="s">
        <v>220</v>
      </c>
      <c r="C86" s="84"/>
      <c r="D86" s="103" t="s">
        <v>114</v>
      </c>
      <c r="E86" s="103" t="s">
        <v>256</v>
      </c>
      <c r="F86" s="103" t="s">
        <v>412</v>
      </c>
      <c r="G86" s="104">
        <v>1</v>
      </c>
      <c r="H86" s="105"/>
      <c r="I86" s="200">
        <v>0</v>
      </c>
      <c r="J86" s="59"/>
      <c r="K86" s="200">
        <v>67</v>
      </c>
      <c r="M86" s="194" t="e">
        <f>+#REF!+1</f>
        <v>#REF!</v>
      </c>
      <c r="O86" s="194">
        <f t="shared" si="6"/>
        <v>72</v>
      </c>
    </row>
    <row r="87" spans="2:15" ht="13">
      <c r="B87" s="83" t="s">
        <v>109</v>
      </c>
      <c r="C87" s="84"/>
      <c r="D87" s="103" t="s">
        <v>120</v>
      </c>
      <c r="E87" s="103" t="s">
        <v>107</v>
      </c>
      <c r="F87" s="103" t="s">
        <v>273</v>
      </c>
      <c r="G87" s="104">
        <v>1</v>
      </c>
      <c r="H87" s="105"/>
      <c r="I87" s="200">
        <v>55</v>
      </c>
      <c r="J87" s="59"/>
      <c r="K87" s="200">
        <v>56</v>
      </c>
      <c r="M87" s="194" t="e">
        <f>+#REF!+1</f>
        <v>#REF!</v>
      </c>
      <c r="O87" s="194">
        <f t="shared" si="6"/>
        <v>73</v>
      </c>
    </row>
    <row r="88" spans="2:15" ht="13">
      <c r="B88" s="83" t="s">
        <v>224</v>
      </c>
      <c r="C88" s="84"/>
      <c r="D88" s="103" t="s">
        <v>114</v>
      </c>
      <c r="E88" s="103" t="s">
        <v>255</v>
      </c>
      <c r="F88" s="103" t="s">
        <v>412</v>
      </c>
      <c r="G88" s="104">
        <v>1</v>
      </c>
      <c r="H88" s="105"/>
      <c r="I88" s="193">
        <v>0</v>
      </c>
      <c r="J88" s="59"/>
      <c r="K88" s="193">
        <v>53</v>
      </c>
      <c r="M88" s="194" t="e">
        <f t="shared" si="9"/>
        <v>#REF!</v>
      </c>
      <c r="O88" s="194">
        <f t="shared" si="6"/>
        <v>74</v>
      </c>
    </row>
    <row r="89" spans="2:15" ht="13">
      <c r="B89" s="83" t="s">
        <v>110</v>
      </c>
      <c r="C89" s="84"/>
      <c r="D89" s="103" t="s">
        <v>120</v>
      </c>
      <c r="E89" s="103" t="s">
        <v>107</v>
      </c>
      <c r="F89" s="103" t="s">
        <v>412</v>
      </c>
      <c r="G89" s="104">
        <v>1</v>
      </c>
      <c r="H89" s="105"/>
      <c r="I89" s="200">
        <v>0</v>
      </c>
      <c r="J89" s="59"/>
      <c r="K89" s="200">
        <v>48</v>
      </c>
      <c r="M89" s="194" t="e">
        <f t="shared" si="9"/>
        <v>#REF!</v>
      </c>
      <c r="O89" s="194">
        <f t="shared" si="6"/>
        <v>75</v>
      </c>
    </row>
    <row r="90" spans="2:15" ht="13">
      <c r="B90" s="83" t="s">
        <v>111</v>
      </c>
      <c r="C90" s="84"/>
      <c r="D90" s="103" t="s">
        <v>120</v>
      </c>
      <c r="E90" s="103" t="s">
        <v>107</v>
      </c>
      <c r="F90" s="103" t="s">
        <v>298</v>
      </c>
      <c r="G90" s="104">
        <v>1</v>
      </c>
      <c r="H90" s="105"/>
      <c r="I90" s="193">
        <v>45</v>
      </c>
      <c r="J90" s="59"/>
      <c r="K90" s="193">
        <v>47</v>
      </c>
      <c r="M90" s="194" t="e">
        <f t="shared" si="9"/>
        <v>#REF!</v>
      </c>
      <c r="O90" s="194">
        <f t="shared" si="6"/>
        <v>76</v>
      </c>
    </row>
    <row r="91" spans="2:15" ht="13">
      <c r="B91" s="83" t="s">
        <v>226</v>
      </c>
      <c r="C91" s="84"/>
      <c r="D91" s="103" t="s">
        <v>114</v>
      </c>
      <c r="E91" s="103" t="s">
        <v>257</v>
      </c>
      <c r="F91" s="103" t="s">
        <v>412</v>
      </c>
      <c r="G91" s="104">
        <v>1</v>
      </c>
      <c r="H91" s="105"/>
      <c r="I91" s="200">
        <v>0</v>
      </c>
      <c r="J91" s="59"/>
      <c r="K91" s="200">
        <v>33</v>
      </c>
      <c r="M91" s="194" t="e">
        <f>+M90+1</f>
        <v>#REF!</v>
      </c>
      <c r="O91" s="194">
        <f t="shared" si="6"/>
        <v>77</v>
      </c>
    </row>
    <row r="92" spans="2:15" ht="15.5">
      <c r="B92" s="83" t="s">
        <v>553</v>
      </c>
      <c r="C92" s="84"/>
      <c r="D92" s="103" t="s">
        <v>120</v>
      </c>
      <c r="E92" s="103" t="s">
        <v>112</v>
      </c>
      <c r="F92" s="103" t="s">
        <v>298</v>
      </c>
      <c r="G92" s="104">
        <v>0.5</v>
      </c>
      <c r="H92" s="105"/>
      <c r="I92" s="193">
        <v>25</v>
      </c>
      <c r="J92" s="59"/>
      <c r="K92" s="193">
        <v>25</v>
      </c>
      <c r="M92" s="194" t="e">
        <f t="shared" si="9"/>
        <v>#REF!</v>
      </c>
      <c r="O92" s="194">
        <f t="shared" si="6"/>
        <v>78</v>
      </c>
    </row>
    <row r="93" spans="2:15" ht="13">
      <c r="B93" s="83" t="s">
        <v>229</v>
      </c>
      <c r="C93" s="84"/>
      <c r="D93" s="103" t="s">
        <v>114</v>
      </c>
      <c r="E93" s="103" t="s">
        <v>255</v>
      </c>
      <c r="F93" s="103" t="s">
        <v>412</v>
      </c>
      <c r="G93" s="104">
        <v>1</v>
      </c>
      <c r="H93" s="105"/>
      <c r="I93" s="200">
        <v>0</v>
      </c>
      <c r="J93" s="59"/>
      <c r="K93" s="200">
        <v>23</v>
      </c>
      <c r="M93" s="194" t="e">
        <f t="shared" si="9"/>
        <v>#REF!</v>
      </c>
      <c r="O93" s="194">
        <f t="shared" si="6"/>
        <v>79</v>
      </c>
    </row>
    <row r="94" spans="2:15" ht="13">
      <c r="B94" s="83" t="s">
        <v>232</v>
      </c>
      <c r="C94" s="84"/>
      <c r="D94" s="103" t="s">
        <v>114</v>
      </c>
      <c r="E94" s="103" t="s">
        <v>255</v>
      </c>
      <c r="F94" s="103" t="s">
        <v>412</v>
      </c>
      <c r="G94" s="104">
        <v>1</v>
      </c>
      <c r="H94" s="105"/>
      <c r="I94" s="193">
        <v>0</v>
      </c>
      <c r="J94" s="59"/>
      <c r="K94" s="193">
        <v>20</v>
      </c>
      <c r="M94" s="194" t="e">
        <f t="shared" si="9"/>
        <v>#REF!</v>
      </c>
      <c r="O94" s="194">
        <f t="shared" si="6"/>
        <v>80</v>
      </c>
    </row>
    <row r="95" spans="2:15" ht="13">
      <c r="B95" s="83" t="s">
        <v>234</v>
      </c>
      <c r="C95" s="84"/>
      <c r="D95" s="103" t="s">
        <v>114</v>
      </c>
      <c r="E95" s="103" t="s">
        <v>257</v>
      </c>
      <c r="F95" s="103" t="s">
        <v>412</v>
      </c>
      <c r="G95" s="104">
        <v>1</v>
      </c>
      <c r="H95" s="105"/>
      <c r="I95" s="200">
        <v>0</v>
      </c>
      <c r="J95" s="59"/>
      <c r="K95" s="200">
        <v>12</v>
      </c>
      <c r="M95" s="194" t="e">
        <f t="shared" si="9"/>
        <v>#REF!</v>
      </c>
      <c r="O95" s="194">
        <f t="shared" si="6"/>
        <v>81</v>
      </c>
    </row>
    <row r="96" spans="2:15" ht="13">
      <c r="B96" s="83" t="s">
        <v>237</v>
      </c>
      <c r="C96" s="84"/>
      <c r="D96" s="103" t="s">
        <v>114</v>
      </c>
      <c r="E96" s="103" t="s">
        <v>258</v>
      </c>
      <c r="F96" s="103" t="s">
        <v>412</v>
      </c>
      <c r="G96" s="104">
        <v>1</v>
      </c>
      <c r="H96" s="105"/>
      <c r="I96" s="193">
        <v>0</v>
      </c>
      <c r="J96" s="59"/>
      <c r="K96" s="193">
        <v>10</v>
      </c>
      <c r="M96" s="194" t="e">
        <f t="shared" si="9"/>
        <v>#REF!</v>
      </c>
      <c r="O96" s="194">
        <f t="shared" si="6"/>
        <v>82</v>
      </c>
    </row>
    <row r="97" spans="1:16" ht="13">
      <c r="B97" s="83" t="s">
        <v>240</v>
      </c>
      <c r="C97" s="84"/>
      <c r="D97" s="103" t="s">
        <v>114</v>
      </c>
      <c r="E97" s="103" t="s">
        <v>256</v>
      </c>
      <c r="F97" s="103" t="s">
        <v>243</v>
      </c>
      <c r="G97" s="104">
        <v>1</v>
      </c>
      <c r="H97" s="105"/>
      <c r="I97" s="198">
        <v>0</v>
      </c>
      <c r="J97" s="59"/>
      <c r="K97" s="198">
        <v>4</v>
      </c>
      <c r="M97" s="194" t="e">
        <f t="shared" si="9"/>
        <v>#REF!</v>
      </c>
      <c r="O97" s="194">
        <f t="shared" si="6"/>
        <v>83</v>
      </c>
      <c r="P97" s="194" t="s">
        <v>275</v>
      </c>
    </row>
    <row r="98" spans="1:16" ht="13">
      <c r="B98" s="201" t="s">
        <v>62</v>
      </c>
      <c r="C98" s="84"/>
      <c r="D98" s="103"/>
      <c r="E98" s="103"/>
      <c r="F98" s="103"/>
      <c r="G98" s="104"/>
      <c r="H98" s="105"/>
      <c r="I98" s="200">
        <f>SUM(I65:I97)</f>
        <v>7377.5</v>
      </c>
      <c r="J98" s="59"/>
      <c r="K98" s="200">
        <f>SUM(K65:K97)</f>
        <v>10430</v>
      </c>
      <c r="M98" s="194" t="e">
        <f t="shared" si="9"/>
        <v>#REF!</v>
      </c>
      <c r="N98" s="194" t="s">
        <v>138</v>
      </c>
    </row>
    <row r="99" spans="1:16" ht="13.5" thickBot="1">
      <c r="B99" s="241" t="s">
        <v>377</v>
      </c>
      <c r="C99" s="240">
        <f>O97</f>
        <v>83</v>
      </c>
      <c r="I99" s="230">
        <f>+I47+I63+I98</f>
        <v>22735.5</v>
      </c>
      <c r="J99" s="231"/>
      <c r="K99" s="230">
        <f>+K47+K63+K98</f>
        <v>27282.25</v>
      </c>
    </row>
    <row r="100" spans="1:16" ht="13.5" thickTop="1">
      <c r="B100" s="229"/>
      <c r="I100" s="237"/>
      <c r="J100" s="231"/>
      <c r="K100" s="237"/>
    </row>
    <row r="101" spans="1:16" ht="13">
      <c r="B101" s="263" t="s">
        <v>513</v>
      </c>
      <c r="I101" s="237"/>
      <c r="J101" s="231"/>
      <c r="K101" s="237"/>
    </row>
    <row r="102" spans="1:16" ht="13.5">
      <c r="B102" s="238" t="s">
        <v>326</v>
      </c>
      <c r="I102" s="237"/>
      <c r="J102" s="231"/>
      <c r="K102" s="237"/>
    </row>
    <row r="103" spans="1:16" ht="13">
      <c r="B103" s="83" t="s">
        <v>493</v>
      </c>
      <c r="D103" s="103" t="s">
        <v>114</v>
      </c>
      <c r="E103" s="103" t="s">
        <v>254</v>
      </c>
      <c r="F103" s="103" t="s">
        <v>273</v>
      </c>
      <c r="G103" s="104">
        <v>1</v>
      </c>
      <c r="I103" s="193">
        <f>668+68</f>
        <v>736</v>
      </c>
      <c r="J103" s="204"/>
      <c r="K103" s="193">
        <f>760+68</f>
        <v>828</v>
      </c>
      <c r="M103" s="194" t="e">
        <f>+#REF!+1</f>
        <v>#REF!</v>
      </c>
    </row>
    <row r="104" spans="1:16" ht="13.5">
      <c r="B104" s="264" t="s">
        <v>490</v>
      </c>
      <c r="C104" s="264"/>
      <c r="D104" s="264"/>
      <c r="E104" s="264"/>
      <c r="F104" s="264"/>
      <c r="G104" s="264"/>
      <c r="H104" s="264"/>
      <c r="I104" s="264"/>
      <c r="J104" s="264"/>
      <c r="K104" s="264"/>
    </row>
    <row r="105" spans="1:16" ht="15.5">
      <c r="B105" s="83" t="s">
        <v>598</v>
      </c>
      <c r="C105" s="84"/>
      <c r="D105" s="103" t="s">
        <v>122</v>
      </c>
      <c r="E105" s="103" t="s">
        <v>65</v>
      </c>
      <c r="F105" s="103" t="s">
        <v>412</v>
      </c>
      <c r="G105" s="104">
        <v>1</v>
      </c>
      <c r="I105" s="193">
        <v>0</v>
      </c>
      <c r="J105" s="204"/>
      <c r="K105" s="193">
        <v>418</v>
      </c>
    </row>
    <row r="106" spans="1:16" ht="15.5">
      <c r="B106" s="83" t="s">
        <v>597</v>
      </c>
      <c r="C106" s="84"/>
      <c r="D106" s="103" t="s">
        <v>99</v>
      </c>
      <c r="E106" s="103" t="s">
        <v>103</v>
      </c>
      <c r="F106" s="103" t="s">
        <v>273</v>
      </c>
      <c r="G106" s="104">
        <v>1</v>
      </c>
      <c r="I106" s="193">
        <v>280</v>
      </c>
      <c r="J106" s="204"/>
      <c r="K106" s="193">
        <v>345</v>
      </c>
    </row>
    <row r="107" spans="1:16" ht="13">
      <c r="B107" s="229" t="s">
        <v>535</v>
      </c>
      <c r="I107" s="232">
        <f>SUM(I99:I106)</f>
        <v>23751.5</v>
      </c>
      <c r="J107" s="231"/>
      <c r="K107" s="232">
        <f>SUM(K99:K106)</f>
        <v>28873.25</v>
      </c>
    </row>
    <row r="108" spans="1:16" ht="13">
      <c r="B108" s="76"/>
      <c r="C108" s="76"/>
      <c r="D108" s="76"/>
      <c r="E108" s="76"/>
      <c r="F108" s="77"/>
      <c r="G108" s="76"/>
      <c r="H108" s="76"/>
      <c r="I108" s="235"/>
      <c r="J108" s="105"/>
      <c r="K108" s="235"/>
    </row>
    <row r="109" spans="1:16" ht="42.75" customHeight="1">
      <c r="A109" s="236">
        <v>-1</v>
      </c>
      <c r="B109" s="364" t="s">
        <v>286</v>
      </c>
      <c r="C109" s="364"/>
      <c r="D109" s="364"/>
      <c r="E109" s="364"/>
      <c r="F109" s="364"/>
      <c r="G109" s="364"/>
      <c r="H109" s="364"/>
      <c r="I109" s="364"/>
      <c r="J109" s="364"/>
      <c r="K109" s="364"/>
    </row>
    <row r="110" spans="1:16" ht="42.65" customHeight="1">
      <c r="A110" s="236">
        <v>-2</v>
      </c>
      <c r="B110" s="364" t="s">
        <v>285</v>
      </c>
      <c r="C110" s="364"/>
      <c r="D110" s="364"/>
      <c r="E110" s="364"/>
      <c r="F110" s="364"/>
      <c r="G110" s="364"/>
      <c r="H110" s="364"/>
      <c r="I110" s="364"/>
      <c r="J110" s="364"/>
      <c r="K110" s="364"/>
    </row>
    <row r="111" spans="1:16" ht="29.25" customHeight="1">
      <c r="A111" s="236">
        <v>-3</v>
      </c>
      <c r="B111" s="364" t="s">
        <v>118</v>
      </c>
      <c r="C111" s="364"/>
      <c r="D111" s="364"/>
      <c r="E111" s="364"/>
      <c r="F111" s="364"/>
      <c r="G111" s="364"/>
      <c r="H111" s="364"/>
      <c r="I111" s="364"/>
      <c r="J111" s="364"/>
      <c r="K111" s="364"/>
    </row>
    <row r="112" spans="1:16" ht="17.149999999999999" customHeight="1">
      <c r="A112" s="236">
        <v>-4</v>
      </c>
      <c r="B112" s="364" t="s">
        <v>577</v>
      </c>
      <c r="C112" s="364"/>
      <c r="D112" s="364"/>
      <c r="E112" s="364"/>
      <c r="F112" s="364"/>
      <c r="G112" s="364"/>
      <c r="H112" s="364"/>
      <c r="I112" s="364"/>
      <c r="J112" s="273"/>
      <c r="K112" s="273"/>
    </row>
    <row r="113" spans="1:11" ht="42" customHeight="1">
      <c r="A113" s="236">
        <v>-5</v>
      </c>
      <c r="B113" s="364" t="s">
        <v>580</v>
      </c>
      <c r="C113" s="364"/>
      <c r="D113" s="364"/>
      <c r="E113" s="364"/>
      <c r="F113" s="364"/>
      <c r="G113" s="364"/>
      <c r="H113" s="364"/>
      <c r="I113" s="364"/>
      <c r="J113" s="364"/>
      <c r="K113" s="364"/>
    </row>
    <row r="114" spans="1:11" ht="19.5" customHeight="1">
      <c r="A114" s="236">
        <v>-6</v>
      </c>
      <c r="B114" s="364" t="s">
        <v>455</v>
      </c>
      <c r="C114" s="364"/>
      <c r="D114" s="364"/>
      <c r="E114" s="364"/>
      <c r="F114" s="364"/>
      <c r="G114" s="364"/>
      <c r="H114" s="364"/>
      <c r="I114" s="364"/>
      <c r="J114" s="364"/>
      <c r="K114" s="364"/>
    </row>
    <row r="115" spans="1:11" ht="32.15" customHeight="1">
      <c r="A115" s="236">
        <v>-7</v>
      </c>
      <c r="B115" s="364" t="s">
        <v>588</v>
      </c>
      <c r="C115" s="364"/>
      <c r="D115" s="364"/>
      <c r="E115" s="364"/>
      <c r="F115" s="364"/>
      <c r="G115" s="364"/>
      <c r="H115" s="364"/>
      <c r="I115" s="364"/>
      <c r="J115" s="364"/>
      <c r="K115" s="364"/>
    </row>
    <row r="116" spans="1:11" ht="19.5" customHeight="1">
      <c r="A116" s="236">
        <v>-8</v>
      </c>
      <c r="B116" s="364" t="s">
        <v>133</v>
      </c>
      <c r="C116" s="364"/>
      <c r="D116" s="364"/>
      <c r="E116" s="364"/>
      <c r="F116" s="364"/>
      <c r="G116" s="364"/>
      <c r="H116" s="364"/>
      <c r="I116" s="364"/>
      <c r="J116" s="364"/>
      <c r="K116" s="364"/>
    </row>
    <row r="117" spans="1:11" ht="19.5" customHeight="1">
      <c r="A117" s="236">
        <v>-9</v>
      </c>
      <c r="B117" s="364" t="s">
        <v>543</v>
      </c>
      <c r="C117" s="364"/>
      <c r="D117" s="364"/>
      <c r="E117" s="364"/>
      <c r="F117" s="364"/>
      <c r="G117" s="364"/>
      <c r="H117" s="364"/>
      <c r="I117" s="364"/>
      <c r="J117" s="364"/>
      <c r="K117" s="364"/>
    </row>
    <row r="118" spans="1:11" ht="19.5" customHeight="1">
      <c r="A118" s="236">
        <v>-10</v>
      </c>
      <c r="B118" s="364" t="s">
        <v>410</v>
      </c>
      <c r="C118" s="364"/>
      <c r="D118" s="364"/>
      <c r="E118" s="364"/>
      <c r="F118" s="364"/>
      <c r="G118" s="364"/>
      <c r="H118" s="364"/>
      <c r="I118" s="364"/>
      <c r="J118" s="364"/>
      <c r="K118" s="364"/>
    </row>
    <row r="119" spans="1:11" ht="27" customHeight="1">
      <c r="A119" s="236">
        <v>-11</v>
      </c>
      <c r="B119" s="364" t="s">
        <v>589</v>
      </c>
      <c r="C119" s="364"/>
      <c r="D119" s="364"/>
      <c r="E119" s="364"/>
      <c r="F119" s="364"/>
      <c r="G119" s="364"/>
      <c r="H119" s="364"/>
      <c r="I119" s="364"/>
      <c r="J119" s="364"/>
      <c r="K119" s="364"/>
    </row>
    <row r="120" spans="1:11" ht="21.65" customHeight="1">
      <c r="A120" s="236">
        <v>-12</v>
      </c>
      <c r="B120" s="364" t="s">
        <v>343</v>
      </c>
      <c r="C120" s="364"/>
      <c r="D120" s="364"/>
      <c r="E120" s="364"/>
      <c r="F120" s="364"/>
      <c r="G120" s="364"/>
      <c r="H120" s="364"/>
      <c r="I120" s="364"/>
      <c r="J120" s="364"/>
      <c r="K120" s="364"/>
    </row>
    <row r="121" spans="1:11" ht="24" customHeight="1">
      <c r="A121" s="236">
        <v>-13</v>
      </c>
      <c r="B121" s="364" t="s">
        <v>572</v>
      </c>
      <c r="C121" s="364"/>
      <c r="D121" s="364"/>
      <c r="E121" s="364"/>
      <c r="F121" s="364"/>
      <c r="G121" s="364"/>
      <c r="H121" s="364"/>
      <c r="I121" s="364"/>
      <c r="J121" s="364"/>
      <c r="K121" s="364"/>
    </row>
  </sheetData>
  <autoFilter ref="A7:P99" xr:uid="{00000000-0009-0000-0000-000059000000}"/>
  <mergeCells count="13">
    <mergeCell ref="B113:K113"/>
    <mergeCell ref="B109:K109"/>
    <mergeCell ref="B110:K110"/>
    <mergeCell ref="B111:K111"/>
    <mergeCell ref="B112:I112"/>
    <mergeCell ref="B121:K121"/>
    <mergeCell ref="B114:K114"/>
    <mergeCell ref="B115:K115"/>
    <mergeCell ref="B116:K116"/>
    <mergeCell ref="B117:K117"/>
    <mergeCell ref="B118:K118"/>
    <mergeCell ref="B120:K120"/>
    <mergeCell ref="B119:K119"/>
  </mergeCells>
  <conditionalFormatting sqref="B8:K107">
    <cfRule type="expression" dxfId="75" priority="1">
      <formula>MOD(ROW(),2)=0</formula>
    </cfRule>
  </conditionalFormatting>
  <pageMargins left="0.45" right="0.45" top="0.25" bottom="0.25" header="0.3" footer="0.3"/>
  <pageSetup paperSize="3" scale="6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576</v>
      </c>
      <c r="C6" s="155"/>
      <c r="D6" s="156">
        <f>'CPN Portfolio 6.30.16'!K47</f>
        <v>7425.25</v>
      </c>
      <c r="E6" s="156">
        <f>'CPN Portfolio 6.30.16'!K63</f>
        <v>9427</v>
      </c>
      <c r="F6" s="156">
        <f>'CPN Portfolio 6.30.16'!K98</f>
        <v>10430</v>
      </c>
      <c r="G6" s="158"/>
      <c r="H6" s="156">
        <f>SUM(D6:G6)</f>
        <v>27282.25</v>
      </c>
      <c r="J6" s="159"/>
    </row>
    <row r="7" spans="1:11">
      <c r="A7" s="147"/>
      <c r="B7" s="155"/>
      <c r="C7" s="155"/>
      <c r="D7" s="163"/>
      <c r="E7" s="163"/>
      <c r="F7" s="163"/>
      <c r="G7" s="158"/>
      <c r="H7" s="163"/>
      <c r="J7" s="159"/>
    </row>
    <row r="8" spans="1:11">
      <c r="A8" s="147"/>
      <c r="B8" s="83"/>
      <c r="C8" s="155"/>
      <c r="D8" s="267"/>
      <c r="E8" s="267"/>
      <c r="F8" s="267"/>
      <c r="G8" s="271"/>
      <c r="H8" s="267"/>
      <c r="J8" s="159"/>
    </row>
    <row r="9" spans="1:11">
      <c r="A9" s="147"/>
      <c r="B9" s="155" t="s">
        <v>585</v>
      </c>
      <c r="C9" s="161"/>
      <c r="D9" s="214">
        <f>SUM(D6:D8)</f>
        <v>7425.25</v>
      </c>
      <c r="E9" s="214">
        <f>SUM(E6:E8)</f>
        <v>9427</v>
      </c>
      <c r="F9" s="214">
        <f>SUM(F6:F8)</f>
        <v>10430</v>
      </c>
      <c r="G9" s="214">
        <f>SUM(G6:G8)</f>
        <v>0</v>
      </c>
      <c r="H9" s="214">
        <f>SUM(H6:H8)</f>
        <v>27282.25</v>
      </c>
      <c r="J9" s="159">
        <f>H9-'CPN Portfolio 6.30.16'!K99</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584</v>
      </c>
      <c r="C14" s="161"/>
      <c r="D14" s="167">
        <v>0</v>
      </c>
      <c r="E14" s="167">
        <v>0</v>
      </c>
      <c r="F14" s="167">
        <v>68</v>
      </c>
      <c r="G14" s="168"/>
      <c r="H14" s="169">
        <f>SUM(D14:F14)</f>
        <v>68</v>
      </c>
    </row>
    <row r="15" spans="1:11">
      <c r="A15" s="147"/>
      <c r="B15" s="160" t="s">
        <v>494</v>
      </c>
      <c r="C15" s="161"/>
      <c r="D15" s="274">
        <v>0</v>
      </c>
      <c r="E15" s="274">
        <v>0</v>
      </c>
      <c r="F15" s="274">
        <v>760</v>
      </c>
      <c r="G15" s="168"/>
      <c r="H15" s="275">
        <f>SUM(D15:F15)</f>
        <v>760</v>
      </c>
    </row>
    <row r="16" spans="1:11">
      <c r="A16" s="147"/>
      <c r="B16" s="160" t="s">
        <v>425</v>
      </c>
      <c r="C16" s="161"/>
      <c r="D16" s="167">
        <f t="shared" ref="D16:E16" si="0">SUM(D14:D15)</f>
        <v>0</v>
      </c>
      <c r="E16" s="167">
        <f t="shared" si="0"/>
        <v>0</v>
      </c>
      <c r="F16" s="167">
        <f>SUM(F14:F15)</f>
        <v>828</v>
      </c>
      <c r="G16" s="167">
        <f t="shared" ref="G16:H16" si="1">SUM(G14:G15)</f>
        <v>0</v>
      </c>
      <c r="H16" s="167">
        <f t="shared" si="1"/>
        <v>828</v>
      </c>
    </row>
    <row r="17" spans="1:10">
      <c r="A17" s="147"/>
      <c r="B17" s="239" t="s">
        <v>360</v>
      </c>
      <c r="C17" s="161"/>
      <c r="D17" s="167"/>
      <c r="E17" s="167"/>
      <c r="F17" s="167"/>
      <c r="G17" s="168"/>
      <c r="H17" s="169"/>
    </row>
    <row r="18" spans="1:10">
      <c r="A18" s="147"/>
      <c r="B18" s="160" t="s">
        <v>522</v>
      </c>
      <c r="C18" s="161"/>
      <c r="D18" s="167"/>
      <c r="E18" s="167">
        <v>418</v>
      </c>
      <c r="F18" s="167"/>
      <c r="G18" s="168"/>
      <c r="H18" s="169">
        <f>SUM(D18:F18)</f>
        <v>418</v>
      </c>
    </row>
    <row r="19" spans="1:10">
      <c r="A19" s="147"/>
      <c r="B19" s="160" t="s">
        <v>519</v>
      </c>
      <c r="C19" s="161"/>
      <c r="D19" s="167"/>
      <c r="E19" s="167"/>
      <c r="F19" s="167">
        <v>345</v>
      </c>
      <c r="G19" s="168"/>
      <c r="H19" s="169">
        <f>SUM(D19:F19)</f>
        <v>345</v>
      </c>
    </row>
    <row r="20" spans="1:10" ht="14.5" thickBot="1">
      <c r="A20" s="147"/>
      <c r="B20" s="160" t="s">
        <v>586</v>
      </c>
      <c r="C20" s="161"/>
      <c r="D20" s="171">
        <f t="shared" ref="D20:E20" si="2">SUM(D16:D19)</f>
        <v>0</v>
      </c>
      <c r="E20" s="171">
        <f t="shared" si="2"/>
        <v>418</v>
      </c>
      <c r="F20" s="171">
        <f>SUM(F16:F19)</f>
        <v>1173</v>
      </c>
      <c r="G20" s="170"/>
      <c r="H20" s="171">
        <f>SUM(H16:H19)</f>
        <v>1591</v>
      </c>
      <c r="J20" s="159"/>
    </row>
    <row r="21" spans="1:10" ht="14.5" thickTop="1">
      <c r="A21" s="147"/>
      <c r="B21" s="160"/>
      <c r="C21" s="161"/>
      <c r="D21" s="173"/>
      <c r="E21" s="173"/>
      <c r="F21" s="174"/>
      <c r="G21" s="175"/>
      <c r="H21" s="176"/>
    </row>
    <row r="22" spans="1:10" ht="14.5" thickBot="1">
      <c r="A22" s="147"/>
      <c r="B22" s="148" t="s">
        <v>303</v>
      </c>
      <c r="C22" s="161"/>
      <c r="D22" s="179">
        <f>+D9+D20</f>
        <v>7425.25</v>
      </c>
      <c r="E22" s="179">
        <f>+E9+E20</f>
        <v>9845</v>
      </c>
      <c r="F22" s="179">
        <f>+F9+F20</f>
        <v>11603</v>
      </c>
      <c r="G22" s="175"/>
      <c r="H22" s="179">
        <f>+H9+H20</f>
        <v>28873.25</v>
      </c>
      <c r="J22" s="159">
        <f>H22-'CPN Portfolio 9.30.16 '!K107</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F32" s="147" t="s">
        <v>582</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
    <cfRule type="expression" dxfId="74" priority="1">
      <formula>MOD(ROW(),2)=0</formula>
    </cfRule>
  </conditionalFormatting>
  <conditionalFormatting sqref="B13">
    <cfRule type="expression" dxfId="73" priority="2">
      <formula>MOD(ROW(),2)=0</formula>
    </cfRule>
  </conditionalFormatting>
  <conditionalFormatting sqref="B18:B19">
    <cfRule type="expression" dxfId="72" priority="3">
      <formula>MOD(ROW(),2)=0</formula>
    </cfRule>
  </conditionalFormatting>
  <pageMargins left="0.7" right="0.7" top="0.75" bottom="0.75" header="0.3" footer="0.3"/>
  <pageSetup scale="83"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576</v>
      </c>
      <c r="C6" s="155"/>
      <c r="D6" s="156">
        <f>'CPN Portfolio 6.30.16'!I47</f>
        <v>6482</v>
      </c>
      <c r="E6" s="156">
        <f>'CPN Portfolio 6.30.16'!I63</f>
        <v>8876</v>
      </c>
      <c r="F6" s="156">
        <f>'CPN Portfolio 6.30.16'!I98</f>
        <v>7377.5</v>
      </c>
      <c r="G6" s="158"/>
      <c r="H6" s="156">
        <f>SUM(D6:G6)</f>
        <v>22735.5</v>
      </c>
      <c r="J6" s="159"/>
    </row>
    <row r="7" spans="1:11">
      <c r="A7" s="147"/>
      <c r="B7" s="155"/>
      <c r="C7" s="155"/>
      <c r="D7" s="163"/>
      <c r="E7" s="163"/>
      <c r="F7" s="163"/>
      <c r="G7" s="158"/>
      <c r="H7" s="163"/>
      <c r="J7" s="159"/>
    </row>
    <row r="8" spans="1:11">
      <c r="A8" s="147"/>
      <c r="B8" s="83"/>
      <c r="C8" s="155"/>
      <c r="D8" s="267"/>
      <c r="E8" s="267"/>
      <c r="F8" s="272"/>
      <c r="G8" s="271"/>
      <c r="H8" s="267"/>
      <c r="J8" s="159"/>
    </row>
    <row r="9" spans="1:11">
      <c r="A9" s="147"/>
      <c r="B9" s="155" t="s">
        <v>585</v>
      </c>
      <c r="C9" s="161"/>
      <c r="D9" s="214">
        <f>SUM(D6:D8)</f>
        <v>6482</v>
      </c>
      <c r="E9" s="214">
        <f>SUM(E6:E8)</f>
        <v>8876</v>
      </c>
      <c r="F9" s="214">
        <f>SUM(F6:F8)</f>
        <v>7377.5</v>
      </c>
      <c r="G9" s="214">
        <f>SUM(G6:G8)</f>
        <v>0</v>
      </c>
      <c r="H9" s="214">
        <f>SUM(H6:H8)</f>
        <v>22735.5</v>
      </c>
      <c r="J9" s="159">
        <f>H9-'CPN Portfolio 9.30.16 '!I99</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538</v>
      </c>
      <c r="C12" s="161"/>
      <c r="D12" s="167"/>
      <c r="E12" s="167"/>
      <c r="F12" s="167"/>
      <c r="G12" s="168"/>
      <c r="H12" s="169"/>
    </row>
    <row r="13" spans="1:11">
      <c r="A13" s="147"/>
      <c r="B13" s="238" t="s">
        <v>326</v>
      </c>
      <c r="C13" s="161"/>
      <c r="D13" s="167"/>
      <c r="E13" s="167"/>
      <c r="F13" s="167"/>
      <c r="G13" s="168"/>
      <c r="H13" s="169" t="s">
        <v>582</v>
      </c>
    </row>
    <row r="14" spans="1:11">
      <c r="A14" s="147"/>
      <c r="B14" s="160" t="s">
        <v>584</v>
      </c>
      <c r="C14" s="161"/>
      <c r="D14" s="167">
        <v>0</v>
      </c>
      <c r="E14" s="167">
        <v>0</v>
      </c>
      <c r="F14" s="167">
        <v>68</v>
      </c>
      <c r="G14" s="168"/>
      <c r="H14" s="169">
        <f>SUM(D14:F14)</f>
        <v>68</v>
      </c>
    </row>
    <row r="15" spans="1:11">
      <c r="A15" s="147"/>
      <c r="B15" s="160" t="s">
        <v>494</v>
      </c>
      <c r="C15" s="161"/>
      <c r="D15" s="274">
        <v>0</v>
      </c>
      <c r="E15" s="274">
        <v>0</v>
      </c>
      <c r="F15" s="274">
        <v>668</v>
      </c>
      <c r="G15" s="168"/>
      <c r="H15" s="275">
        <f>SUM(D15:F15)</f>
        <v>668</v>
      </c>
    </row>
    <row r="16" spans="1:11">
      <c r="A16" s="147"/>
      <c r="B16" s="160" t="s">
        <v>425</v>
      </c>
      <c r="C16" s="161"/>
      <c r="D16" s="167">
        <f t="shared" ref="D16:E16" si="0">SUM(D14:D15)</f>
        <v>0</v>
      </c>
      <c r="E16" s="167">
        <f t="shared" si="0"/>
        <v>0</v>
      </c>
      <c r="F16" s="167">
        <f>SUM(F14:F15)</f>
        <v>736</v>
      </c>
      <c r="G16" s="167">
        <f t="shared" ref="G16:H16" si="1">SUM(G14:G15)</f>
        <v>0</v>
      </c>
      <c r="H16" s="167">
        <f t="shared" si="1"/>
        <v>736</v>
      </c>
    </row>
    <row r="17" spans="1:10">
      <c r="A17" s="147"/>
      <c r="B17" s="239" t="s">
        <v>360</v>
      </c>
      <c r="C17" s="161"/>
      <c r="D17" s="167"/>
      <c r="E17" s="167"/>
      <c r="F17" s="167"/>
      <c r="G17" s="168"/>
      <c r="H17" s="169"/>
    </row>
    <row r="18" spans="1:10">
      <c r="A18" s="147"/>
      <c r="B18" s="160" t="s">
        <v>522</v>
      </c>
      <c r="C18" s="161"/>
      <c r="D18" s="167"/>
      <c r="E18" s="167">
        <v>0</v>
      </c>
      <c r="F18" s="167"/>
      <c r="G18" s="168"/>
      <c r="H18" s="169">
        <f>SUM(D18:F18)</f>
        <v>0</v>
      </c>
    </row>
    <row r="19" spans="1:10">
      <c r="A19" s="147"/>
      <c r="B19" s="160" t="s">
        <v>519</v>
      </c>
      <c r="C19" s="161"/>
      <c r="D19" s="167"/>
      <c r="E19" s="167"/>
      <c r="F19" s="167">
        <v>280</v>
      </c>
      <c r="G19" s="166"/>
      <c r="H19" s="169">
        <f>SUM(D19:F19)</f>
        <v>280</v>
      </c>
    </row>
    <row r="20" spans="1:10" ht="14.5" thickBot="1">
      <c r="A20" s="147"/>
      <c r="B20" s="160" t="s">
        <v>587</v>
      </c>
      <c r="C20" s="161"/>
      <c r="D20" s="171">
        <f>SUM(D18:D19)</f>
        <v>0</v>
      </c>
      <c r="E20" s="171">
        <f>SUM(E18:E19)</f>
        <v>0</v>
      </c>
      <c r="F20" s="171">
        <f t="shared" ref="F20:G20" si="2">SUM(F18:F19)</f>
        <v>280</v>
      </c>
      <c r="G20" s="170">
        <f t="shared" si="2"/>
        <v>0</v>
      </c>
      <c r="H20" s="171">
        <f t="shared" ref="H20" si="3">SUM(H16:H19)</f>
        <v>1016</v>
      </c>
      <c r="J20" s="159"/>
    </row>
    <row r="21" spans="1:10" ht="14.5" thickTop="1">
      <c r="A21" s="147"/>
      <c r="B21" s="160"/>
      <c r="C21" s="161"/>
      <c r="D21" s="173"/>
      <c r="E21" s="173"/>
      <c r="F21" s="174"/>
      <c r="G21" s="175"/>
      <c r="H21" s="176"/>
    </row>
    <row r="22" spans="1:10" ht="14.5" thickBot="1">
      <c r="A22" s="147"/>
      <c r="B22" s="148" t="s">
        <v>537</v>
      </c>
      <c r="C22" s="161"/>
      <c r="D22" s="179">
        <f>+D9+D20</f>
        <v>6482</v>
      </c>
      <c r="E22" s="179">
        <f>+E9+E20</f>
        <v>8876</v>
      </c>
      <c r="F22" s="179">
        <f>+F9+F20</f>
        <v>7657.5</v>
      </c>
      <c r="G22" s="175"/>
      <c r="H22" s="179">
        <f>+H9+H20</f>
        <v>23751.5</v>
      </c>
      <c r="J22" s="159">
        <f>H22-'CPN Portfolio 9.30.16 '!I107</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
    <cfRule type="expression" dxfId="71" priority="1">
      <formula>MOD(ROW(),2)=0</formula>
    </cfRule>
  </conditionalFormatting>
  <conditionalFormatting sqref="B13">
    <cfRule type="expression" dxfId="70" priority="2">
      <formula>MOD(ROW(),2)=0</formula>
    </cfRule>
  </conditionalFormatting>
  <conditionalFormatting sqref="B18:B19">
    <cfRule type="expression" dxfId="69" priority="3">
      <formula>MOD(ROW(),2)=0</formula>
    </cfRule>
  </conditionalFormatting>
  <pageMargins left="0.7" right="0.7" top="0.75" bottom="0.75" header="0.3" footer="0.3"/>
  <pageSetup scale="83"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Q122"/>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7" ht="20">
      <c r="B1" s="72"/>
    </row>
    <row r="2" spans="1:17" ht="17.5">
      <c r="A2" s="217" t="s">
        <v>575</v>
      </c>
      <c r="C2" s="75"/>
    </row>
    <row r="3" spans="1:17" ht="13">
      <c r="B3" s="76"/>
      <c r="C3" s="76"/>
      <c r="D3" s="76"/>
      <c r="E3" s="76"/>
      <c r="F3" s="77"/>
      <c r="G3" s="76"/>
      <c r="H3" s="76"/>
      <c r="I3" s="199"/>
      <c r="J3" s="76"/>
      <c r="K3" s="199"/>
    </row>
    <row r="4" spans="1:17" ht="13">
      <c r="C4" s="78"/>
      <c r="H4" s="105"/>
      <c r="I4" s="218" t="s">
        <v>5</v>
      </c>
      <c r="J4" s="79"/>
      <c r="K4" s="218" t="s">
        <v>5</v>
      </c>
    </row>
    <row r="5" spans="1:17" ht="13">
      <c r="B5" s="79"/>
      <c r="C5" s="79"/>
      <c r="E5" s="79" t="s">
        <v>2</v>
      </c>
      <c r="F5" s="79"/>
      <c r="G5" s="79" t="s">
        <v>4</v>
      </c>
      <c r="H5" s="105"/>
      <c r="I5" s="246" t="s">
        <v>9</v>
      </c>
      <c r="J5" s="79"/>
      <c r="K5" s="246" t="s">
        <v>121</v>
      </c>
    </row>
    <row r="6" spans="1:17" ht="13">
      <c r="B6" s="79"/>
      <c r="C6" s="79"/>
      <c r="D6" s="79" t="s">
        <v>1</v>
      </c>
      <c r="E6" s="79" t="s">
        <v>7</v>
      </c>
      <c r="F6" s="79"/>
      <c r="G6" s="79" t="s">
        <v>9</v>
      </c>
      <c r="H6" s="105"/>
      <c r="I6" s="246" t="s">
        <v>12</v>
      </c>
      <c r="J6" s="79"/>
      <c r="K6" s="246" t="s">
        <v>8</v>
      </c>
    </row>
    <row r="7" spans="1:17" ht="15.5" thickBot="1">
      <c r="B7" s="219" t="s">
        <v>0</v>
      </c>
      <c r="C7" s="80"/>
      <c r="D7" s="80" t="s">
        <v>6</v>
      </c>
      <c r="E7" s="80" t="s">
        <v>10</v>
      </c>
      <c r="F7" s="80" t="s">
        <v>3</v>
      </c>
      <c r="G7" s="80" t="s">
        <v>11</v>
      </c>
      <c r="H7" s="220"/>
      <c r="I7" s="247" t="s">
        <v>126</v>
      </c>
      <c r="J7" s="79"/>
      <c r="K7" s="247" t="s">
        <v>127</v>
      </c>
      <c r="O7" s="222" t="s">
        <v>276</v>
      </c>
    </row>
    <row r="8" spans="1:17" ht="13">
      <c r="B8" s="90" t="s">
        <v>13</v>
      </c>
      <c r="C8" s="90"/>
      <c r="D8" s="76"/>
      <c r="E8" s="76"/>
      <c r="F8" s="77"/>
      <c r="G8" s="76"/>
      <c r="H8" s="76"/>
      <c r="I8" s="199"/>
      <c r="J8" s="76"/>
      <c r="K8" s="199"/>
      <c r="M8" s="194" t="s">
        <v>137</v>
      </c>
    </row>
    <row r="9" spans="1:17" ht="13">
      <c r="B9" s="223" t="s">
        <v>14</v>
      </c>
      <c r="C9" s="90"/>
      <c r="D9" s="76"/>
      <c r="E9" s="76"/>
      <c r="F9" s="77"/>
      <c r="G9" s="76"/>
      <c r="H9" s="76"/>
      <c r="I9" s="199"/>
      <c r="J9" s="76"/>
      <c r="K9" s="199"/>
    </row>
    <row r="10" spans="1:17" ht="13">
      <c r="B10" s="83" t="s">
        <v>15</v>
      </c>
      <c r="C10" s="84"/>
      <c r="D10" s="103" t="s">
        <v>16</v>
      </c>
      <c r="E10" s="103" t="s">
        <v>17</v>
      </c>
      <c r="F10" s="103" t="s">
        <v>243</v>
      </c>
      <c r="G10" s="104">
        <v>1</v>
      </c>
      <c r="H10" s="105"/>
      <c r="I10" s="253">
        <v>85</v>
      </c>
      <c r="J10" s="59"/>
      <c r="K10" s="253">
        <v>85</v>
      </c>
      <c r="M10" s="194">
        <v>1</v>
      </c>
      <c r="O10" s="194">
        <v>1</v>
      </c>
      <c r="Q10" s="268"/>
    </row>
    <row r="11" spans="1:17" ht="13">
      <c r="B11" s="83" t="s">
        <v>18</v>
      </c>
      <c r="C11" s="84"/>
      <c r="D11" s="103" t="s">
        <v>16</v>
      </c>
      <c r="E11" s="103" t="s">
        <v>17</v>
      </c>
      <c r="F11" s="103" t="s">
        <v>243</v>
      </c>
      <c r="G11" s="104">
        <v>1</v>
      </c>
      <c r="H11" s="105"/>
      <c r="I11" s="253">
        <v>78</v>
      </c>
      <c r="J11" s="59"/>
      <c r="K11" s="253">
        <v>78</v>
      </c>
      <c r="M11" s="194">
        <f t="shared" ref="M11:M23" si="0">+M10+1</f>
        <v>2</v>
      </c>
      <c r="O11" s="194">
        <f t="shared" ref="O11:O23" si="1">+O10+1</f>
        <v>2</v>
      </c>
      <c r="Q11" s="268"/>
    </row>
    <row r="12" spans="1:17" ht="13">
      <c r="B12" s="83" t="s">
        <v>19</v>
      </c>
      <c r="C12" s="84"/>
      <c r="D12" s="103" t="s">
        <v>16</v>
      </c>
      <c r="E12" s="103" t="s">
        <v>17</v>
      </c>
      <c r="F12" s="103" t="s">
        <v>243</v>
      </c>
      <c r="G12" s="104">
        <v>1</v>
      </c>
      <c r="H12" s="105"/>
      <c r="I12" s="253">
        <v>66</v>
      </c>
      <c r="J12" s="59"/>
      <c r="K12" s="253">
        <v>66</v>
      </c>
      <c r="M12" s="194">
        <f t="shared" si="0"/>
        <v>3</v>
      </c>
      <c r="O12" s="194">
        <f t="shared" si="1"/>
        <v>3</v>
      </c>
      <c r="Q12" s="268"/>
    </row>
    <row r="13" spans="1:17" ht="13">
      <c r="B13" s="83" t="s">
        <v>20</v>
      </c>
      <c r="C13" s="84"/>
      <c r="D13" s="103" t="s">
        <v>16</v>
      </c>
      <c r="E13" s="103" t="s">
        <v>17</v>
      </c>
      <c r="F13" s="103" t="s">
        <v>243</v>
      </c>
      <c r="G13" s="104">
        <v>1</v>
      </c>
      <c r="H13" s="105"/>
      <c r="I13" s="253">
        <v>64</v>
      </c>
      <c r="J13" s="59"/>
      <c r="K13" s="253">
        <v>64</v>
      </c>
      <c r="M13" s="194">
        <f t="shared" si="0"/>
        <v>4</v>
      </c>
      <c r="O13" s="194">
        <f t="shared" si="1"/>
        <v>4</v>
      </c>
      <c r="Q13" s="268"/>
    </row>
    <row r="14" spans="1:17" ht="13">
      <c r="B14" s="83" t="s">
        <v>26</v>
      </c>
      <c r="C14" s="84"/>
      <c r="D14" s="103" t="s">
        <v>16</v>
      </c>
      <c r="E14" s="103" t="s">
        <v>17</v>
      </c>
      <c r="F14" s="103" t="s">
        <v>243</v>
      </c>
      <c r="G14" s="104">
        <v>1</v>
      </c>
      <c r="H14" s="105"/>
      <c r="I14" s="253">
        <v>60</v>
      </c>
      <c r="J14" s="59"/>
      <c r="K14" s="253">
        <v>60</v>
      </c>
      <c r="M14" s="194">
        <f t="shared" si="0"/>
        <v>5</v>
      </c>
      <c r="O14" s="194">
        <f t="shared" si="1"/>
        <v>5</v>
      </c>
      <c r="Q14" s="268"/>
    </row>
    <row r="15" spans="1:17" ht="15.5">
      <c r="B15" s="83" t="s">
        <v>564</v>
      </c>
      <c r="C15" s="84"/>
      <c r="D15" s="103" t="s">
        <v>16</v>
      </c>
      <c r="E15" s="103" t="s">
        <v>17</v>
      </c>
      <c r="F15" s="103" t="s">
        <v>243</v>
      </c>
      <c r="G15" s="104">
        <v>1</v>
      </c>
      <c r="H15" s="105"/>
      <c r="I15" s="253">
        <v>53</v>
      </c>
      <c r="J15" s="59"/>
      <c r="K15" s="253">
        <v>53</v>
      </c>
      <c r="M15" s="194">
        <f t="shared" si="0"/>
        <v>6</v>
      </c>
      <c r="O15" s="194">
        <f t="shared" si="1"/>
        <v>6</v>
      </c>
      <c r="Q15" s="268"/>
    </row>
    <row r="16" spans="1:17" ht="13">
      <c r="B16" s="83" t="s">
        <v>22</v>
      </c>
      <c r="C16" s="84"/>
      <c r="D16" s="103" t="s">
        <v>16</v>
      </c>
      <c r="E16" s="103" t="s">
        <v>17</v>
      </c>
      <c r="F16" s="103" t="s">
        <v>243</v>
      </c>
      <c r="G16" s="104">
        <v>1</v>
      </c>
      <c r="H16" s="105"/>
      <c r="I16" s="253">
        <v>51</v>
      </c>
      <c r="J16" s="59"/>
      <c r="K16" s="253">
        <v>51</v>
      </c>
      <c r="M16" s="194">
        <f t="shared" si="0"/>
        <v>7</v>
      </c>
      <c r="O16" s="194">
        <f t="shared" si="1"/>
        <v>7</v>
      </c>
      <c r="Q16" s="268"/>
    </row>
    <row r="17" spans="2:17" ht="13">
      <c r="B17" s="83" t="s">
        <v>23</v>
      </c>
      <c r="C17" s="84"/>
      <c r="D17" s="103" t="s">
        <v>16</v>
      </c>
      <c r="E17" s="103" t="s">
        <v>17</v>
      </c>
      <c r="F17" s="103" t="s">
        <v>243</v>
      </c>
      <c r="G17" s="104">
        <v>1</v>
      </c>
      <c r="H17" s="105"/>
      <c r="I17" s="253">
        <v>49</v>
      </c>
      <c r="J17" s="59"/>
      <c r="K17" s="253">
        <v>49</v>
      </c>
      <c r="M17" s="194">
        <f t="shared" si="0"/>
        <v>8</v>
      </c>
      <c r="O17" s="194">
        <f t="shared" si="1"/>
        <v>8</v>
      </c>
      <c r="Q17" s="268"/>
    </row>
    <row r="18" spans="2:17" ht="15.5">
      <c r="B18" s="83" t="s">
        <v>547</v>
      </c>
      <c r="C18" s="84"/>
      <c r="D18" s="103" t="s">
        <v>16</v>
      </c>
      <c r="E18" s="103" t="s">
        <v>17</v>
      </c>
      <c r="F18" s="103" t="s">
        <v>243</v>
      </c>
      <c r="G18" s="104">
        <v>1</v>
      </c>
      <c r="H18" s="105"/>
      <c r="I18" s="253">
        <v>49</v>
      </c>
      <c r="J18" s="59"/>
      <c r="K18" s="253">
        <v>49</v>
      </c>
      <c r="M18" s="194">
        <f t="shared" si="0"/>
        <v>9</v>
      </c>
      <c r="O18" s="194">
        <f t="shared" si="1"/>
        <v>9</v>
      </c>
      <c r="Q18" s="268"/>
    </row>
    <row r="19" spans="2:17" ht="13">
      <c r="B19" s="83" t="s">
        <v>24</v>
      </c>
      <c r="C19" s="84"/>
      <c r="D19" s="103" t="s">
        <v>16</v>
      </c>
      <c r="E19" s="103" t="s">
        <v>17</v>
      </c>
      <c r="F19" s="103" t="s">
        <v>243</v>
      </c>
      <c r="G19" s="104">
        <v>1</v>
      </c>
      <c r="H19" s="105"/>
      <c r="I19" s="253">
        <v>47</v>
      </c>
      <c r="J19" s="59"/>
      <c r="K19" s="253">
        <v>47</v>
      </c>
      <c r="M19" s="194">
        <f t="shared" si="0"/>
        <v>10</v>
      </c>
      <c r="O19" s="194">
        <f t="shared" si="1"/>
        <v>10</v>
      </c>
      <c r="Q19" s="268"/>
    </row>
    <row r="20" spans="2:17" ht="15.5">
      <c r="B20" s="83" t="s">
        <v>548</v>
      </c>
      <c r="C20" s="84"/>
      <c r="D20" s="103" t="s">
        <v>16</v>
      </c>
      <c r="E20" s="103" t="s">
        <v>17</v>
      </c>
      <c r="F20" s="103" t="s">
        <v>243</v>
      </c>
      <c r="G20" s="104">
        <v>1</v>
      </c>
      <c r="H20" s="105"/>
      <c r="I20" s="253">
        <v>41</v>
      </c>
      <c r="J20" s="59"/>
      <c r="K20" s="253">
        <v>41</v>
      </c>
      <c r="M20" s="194">
        <f t="shared" si="0"/>
        <v>11</v>
      </c>
      <c r="O20" s="194">
        <f t="shared" si="1"/>
        <v>11</v>
      </c>
      <c r="Q20" s="268"/>
    </row>
    <row r="21" spans="2:17" ht="15.5">
      <c r="B21" s="83" t="s">
        <v>549</v>
      </c>
      <c r="C21" s="84"/>
      <c r="D21" s="103" t="s">
        <v>16</v>
      </c>
      <c r="E21" s="103" t="s">
        <v>17</v>
      </c>
      <c r="F21" s="103" t="s">
        <v>243</v>
      </c>
      <c r="G21" s="104">
        <v>1</v>
      </c>
      <c r="H21" s="105"/>
      <c r="I21" s="253">
        <v>37</v>
      </c>
      <c r="J21" s="59"/>
      <c r="K21" s="253">
        <v>37</v>
      </c>
      <c r="M21" s="194">
        <f t="shared" si="0"/>
        <v>12</v>
      </c>
      <c r="O21" s="194">
        <f t="shared" si="1"/>
        <v>12</v>
      </c>
      <c r="Q21" s="268"/>
    </row>
    <row r="22" spans="2:17" ht="15.5">
      <c r="B22" s="83" t="s">
        <v>546</v>
      </c>
      <c r="C22" s="84"/>
      <c r="D22" s="103" t="s">
        <v>16</v>
      </c>
      <c r="E22" s="103" t="s">
        <v>17</v>
      </c>
      <c r="F22" s="103" t="s">
        <v>243</v>
      </c>
      <c r="G22" s="104">
        <v>1</v>
      </c>
      <c r="H22" s="105"/>
      <c r="I22" s="253">
        <v>27</v>
      </c>
      <c r="J22" s="59"/>
      <c r="K22" s="253">
        <v>27</v>
      </c>
      <c r="M22" s="194">
        <f t="shared" si="0"/>
        <v>13</v>
      </c>
      <c r="O22" s="194">
        <f t="shared" si="1"/>
        <v>13</v>
      </c>
      <c r="Q22" s="268"/>
    </row>
    <row r="23" spans="2:17" ht="13">
      <c r="B23" s="83" t="s">
        <v>30</v>
      </c>
      <c r="C23" s="84"/>
      <c r="D23" s="103" t="s">
        <v>16</v>
      </c>
      <c r="E23" s="103" t="s">
        <v>17</v>
      </c>
      <c r="F23" s="103" t="s">
        <v>243</v>
      </c>
      <c r="G23" s="104">
        <v>1</v>
      </c>
      <c r="H23" s="105"/>
      <c r="I23" s="253">
        <v>18</v>
      </c>
      <c r="J23" s="59"/>
      <c r="K23" s="253">
        <v>18</v>
      </c>
      <c r="M23" s="194">
        <f t="shared" si="0"/>
        <v>14</v>
      </c>
      <c r="O23" s="194">
        <f t="shared" si="1"/>
        <v>14</v>
      </c>
      <c r="Q23" s="268"/>
    </row>
    <row r="24" spans="2:17" ht="13">
      <c r="B24" s="223" t="s">
        <v>32</v>
      </c>
      <c r="C24" s="90"/>
      <c r="D24" s="76"/>
      <c r="E24" s="76"/>
      <c r="F24" s="77"/>
      <c r="G24" s="224"/>
      <c r="H24" s="76"/>
      <c r="I24" s="199"/>
      <c r="J24" s="76"/>
      <c r="K24" s="199"/>
    </row>
    <row r="25" spans="2:17" ht="13">
      <c r="B25" s="83" t="s">
        <v>33</v>
      </c>
      <c r="C25" s="84"/>
      <c r="D25" s="103" t="s">
        <v>16</v>
      </c>
      <c r="E25" s="103" t="s">
        <v>17</v>
      </c>
      <c r="F25" s="103" t="s">
        <v>273</v>
      </c>
      <c r="G25" s="104">
        <v>1</v>
      </c>
      <c r="H25" s="105"/>
      <c r="I25" s="193">
        <v>835</v>
      </c>
      <c r="J25" s="59"/>
      <c r="K25" s="193">
        <v>857</v>
      </c>
      <c r="M25" s="194" t="e">
        <f>+#REF!+1</f>
        <v>#REF!</v>
      </c>
      <c r="O25" s="194">
        <f>+O23+1</f>
        <v>15</v>
      </c>
    </row>
    <row r="26" spans="2:17" ht="13">
      <c r="B26" s="83" t="s">
        <v>497</v>
      </c>
      <c r="C26" s="84"/>
      <c r="D26" s="103" t="s">
        <v>16</v>
      </c>
      <c r="E26" s="103" t="s">
        <v>17</v>
      </c>
      <c r="F26" s="103" t="s">
        <v>273</v>
      </c>
      <c r="G26" s="104">
        <v>1</v>
      </c>
      <c r="H26" s="105"/>
      <c r="I26" s="193">
        <f>750+20</f>
        <v>770</v>
      </c>
      <c r="J26" s="59"/>
      <c r="K26" s="193">
        <f>729+20</f>
        <v>749</v>
      </c>
      <c r="M26" s="194" t="e">
        <f>+M25+1</f>
        <v>#REF!</v>
      </c>
      <c r="O26" s="194">
        <f t="shared" ref="O26:O46" si="2">O25+1</f>
        <v>16</v>
      </c>
    </row>
    <row r="27" spans="2:17" ht="13">
      <c r="B27" s="83" t="s">
        <v>39</v>
      </c>
      <c r="C27" s="84"/>
      <c r="D27" s="103" t="s">
        <v>16</v>
      </c>
      <c r="E27" s="103" t="s">
        <v>40</v>
      </c>
      <c r="F27" s="103" t="s">
        <v>273</v>
      </c>
      <c r="G27" s="104">
        <v>1</v>
      </c>
      <c r="H27" s="105"/>
      <c r="I27" s="193">
        <v>566</v>
      </c>
      <c r="J27" s="59"/>
      <c r="K27" s="193">
        <v>635</v>
      </c>
      <c r="M27" s="194" t="e">
        <f>+#REF!+1</f>
        <v>#REF!</v>
      </c>
      <c r="O27" s="194">
        <f t="shared" si="2"/>
        <v>17</v>
      </c>
    </row>
    <row r="28" spans="2:17" ht="13">
      <c r="B28" s="83" t="s">
        <v>287</v>
      </c>
      <c r="C28" s="84"/>
      <c r="D28" s="103" t="s">
        <v>16</v>
      </c>
      <c r="E28" s="103" t="s">
        <v>17</v>
      </c>
      <c r="F28" s="103" t="s">
        <v>273</v>
      </c>
      <c r="G28" s="104">
        <v>1</v>
      </c>
      <c r="H28" s="105"/>
      <c r="I28" s="193">
        <v>513</v>
      </c>
      <c r="J28" s="59"/>
      <c r="K28" s="193">
        <v>608</v>
      </c>
      <c r="M28" s="194" t="e">
        <f>+M47+1</f>
        <v>#REF!</v>
      </c>
      <c r="O28" s="194">
        <f t="shared" si="2"/>
        <v>18</v>
      </c>
    </row>
    <row r="29" spans="2:17" ht="13">
      <c r="B29" s="83" t="s">
        <v>41</v>
      </c>
      <c r="C29" s="84"/>
      <c r="D29" s="103" t="s">
        <v>16</v>
      </c>
      <c r="E29" s="103" t="s">
        <v>17</v>
      </c>
      <c r="F29" s="103" t="s">
        <v>273</v>
      </c>
      <c r="G29" s="104">
        <v>1</v>
      </c>
      <c r="H29" s="105"/>
      <c r="I29" s="193">
        <v>564</v>
      </c>
      <c r="J29" s="59"/>
      <c r="K29" s="193">
        <v>605</v>
      </c>
      <c r="M29" s="194" t="e">
        <f>+M27+1</f>
        <v>#REF!</v>
      </c>
      <c r="O29" s="194">
        <f t="shared" si="2"/>
        <v>19</v>
      </c>
    </row>
    <row r="30" spans="2:17" ht="15.5">
      <c r="B30" s="83" t="s">
        <v>560</v>
      </c>
      <c r="C30" s="84"/>
      <c r="D30" s="103" t="s">
        <v>16</v>
      </c>
      <c r="E30" s="103" t="s">
        <v>17</v>
      </c>
      <c r="F30" s="103" t="s">
        <v>273</v>
      </c>
      <c r="G30" s="104">
        <v>1</v>
      </c>
      <c r="H30" s="105"/>
      <c r="I30" s="193">
        <v>542</v>
      </c>
      <c r="J30" s="59"/>
      <c r="K30" s="193">
        <v>578</v>
      </c>
      <c r="M30" s="194" t="e">
        <f>+#REF!+1</f>
        <v>#REF!</v>
      </c>
      <c r="O30" s="194">
        <f t="shared" si="2"/>
        <v>20</v>
      </c>
    </row>
    <row r="31" spans="2:17" ht="13">
      <c r="B31" s="83" t="s">
        <v>43</v>
      </c>
      <c r="C31" s="84"/>
      <c r="D31" s="103" t="s">
        <v>16</v>
      </c>
      <c r="E31" s="103" t="s">
        <v>17</v>
      </c>
      <c r="F31" s="103" t="s">
        <v>298</v>
      </c>
      <c r="G31" s="104">
        <v>1</v>
      </c>
      <c r="H31" s="105"/>
      <c r="I31" s="193">
        <v>518</v>
      </c>
      <c r="J31" s="59"/>
      <c r="K31" s="193">
        <v>572</v>
      </c>
      <c r="M31" s="194" t="e">
        <f>+#REF!+1</f>
        <v>#REF!</v>
      </c>
      <c r="O31" s="194">
        <f t="shared" si="2"/>
        <v>21</v>
      </c>
    </row>
    <row r="32" spans="2:17" ht="15.5">
      <c r="B32" s="83" t="s">
        <v>559</v>
      </c>
      <c r="C32" s="84"/>
      <c r="D32" s="103" t="s">
        <v>16</v>
      </c>
      <c r="E32" s="103" t="s">
        <v>45</v>
      </c>
      <c r="F32" s="103" t="s">
        <v>273</v>
      </c>
      <c r="G32" s="104">
        <v>1</v>
      </c>
      <c r="H32" s="105"/>
      <c r="I32" s="193">
        <v>520</v>
      </c>
      <c r="J32" s="59"/>
      <c r="K32" s="193">
        <v>530</v>
      </c>
      <c r="M32" s="194" t="e">
        <f>+M30+1</f>
        <v>#REF!</v>
      </c>
      <c r="O32" s="194">
        <f t="shared" si="2"/>
        <v>22</v>
      </c>
    </row>
    <row r="33" spans="2:15" ht="13">
      <c r="B33" s="83" t="s">
        <v>116</v>
      </c>
      <c r="C33" s="84"/>
      <c r="D33" s="103" t="s">
        <v>16</v>
      </c>
      <c r="E33" s="103" t="s">
        <v>17</v>
      </c>
      <c r="F33" s="103" t="s">
        <v>273</v>
      </c>
      <c r="G33" s="104">
        <v>0.75</v>
      </c>
      <c r="H33" s="105"/>
      <c r="I33" s="193">
        <v>429</v>
      </c>
      <c r="J33" s="59"/>
      <c r="K33" s="193">
        <v>464.25</v>
      </c>
      <c r="O33" s="194">
        <f t="shared" si="2"/>
        <v>23</v>
      </c>
    </row>
    <row r="34" spans="2:15" ht="13">
      <c r="B34" s="83" t="s">
        <v>47</v>
      </c>
      <c r="C34" s="208"/>
      <c r="D34" s="103" t="s">
        <v>16</v>
      </c>
      <c r="E34" s="103" t="s">
        <v>17</v>
      </c>
      <c r="F34" s="103" t="s">
        <v>273</v>
      </c>
      <c r="G34" s="104">
        <v>1</v>
      </c>
      <c r="H34" s="105"/>
      <c r="I34" s="200">
        <v>243</v>
      </c>
      <c r="J34" s="59"/>
      <c r="K34" s="200">
        <v>309</v>
      </c>
      <c r="M34" s="194">
        <f>M14+1</f>
        <v>6</v>
      </c>
      <c r="O34" s="194">
        <f t="shared" si="2"/>
        <v>24</v>
      </c>
    </row>
    <row r="35" spans="2:15" ht="13">
      <c r="B35" s="83" t="s">
        <v>48</v>
      </c>
      <c r="C35" s="84"/>
      <c r="D35" s="103" t="s">
        <v>16</v>
      </c>
      <c r="E35" s="103" t="s">
        <v>17</v>
      </c>
      <c r="F35" s="103" t="s">
        <v>412</v>
      </c>
      <c r="G35" s="104">
        <v>1</v>
      </c>
      <c r="H35" s="105"/>
      <c r="I35" s="200">
        <v>0</v>
      </c>
      <c r="J35" s="59"/>
      <c r="K35" s="200">
        <v>141</v>
      </c>
      <c r="M35" s="194" t="e">
        <f>+#REF!+1</f>
        <v>#REF!</v>
      </c>
      <c r="O35" s="194">
        <f t="shared" si="2"/>
        <v>25</v>
      </c>
    </row>
    <row r="36" spans="2:15" ht="13">
      <c r="B36" s="83" t="s">
        <v>49</v>
      </c>
      <c r="C36" s="84"/>
      <c r="D36" s="103" t="s">
        <v>16</v>
      </c>
      <c r="E36" s="103" t="s">
        <v>17</v>
      </c>
      <c r="F36" s="103" t="s">
        <v>298</v>
      </c>
      <c r="G36" s="104">
        <v>1</v>
      </c>
      <c r="H36" s="105"/>
      <c r="I36" s="200">
        <v>109</v>
      </c>
      <c r="J36" s="59"/>
      <c r="K36" s="200">
        <v>130</v>
      </c>
      <c r="M36" s="194" t="e">
        <f>+M35+1</f>
        <v>#REF!</v>
      </c>
      <c r="O36" s="194">
        <f t="shared" si="2"/>
        <v>26</v>
      </c>
    </row>
    <row r="37" spans="2:15" ht="13">
      <c r="B37" s="83" t="s">
        <v>50</v>
      </c>
      <c r="C37" s="84"/>
      <c r="D37" s="103" t="s">
        <v>16</v>
      </c>
      <c r="E37" s="103" t="s">
        <v>17</v>
      </c>
      <c r="F37" s="103" t="s">
        <v>298</v>
      </c>
      <c r="G37" s="104">
        <v>1</v>
      </c>
      <c r="H37" s="105"/>
      <c r="I37" s="200">
        <v>120</v>
      </c>
      <c r="J37" s="59"/>
      <c r="K37" s="200">
        <v>120</v>
      </c>
      <c r="M37" s="194" t="e">
        <f t="shared" ref="M37:M46" si="3">+M36+1</f>
        <v>#REF!</v>
      </c>
      <c r="O37" s="194">
        <f t="shared" si="2"/>
        <v>27</v>
      </c>
    </row>
    <row r="38" spans="2:15" ht="13">
      <c r="B38" s="83" t="s">
        <v>53</v>
      </c>
      <c r="C38" s="84"/>
      <c r="D38" s="103" t="s">
        <v>16</v>
      </c>
      <c r="E38" s="103" t="s">
        <v>17</v>
      </c>
      <c r="F38" s="103" t="s">
        <v>412</v>
      </c>
      <c r="G38" s="104">
        <v>1</v>
      </c>
      <c r="H38" s="105"/>
      <c r="I38" s="200">
        <v>0</v>
      </c>
      <c r="J38" s="59"/>
      <c r="K38" s="200">
        <v>48</v>
      </c>
      <c r="M38" s="194" t="e">
        <f>+#REF!+1</f>
        <v>#REF!</v>
      </c>
      <c r="O38" s="194">
        <f t="shared" si="2"/>
        <v>28</v>
      </c>
    </row>
    <row r="39" spans="2:15" ht="13">
      <c r="B39" s="83" t="s">
        <v>54</v>
      </c>
      <c r="C39" s="84"/>
      <c r="D39" s="103" t="s">
        <v>16</v>
      </c>
      <c r="E39" s="103" t="s">
        <v>17</v>
      </c>
      <c r="F39" s="103" t="s">
        <v>412</v>
      </c>
      <c r="G39" s="104">
        <v>1</v>
      </c>
      <c r="H39" s="105"/>
      <c r="I39" s="200">
        <v>0</v>
      </c>
      <c r="J39" s="59"/>
      <c r="K39" s="200">
        <v>47</v>
      </c>
      <c r="M39" s="194" t="e">
        <f t="shared" si="3"/>
        <v>#REF!</v>
      </c>
      <c r="O39" s="194">
        <f t="shared" si="2"/>
        <v>29</v>
      </c>
    </row>
    <row r="40" spans="2:15" ht="13">
      <c r="B40" s="83" t="s">
        <v>55</v>
      </c>
      <c r="C40" s="84"/>
      <c r="D40" s="103" t="s">
        <v>16</v>
      </c>
      <c r="E40" s="103" t="s">
        <v>17</v>
      </c>
      <c r="F40" s="103" t="s">
        <v>412</v>
      </c>
      <c r="G40" s="104">
        <v>1</v>
      </c>
      <c r="H40" s="105"/>
      <c r="I40" s="200">
        <v>0</v>
      </c>
      <c r="J40" s="59"/>
      <c r="K40" s="200">
        <v>47</v>
      </c>
      <c r="M40" s="194" t="e">
        <f t="shared" si="3"/>
        <v>#REF!</v>
      </c>
      <c r="O40" s="194">
        <f t="shared" si="2"/>
        <v>30</v>
      </c>
    </row>
    <row r="41" spans="2:15" ht="13">
      <c r="B41" s="83" t="s">
        <v>56</v>
      </c>
      <c r="C41" s="84"/>
      <c r="D41" s="103" t="s">
        <v>16</v>
      </c>
      <c r="E41" s="103" t="s">
        <v>17</v>
      </c>
      <c r="F41" s="103" t="s">
        <v>412</v>
      </c>
      <c r="G41" s="104">
        <v>1</v>
      </c>
      <c r="H41" s="105"/>
      <c r="I41" s="200">
        <v>0</v>
      </c>
      <c r="J41" s="59"/>
      <c r="K41" s="200">
        <v>47</v>
      </c>
      <c r="M41" s="194" t="e">
        <f t="shared" si="3"/>
        <v>#REF!</v>
      </c>
      <c r="O41" s="194">
        <f t="shared" si="2"/>
        <v>31</v>
      </c>
    </row>
    <row r="42" spans="2:15" ht="13">
      <c r="B42" s="83" t="s">
        <v>57</v>
      </c>
      <c r="C42" s="84"/>
      <c r="D42" s="103" t="s">
        <v>16</v>
      </c>
      <c r="E42" s="103" t="s">
        <v>17</v>
      </c>
      <c r="F42" s="103" t="s">
        <v>412</v>
      </c>
      <c r="G42" s="104">
        <v>1</v>
      </c>
      <c r="H42" s="105"/>
      <c r="I42" s="200">
        <v>0</v>
      </c>
      <c r="J42" s="59"/>
      <c r="K42" s="200">
        <v>47</v>
      </c>
      <c r="M42" s="194" t="e">
        <f t="shared" si="3"/>
        <v>#REF!</v>
      </c>
      <c r="O42" s="194">
        <f t="shared" si="2"/>
        <v>32</v>
      </c>
    </row>
    <row r="43" spans="2:15" ht="13">
      <c r="B43" s="83" t="s">
        <v>58</v>
      </c>
      <c r="C43" s="84"/>
      <c r="D43" s="103" t="s">
        <v>16</v>
      </c>
      <c r="E43" s="103" t="s">
        <v>17</v>
      </c>
      <c r="F43" s="103" t="s">
        <v>412</v>
      </c>
      <c r="G43" s="104">
        <v>1</v>
      </c>
      <c r="H43" s="105"/>
      <c r="I43" s="200">
        <v>0</v>
      </c>
      <c r="J43" s="59"/>
      <c r="K43" s="200">
        <v>47</v>
      </c>
      <c r="M43" s="194" t="e">
        <f t="shared" si="3"/>
        <v>#REF!</v>
      </c>
      <c r="O43" s="194">
        <f t="shared" si="2"/>
        <v>33</v>
      </c>
    </row>
    <row r="44" spans="2:15" ht="13">
      <c r="B44" s="83" t="s">
        <v>59</v>
      </c>
      <c r="C44" s="84"/>
      <c r="D44" s="103" t="s">
        <v>16</v>
      </c>
      <c r="E44" s="103" t="s">
        <v>17</v>
      </c>
      <c r="F44" s="103" t="s">
        <v>412</v>
      </c>
      <c r="G44" s="104">
        <v>1</v>
      </c>
      <c r="H44" s="105"/>
      <c r="I44" s="200">
        <v>0</v>
      </c>
      <c r="J44" s="59"/>
      <c r="K44" s="200">
        <v>47</v>
      </c>
      <c r="M44" s="194" t="e">
        <f t="shared" si="3"/>
        <v>#REF!</v>
      </c>
      <c r="O44" s="194">
        <f t="shared" si="2"/>
        <v>34</v>
      </c>
    </row>
    <row r="45" spans="2:15" ht="13">
      <c r="B45" s="83" t="s">
        <v>60</v>
      </c>
      <c r="C45" s="84"/>
      <c r="D45" s="103" t="s">
        <v>16</v>
      </c>
      <c r="E45" s="103" t="s">
        <v>17</v>
      </c>
      <c r="F45" s="103" t="s">
        <v>412</v>
      </c>
      <c r="G45" s="104">
        <v>1</v>
      </c>
      <c r="H45" s="105"/>
      <c r="I45" s="200">
        <v>0</v>
      </c>
      <c r="J45" s="59"/>
      <c r="K45" s="200">
        <v>44</v>
      </c>
      <c r="M45" s="194" t="e">
        <f t="shared" si="3"/>
        <v>#REF!</v>
      </c>
      <c r="O45" s="194">
        <f t="shared" si="2"/>
        <v>35</v>
      </c>
    </row>
    <row r="46" spans="2:15" ht="13">
      <c r="B46" s="83" t="s">
        <v>61</v>
      </c>
      <c r="C46" s="84"/>
      <c r="D46" s="103" t="s">
        <v>16</v>
      </c>
      <c r="E46" s="103" t="s">
        <v>17</v>
      </c>
      <c r="F46" s="103" t="s">
        <v>273</v>
      </c>
      <c r="G46" s="104">
        <v>1</v>
      </c>
      <c r="H46" s="105"/>
      <c r="I46" s="200">
        <v>28</v>
      </c>
      <c r="J46" s="59"/>
      <c r="K46" s="200">
        <v>28</v>
      </c>
      <c r="M46" s="194" t="e">
        <f t="shared" si="3"/>
        <v>#REF!</v>
      </c>
      <c r="O46" s="194">
        <f t="shared" si="2"/>
        <v>36</v>
      </c>
    </row>
    <row r="47" spans="2:15" ht="13">
      <c r="B47" s="201" t="s">
        <v>62</v>
      </c>
      <c r="C47" s="84"/>
      <c r="D47" s="103"/>
      <c r="E47" s="103"/>
      <c r="F47" s="103"/>
      <c r="G47" s="225"/>
      <c r="H47" s="226"/>
      <c r="I47" s="203">
        <f>SUM(I10:I46)</f>
        <v>6482</v>
      </c>
      <c r="J47" s="204"/>
      <c r="K47" s="203">
        <f>SUM(K10:K46)</f>
        <v>7425.25</v>
      </c>
      <c r="M47" s="194" t="e">
        <f>+M46+1</f>
        <v>#REF!</v>
      </c>
    </row>
    <row r="48" spans="2:15" ht="13">
      <c r="B48" s="90" t="s">
        <v>63</v>
      </c>
      <c r="C48" s="90"/>
      <c r="D48" s="76"/>
      <c r="E48" s="76"/>
      <c r="F48" s="77"/>
      <c r="G48" s="76"/>
      <c r="H48" s="76"/>
      <c r="I48" s="199"/>
      <c r="J48" s="76"/>
      <c r="K48" s="199"/>
    </row>
    <row r="49" spans="2:15" ht="13">
      <c r="B49" s="83" t="s">
        <v>66</v>
      </c>
      <c r="C49" s="84"/>
      <c r="D49" s="103" t="s">
        <v>122</v>
      </c>
      <c r="E49" s="103" t="s">
        <v>65</v>
      </c>
      <c r="F49" s="103" t="s">
        <v>298</v>
      </c>
      <c r="G49" s="104">
        <v>1</v>
      </c>
      <c r="H49" s="105"/>
      <c r="I49" s="200">
        <f>830+13+260</f>
        <v>1103</v>
      </c>
      <c r="J49" s="59"/>
      <c r="K49" s="200">
        <f>1001+13+190</f>
        <v>1204</v>
      </c>
      <c r="O49" s="194">
        <f>+O46+1</f>
        <v>37</v>
      </c>
    </row>
    <row r="50" spans="2:15" ht="13">
      <c r="B50" s="83" t="s">
        <v>457</v>
      </c>
      <c r="C50" s="84"/>
      <c r="D50" s="103" t="s">
        <v>122</v>
      </c>
      <c r="E50" s="103" t="s">
        <v>65</v>
      </c>
      <c r="F50" s="103" t="s">
        <v>273</v>
      </c>
      <c r="G50" s="104">
        <v>1</v>
      </c>
      <c r="H50" s="105"/>
      <c r="I50" s="200">
        <v>1009</v>
      </c>
      <c r="J50" s="59"/>
      <c r="K50" s="200">
        <v>1000</v>
      </c>
      <c r="O50" s="194">
        <f>O49+1</f>
        <v>38</v>
      </c>
    </row>
    <row r="51" spans="2:15" ht="13">
      <c r="B51" s="83" t="s">
        <v>67</v>
      </c>
      <c r="C51" s="84"/>
      <c r="D51" s="103" t="s">
        <v>122</v>
      </c>
      <c r="E51" s="103" t="s">
        <v>65</v>
      </c>
      <c r="F51" s="103" t="s">
        <v>298</v>
      </c>
      <c r="G51" s="104">
        <v>1</v>
      </c>
      <c r="H51" s="105"/>
      <c r="I51" s="200">
        <v>782</v>
      </c>
      <c r="J51" s="59"/>
      <c r="K51" s="200">
        <v>842</v>
      </c>
      <c r="M51" s="194" t="e">
        <f>+M28+1</f>
        <v>#REF!</v>
      </c>
      <c r="O51" s="194">
        <f>+O50+1</f>
        <v>39</v>
      </c>
    </row>
    <row r="52" spans="2:15" ht="13">
      <c r="B52" s="83" t="s">
        <v>71</v>
      </c>
      <c r="C52" s="84"/>
      <c r="D52" s="103" t="s">
        <v>122</v>
      </c>
      <c r="E52" s="103" t="s">
        <v>65</v>
      </c>
      <c r="F52" s="103" t="s">
        <v>298</v>
      </c>
      <c r="G52" s="104">
        <v>1</v>
      </c>
      <c r="H52" s="105"/>
      <c r="I52" s="200">
        <f>463+260</f>
        <v>723</v>
      </c>
      <c r="J52" s="59"/>
      <c r="K52" s="200">
        <f>608+200</f>
        <v>808</v>
      </c>
      <c r="M52" s="194" t="e">
        <f>+M56+1</f>
        <v>#REF!</v>
      </c>
      <c r="O52" s="194">
        <f>+O51+1</f>
        <v>40</v>
      </c>
    </row>
    <row r="53" spans="2:15" ht="15.5">
      <c r="B53" s="83" t="s">
        <v>558</v>
      </c>
      <c r="C53" s="84"/>
      <c r="D53" s="103" t="s">
        <v>122</v>
      </c>
      <c r="E53" s="103" t="s">
        <v>65</v>
      </c>
      <c r="F53" s="103" t="s">
        <v>411</v>
      </c>
      <c r="G53" s="104">
        <v>1</v>
      </c>
      <c r="H53" s="105"/>
      <c r="I53" s="200">
        <v>763</v>
      </c>
      <c r="J53" s="59"/>
      <c r="K53" s="200">
        <v>781</v>
      </c>
      <c r="M53" s="194" t="e">
        <f>+M51+1</f>
        <v>#REF!</v>
      </c>
      <c r="O53" s="194">
        <f>+O52+1</f>
        <v>41</v>
      </c>
    </row>
    <row r="54" spans="2:15" ht="13">
      <c r="B54" s="83" t="s">
        <v>381</v>
      </c>
      <c r="C54" s="84"/>
      <c r="D54" s="103" t="s">
        <v>122</v>
      </c>
      <c r="E54" s="103" t="s">
        <v>65</v>
      </c>
      <c r="F54" s="103" t="s">
        <v>273</v>
      </c>
      <c r="G54" s="104">
        <v>1</v>
      </c>
      <c r="H54" s="105"/>
      <c r="I54" s="200">
        <v>740</v>
      </c>
      <c r="J54" s="59"/>
      <c r="K54" s="200">
        <v>762</v>
      </c>
      <c r="O54" s="194">
        <f t="shared" ref="O54:O62" si="4">+O53+1</f>
        <v>42</v>
      </c>
    </row>
    <row r="55" spans="2:15" ht="13">
      <c r="B55" s="83" t="s">
        <v>64</v>
      </c>
      <c r="C55" s="84"/>
      <c r="D55" s="103" t="s">
        <v>122</v>
      </c>
      <c r="E55" s="103" t="s">
        <v>65</v>
      </c>
      <c r="F55" s="103" t="s">
        <v>273</v>
      </c>
      <c r="G55" s="104">
        <v>0.75</v>
      </c>
      <c r="H55" s="105"/>
      <c r="I55" s="200">
        <v>779</v>
      </c>
      <c r="J55" s="59"/>
      <c r="K55" s="200">
        <v>746</v>
      </c>
      <c r="M55" s="194" t="e">
        <f>+M53+1</f>
        <v>#REF!</v>
      </c>
      <c r="O55" s="194">
        <f t="shared" si="4"/>
        <v>43</v>
      </c>
    </row>
    <row r="56" spans="2:15" ht="13">
      <c r="B56" s="83" t="s">
        <v>69</v>
      </c>
      <c r="C56" s="84"/>
      <c r="D56" s="103" t="s">
        <v>122</v>
      </c>
      <c r="E56" s="103" t="s">
        <v>65</v>
      </c>
      <c r="F56" s="103" t="s">
        <v>273</v>
      </c>
      <c r="G56" s="104">
        <v>1</v>
      </c>
      <c r="H56" s="105"/>
      <c r="I56" s="200">
        <f>662+10+10</f>
        <v>682</v>
      </c>
      <c r="J56" s="59"/>
      <c r="K56" s="200">
        <f>692+10+10</f>
        <v>712</v>
      </c>
      <c r="M56" s="194" t="e">
        <f t="shared" ref="M56:M63" si="5">+M55+1</f>
        <v>#REF!</v>
      </c>
      <c r="O56" s="194">
        <f t="shared" si="4"/>
        <v>44</v>
      </c>
    </row>
    <row r="57" spans="2:15" ht="13">
      <c r="B57" s="83" t="s">
        <v>70</v>
      </c>
      <c r="C57" s="84"/>
      <c r="D57" s="103" t="s">
        <v>122</v>
      </c>
      <c r="E57" s="103" t="s">
        <v>65</v>
      </c>
      <c r="F57" s="103" t="s">
        <v>273</v>
      </c>
      <c r="G57" s="104">
        <v>1</v>
      </c>
      <c r="H57" s="105"/>
      <c r="I57" s="200">
        <f>520+3</f>
        <v>523</v>
      </c>
      <c r="J57" s="59"/>
      <c r="K57" s="200">
        <f>606+3</f>
        <v>609</v>
      </c>
      <c r="M57" s="194" t="e">
        <f>+M52+1</f>
        <v>#REF!</v>
      </c>
      <c r="O57" s="194">
        <f t="shared" si="4"/>
        <v>45</v>
      </c>
    </row>
    <row r="58" spans="2:15" ht="13">
      <c r="B58" s="83" t="s">
        <v>72</v>
      </c>
      <c r="C58" s="84"/>
      <c r="D58" s="103" t="s">
        <v>122</v>
      </c>
      <c r="E58" s="103" t="s">
        <v>65</v>
      </c>
      <c r="F58" s="103" t="s">
        <v>298</v>
      </c>
      <c r="G58" s="104">
        <v>1</v>
      </c>
      <c r="H58" s="105"/>
      <c r="I58" s="200">
        <v>426</v>
      </c>
      <c r="J58" s="59"/>
      <c r="K58" s="200">
        <v>500</v>
      </c>
      <c r="M58" s="194" t="e">
        <f t="shared" si="5"/>
        <v>#REF!</v>
      </c>
      <c r="O58" s="194">
        <f t="shared" si="4"/>
        <v>46</v>
      </c>
    </row>
    <row r="59" spans="2:15" ht="13">
      <c r="B59" s="83" t="s">
        <v>73</v>
      </c>
      <c r="C59" s="84"/>
      <c r="D59" s="103" t="s">
        <v>122</v>
      </c>
      <c r="E59" s="103" t="s">
        <v>65</v>
      </c>
      <c r="F59" s="103" t="s">
        <v>298</v>
      </c>
      <c r="G59" s="104">
        <v>1</v>
      </c>
      <c r="H59" s="105"/>
      <c r="I59" s="200">
        <v>400</v>
      </c>
      <c r="J59" s="59"/>
      <c r="K59" s="200">
        <v>453</v>
      </c>
      <c r="M59" s="194" t="e">
        <f t="shared" si="5"/>
        <v>#REF!</v>
      </c>
      <c r="O59" s="194">
        <f t="shared" si="4"/>
        <v>47</v>
      </c>
    </row>
    <row r="60" spans="2:15" ht="15.5">
      <c r="B60" s="83" t="s">
        <v>578</v>
      </c>
      <c r="C60" s="84"/>
      <c r="D60" s="103" t="s">
        <v>122</v>
      </c>
      <c r="E60" s="103" t="s">
        <v>65</v>
      </c>
      <c r="F60" s="103" t="s">
        <v>298</v>
      </c>
      <c r="G60" s="104">
        <v>1</v>
      </c>
      <c r="H60" s="105"/>
      <c r="I60" s="200">
        <f>344</f>
        <v>344</v>
      </c>
      <c r="J60" s="59"/>
      <c r="K60" s="200">
        <f>400</f>
        <v>400</v>
      </c>
      <c r="M60" s="194" t="e">
        <f t="shared" si="5"/>
        <v>#REF!</v>
      </c>
      <c r="O60" s="194">
        <f t="shared" si="4"/>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4"/>
        <v>49</v>
      </c>
    </row>
    <row r="62" spans="2:15" ht="15.5">
      <c r="B62" s="83" t="s">
        <v>556</v>
      </c>
      <c r="C62" s="228"/>
      <c r="D62" s="103" t="s">
        <v>122</v>
      </c>
      <c r="E62" s="103" t="s">
        <v>65</v>
      </c>
      <c r="F62" s="103" t="s">
        <v>298</v>
      </c>
      <c r="G62" s="104">
        <v>1</v>
      </c>
      <c r="H62" s="105"/>
      <c r="I62" s="198">
        <v>210</v>
      </c>
      <c r="J62" s="59"/>
      <c r="K62" s="198">
        <v>236</v>
      </c>
      <c r="M62" s="194" t="e">
        <f t="shared" si="5"/>
        <v>#REF!</v>
      </c>
      <c r="O62" s="194">
        <f t="shared" si="4"/>
        <v>50</v>
      </c>
    </row>
    <row r="63" spans="2:15" ht="13">
      <c r="B63" s="201" t="s">
        <v>62</v>
      </c>
      <c r="C63" s="84"/>
      <c r="D63" s="76"/>
      <c r="E63" s="76"/>
      <c r="F63" s="77"/>
      <c r="G63" s="202"/>
      <c r="H63" s="202"/>
      <c r="I63" s="203">
        <f>SUM(I49:I62)</f>
        <v>8876</v>
      </c>
      <c r="J63" s="204"/>
      <c r="K63" s="203">
        <f>SUM(K49:K62)</f>
        <v>9427</v>
      </c>
      <c r="M63" s="194" t="e">
        <f t="shared" si="5"/>
        <v>#REF!</v>
      </c>
    </row>
    <row r="64" spans="2:15" ht="13">
      <c r="B64" s="90" t="s">
        <v>471</v>
      </c>
      <c r="C64" s="90"/>
      <c r="D64" s="76"/>
      <c r="E64" s="76"/>
      <c r="F64" s="77"/>
      <c r="G64" s="76"/>
      <c r="H64" s="76"/>
      <c r="I64" s="199"/>
      <c r="J64" s="76"/>
      <c r="K64" s="199"/>
    </row>
    <row r="65" spans="2:15" ht="13">
      <c r="B65" s="83" t="s">
        <v>176</v>
      </c>
      <c r="C65" s="84"/>
      <c r="D65" s="103" t="s">
        <v>114</v>
      </c>
      <c r="E65" s="103" t="s">
        <v>254</v>
      </c>
      <c r="F65" s="103" t="s">
        <v>273</v>
      </c>
      <c r="G65" s="104">
        <v>1</v>
      </c>
      <c r="H65" s="105"/>
      <c r="I65" s="200">
        <f>1037+10+15</f>
        <v>1062</v>
      </c>
      <c r="J65" s="59"/>
      <c r="K65" s="200">
        <v>1130</v>
      </c>
      <c r="O65" s="194">
        <f>+O62+1</f>
        <v>51</v>
      </c>
    </row>
    <row r="66" spans="2:15" ht="13">
      <c r="B66" s="83" t="s">
        <v>183</v>
      </c>
      <c r="C66" s="84"/>
      <c r="D66" s="103" t="s">
        <v>114</v>
      </c>
      <c r="E66" s="103" t="s">
        <v>255</v>
      </c>
      <c r="F66" s="103" t="s">
        <v>273</v>
      </c>
      <c r="G66" s="104">
        <v>1</v>
      </c>
      <c r="H66" s="105"/>
      <c r="I66" s="193">
        <f>1030+6+3</f>
        <v>1039</v>
      </c>
      <c r="J66" s="59"/>
      <c r="K66" s="193">
        <v>1130</v>
      </c>
      <c r="M66" s="194" t="e">
        <f>+#REF!+1</f>
        <v>#REF!</v>
      </c>
      <c r="O66" s="194">
        <f t="shared" ref="O66:O97" si="6">+O65+1</f>
        <v>52</v>
      </c>
    </row>
    <row r="67" spans="2:15" ht="13">
      <c r="B67" s="83" t="s">
        <v>80</v>
      </c>
      <c r="C67" s="84"/>
      <c r="D67" s="103" t="s">
        <v>78</v>
      </c>
      <c r="E67" s="103" t="s">
        <v>81</v>
      </c>
      <c r="F67" s="103" t="s">
        <v>298</v>
      </c>
      <c r="G67" s="104">
        <v>1</v>
      </c>
      <c r="H67" s="105"/>
      <c r="I67" s="200">
        <v>720</v>
      </c>
      <c r="J67" s="59"/>
      <c r="K67" s="200">
        <v>807</v>
      </c>
      <c r="M67" s="194" t="e">
        <f>+M63+1</f>
        <v>#REF!</v>
      </c>
      <c r="O67" s="194">
        <f t="shared" si="6"/>
        <v>53</v>
      </c>
    </row>
    <row r="68" spans="2:15" ht="13">
      <c r="B68" s="83" t="s">
        <v>499</v>
      </c>
      <c r="C68" s="84"/>
      <c r="D68" s="103" t="s">
        <v>120</v>
      </c>
      <c r="E68" s="103" t="s">
        <v>500</v>
      </c>
      <c r="F68" s="103" t="s">
        <v>273</v>
      </c>
      <c r="G68" s="104">
        <v>1</v>
      </c>
      <c r="H68" s="105"/>
      <c r="I68" s="200">
        <v>750</v>
      </c>
      <c r="J68" s="59"/>
      <c r="K68" s="200">
        <v>731</v>
      </c>
      <c r="O68" s="194">
        <f t="shared" si="6"/>
        <v>54</v>
      </c>
    </row>
    <row r="69" spans="2:15" ht="13">
      <c r="B69" s="83" t="s">
        <v>187</v>
      </c>
      <c r="C69" s="84"/>
      <c r="D69" s="103" t="s">
        <v>114</v>
      </c>
      <c r="E69" s="103" t="s">
        <v>255</v>
      </c>
      <c r="F69" s="103" t="s">
        <v>413</v>
      </c>
      <c r="G69" s="104">
        <v>1</v>
      </c>
      <c r="H69" s="105"/>
      <c r="I69" s="200">
        <v>0</v>
      </c>
      <c r="J69" s="59"/>
      <c r="K69" s="200">
        <v>725</v>
      </c>
      <c r="M69" s="194" t="e">
        <f>+M66+1</f>
        <v>#REF!</v>
      </c>
      <c r="O69" s="194">
        <f t="shared" si="6"/>
        <v>55</v>
      </c>
    </row>
    <row r="70" spans="2:15" ht="13">
      <c r="B70" s="83" t="s">
        <v>561</v>
      </c>
      <c r="C70" s="84"/>
      <c r="D70" s="103" t="s">
        <v>120</v>
      </c>
      <c r="E70" s="103" t="s">
        <v>562</v>
      </c>
      <c r="F70" s="103" t="s">
        <v>273</v>
      </c>
      <c r="G70" s="104">
        <v>1</v>
      </c>
      <c r="H70" s="105"/>
      <c r="I70" s="193">
        <v>745</v>
      </c>
      <c r="J70" s="59"/>
      <c r="K70" s="193">
        <v>695</v>
      </c>
      <c r="O70" s="194">
        <f t="shared" si="6"/>
        <v>56</v>
      </c>
    </row>
    <row r="71" spans="2:15" ht="15.5">
      <c r="B71" s="83" t="s">
        <v>555</v>
      </c>
      <c r="C71" s="84"/>
      <c r="D71" s="103" t="s">
        <v>95</v>
      </c>
      <c r="E71" s="103" t="s">
        <v>87</v>
      </c>
      <c r="F71" s="103" t="s">
        <v>273</v>
      </c>
      <c r="G71" s="104">
        <v>1</v>
      </c>
      <c r="H71" s="105"/>
      <c r="I71" s="200">
        <v>537</v>
      </c>
      <c r="J71" s="59"/>
      <c r="K71" s="200">
        <v>599</v>
      </c>
      <c r="M71" s="194" t="e">
        <f>+#REF!+1</f>
        <v>#REF!</v>
      </c>
      <c r="O71" s="194">
        <f t="shared" si="6"/>
        <v>57</v>
      </c>
    </row>
    <row r="72" spans="2:15" ht="13">
      <c r="B72" s="83" t="s">
        <v>277</v>
      </c>
      <c r="C72" s="84"/>
      <c r="D72" s="103" t="s">
        <v>114</v>
      </c>
      <c r="E72" s="103" t="s">
        <v>254</v>
      </c>
      <c r="F72" s="103" t="s">
        <v>273</v>
      </c>
      <c r="G72" s="104">
        <v>1</v>
      </c>
      <c r="H72" s="105"/>
      <c r="I72" s="193">
        <v>518.5</v>
      </c>
      <c r="J72" s="59"/>
      <c r="K72" s="193">
        <v>565</v>
      </c>
      <c r="M72" s="194" t="e">
        <f>+#REF!+1</f>
        <v>#REF!</v>
      </c>
      <c r="O72" s="194">
        <f>+O71+1</f>
        <v>58</v>
      </c>
    </row>
    <row r="73" spans="2:15" ht="13">
      <c r="B73" s="83" t="s">
        <v>104</v>
      </c>
      <c r="C73" s="84"/>
      <c r="D73" s="103" t="s">
        <v>120</v>
      </c>
      <c r="E73" s="103" t="s">
        <v>105</v>
      </c>
      <c r="F73" s="103" t="s">
        <v>273</v>
      </c>
      <c r="G73" s="104">
        <v>1</v>
      </c>
      <c r="H73" s="105"/>
      <c r="I73" s="193">
        <f>543+9</f>
        <v>552</v>
      </c>
      <c r="J73" s="59"/>
      <c r="K73" s="193">
        <f>543+9</f>
        <v>552</v>
      </c>
      <c r="O73" s="194">
        <f t="shared" si="6"/>
        <v>59</v>
      </c>
    </row>
    <row r="74" spans="2:15" ht="15.5">
      <c r="B74" s="83" t="s">
        <v>554</v>
      </c>
      <c r="C74" s="84"/>
      <c r="D74" s="103" t="s">
        <v>120</v>
      </c>
      <c r="E74" s="103" t="s">
        <v>112</v>
      </c>
      <c r="F74" s="103" t="s">
        <v>273</v>
      </c>
      <c r="G74" s="104">
        <v>0.5</v>
      </c>
      <c r="H74" s="105"/>
      <c r="I74" s="200">
        <v>422</v>
      </c>
      <c r="J74" s="59"/>
      <c r="K74" s="200">
        <v>519</v>
      </c>
      <c r="M74" s="194" t="e">
        <f>+M72+1</f>
        <v>#REF!</v>
      </c>
      <c r="O74" s="194">
        <f>+O73+1</f>
        <v>60</v>
      </c>
    </row>
    <row r="75" spans="2:15" ht="13">
      <c r="B75" s="83" t="s">
        <v>101</v>
      </c>
      <c r="C75" s="84"/>
      <c r="D75" s="103" t="s">
        <v>99</v>
      </c>
      <c r="E75" s="103" t="s">
        <v>100</v>
      </c>
      <c r="F75" s="103" t="s">
        <v>412</v>
      </c>
      <c r="G75" s="104">
        <v>1</v>
      </c>
      <c r="H75" s="105"/>
      <c r="I75" s="193">
        <v>0</v>
      </c>
      <c r="J75" s="59"/>
      <c r="K75" s="193">
        <v>503</v>
      </c>
      <c r="M75" s="194" t="e">
        <f t="shared" ref="M75" si="7">+M74+1</f>
        <v>#REF!</v>
      </c>
      <c r="O75" s="194">
        <f t="shared" si="6"/>
        <v>61</v>
      </c>
    </row>
    <row r="76" spans="2:15" ht="13">
      <c r="B76" s="83" t="s">
        <v>113</v>
      </c>
      <c r="C76" s="84"/>
      <c r="D76" s="103" t="s">
        <v>114</v>
      </c>
      <c r="E76" s="103" t="s">
        <v>115</v>
      </c>
      <c r="F76" s="103" t="s">
        <v>412</v>
      </c>
      <c r="G76" s="104">
        <v>1</v>
      </c>
      <c r="H76" s="105"/>
      <c r="I76" s="200">
        <v>0</v>
      </c>
      <c r="J76" s="59"/>
      <c r="K76" s="200">
        <v>503</v>
      </c>
      <c r="M76" s="194" t="e">
        <f>+#REF!+1</f>
        <v>#REF!</v>
      </c>
      <c r="O76" s="194">
        <f t="shared" si="6"/>
        <v>62</v>
      </c>
    </row>
    <row r="77" spans="2:15" ht="13">
      <c r="B77" s="83" t="s">
        <v>102</v>
      </c>
      <c r="C77" s="84"/>
      <c r="D77" s="103" t="s">
        <v>99</v>
      </c>
      <c r="E77" s="103" t="s">
        <v>103</v>
      </c>
      <c r="F77" s="103" t="s">
        <v>273</v>
      </c>
      <c r="G77" s="104">
        <v>1</v>
      </c>
      <c r="H77" s="105"/>
      <c r="I77" s="193">
        <v>280</v>
      </c>
      <c r="J77" s="59"/>
      <c r="K77" s="193">
        <v>375</v>
      </c>
      <c r="M77" s="194" t="e">
        <f t="shared" ref="M77" si="8">+M76+1</f>
        <v>#REF!</v>
      </c>
      <c r="O77" s="194">
        <f t="shared" si="6"/>
        <v>63</v>
      </c>
    </row>
    <row r="78" spans="2:15" ht="13">
      <c r="B78" s="83" t="s">
        <v>352</v>
      </c>
      <c r="C78" s="84"/>
      <c r="D78" s="103" t="s">
        <v>114</v>
      </c>
      <c r="E78" s="103" t="s">
        <v>255</v>
      </c>
      <c r="F78" s="103" t="s">
        <v>273</v>
      </c>
      <c r="G78" s="104">
        <v>1</v>
      </c>
      <c r="H78" s="105"/>
      <c r="I78" s="193">
        <v>273</v>
      </c>
      <c r="J78" s="59"/>
      <c r="K78" s="193">
        <v>309</v>
      </c>
      <c r="O78" s="194">
        <f t="shared" si="6"/>
        <v>64</v>
      </c>
    </row>
    <row r="79" spans="2:15" ht="13">
      <c r="B79" s="83" t="s">
        <v>89</v>
      </c>
      <c r="C79" s="84"/>
      <c r="D79" s="103" t="s">
        <v>78</v>
      </c>
      <c r="E79" s="103" t="s">
        <v>90</v>
      </c>
      <c r="F79" s="103" t="s">
        <v>298</v>
      </c>
      <c r="G79" s="104">
        <v>1</v>
      </c>
      <c r="H79" s="105"/>
      <c r="I79" s="200">
        <v>184</v>
      </c>
      <c r="J79" s="59"/>
      <c r="K79" s="200">
        <v>215</v>
      </c>
      <c r="M79" s="194" t="e">
        <f>+#REF!+1</f>
        <v>#REF!</v>
      </c>
      <c r="O79" s="194">
        <f>+O78+1</f>
        <v>65</v>
      </c>
    </row>
    <row r="80" spans="2:15" ht="13">
      <c r="B80" s="83" t="s">
        <v>192</v>
      </c>
      <c r="C80" s="84"/>
      <c r="D80" s="103" t="s">
        <v>114</v>
      </c>
      <c r="E80" s="103" t="s">
        <v>256</v>
      </c>
      <c r="F80" s="103" t="s">
        <v>412</v>
      </c>
      <c r="G80" s="104">
        <v>1</v>
      </c>
      <c r="H80" s="105"/>
      <c r="I80" s="200">
        <v>0</v>
      </c>
      <c r="J80" s="59"/>
      <c r="K80" s="200">
        <v>191</v>
      </c>
      <c r="M80" s="194" t="e">
        <f>+#REF!+1</f>
        <v>#REF!</v>
      </c>
      <c r="O80" s="194">
        <f>+O79+1</f>
        <v>66</v>
      </c>
    </row>
    <row r="81" spans="2:15" ht="13">
      <c r="B81" s="83" t="s">
        <v>106</v>
      </c>
      <c r="C81" s="84"/>
      <c r="D81" s="103" t="s">
        <v>120</v>
      </c>
      <c r="E81" s="103" t="s">
        <v>107</v>
      </c>
      <c r="F81" s="103" t="s">
        <v>298</v>
      </c>
      <c r="G81" s="104">
        <v>1</v>
      </c>
      <c r="H81" s="105"/>
      <c r="I81" s="200">
        <v>110</v>
      </c>
      <c r="J81" s="59"/>
      <c r="K81" s="200">
        <v>121</v>
      </c>
      <c r="M81" s="194" t="e">
        <f>+#REF!+1</f>
        <v>#REF!</v>
      </c>
      <c r="O81" s="194">
        <f t="shared" si="6"/>
        <v>67</v>
      </c>
    </row>
    <row r="82" spans="2:15" ht="13">
      <c r="B82" s="83" t="s">
        <v>96</v>
      </c>
      <c r="C82" s="228"/>
      <c r="D82" s="103" t="s">
        <v>95</v>
      </c>
      <c r="E82" s="103" t="s">
        <v>87</v>
      </c>
      <c r="F82" s="103" t="s">
        <v>412</v>
      </c>
      <c r="G82" s="104">
        <v>1</v>
      </c>
      <c r="H82" s="105"/>
      <c r="I82" s="193">
        <v>0</v>
      </c>
      <c r="J82" s="59"/>
      <c r="K82" s="193">
        <v>117</v>
      </c>
      <c r="M82" s="194" t="e">
        <f>+#REF!+1</f>
        <v>#REF!</v>
      </c>
      <c r="O82" s="194">
        <f t="shared" si="6"/>
        <v>68</v>
      </c>
    </row>
    <row r="83" spans="2:15" ht="13">
      <c r="B83" s="83" t="s">
        <v>203</v>
      </c>
      <c r="C83" s="84"/>
      <c r="D83" s="103" t="s">
        <v>114</v>
      </c>
      <c r="E83" s="103" t="s">
        <v>256</v>
      </c>
      <c r="F83" s="103" t="s">
        <v>412</v>
      </c>
      <c r="G83" s="104">
        <v>1</v>
      </c>
      <c r="H83" s="105"/>
      <c r="I83" s="193">
        <v>0</v>
      </c>
      <c r="J83" s="59"/>
      <c r="K83" s="193">
        <v>92</v>
      </c>
      <c r="M83" s="194" t="e">
        <f>+M81+1</f>
        <v>#REF!</v>
      </c>
      <c r="O83" s="194">
        <f>+O82+1</f>
        <v>69</v>
      </c>
    </row>
    <row r="84" spans="2:15" ht="13">
      <c r="B84" s="83" t="s">
        <v>108</v>
      </c>
      <c r="C84" s="84"/>
      <c r="D84" s="103" t="s">
        <v>120</v>
      </c>
      <c r="E84" s="103" t="s">
        <v>107</v>
      </c>
      <c r="F84" s="103" t="s">
        <v>273</v>
      </c>
      <c r="G84" s="104">
        <v>1</v>
      </c>
      <c r="H84" s="105"/>
      <c r="I84" s="200">
        <v>60</v>
      </c>
      <c r="J84" s="59"/>
      <c r="K84" s="200">
        <v>80</v>
      </c>
      <c r="M84" s="194" t="e">
        <f t="shared" ref="M84:M98" si="9">+M83+1</f>
        <v>#REF!</v>
      </c>
      <c r="O84" s="194">
        <f t="shared" si="6"/>
        <v>70</v>
      </c>
    </row>
    <row r="85" spans="2:15" ht="13">
      <c r="B85" s="83" t="s">
        <v>211</v>
      </c>
      <c r="C85" s="84"/>
      <c r="D85" s="103" t="s">
        <v>114</v>
      </c>
      <c r="E85" s="103" t="s">
        <v>256</v>
      </c>
      <c r="F85" s="103" t="s">
        <v>412</v>
      </c>
      <c r="G85" s="104">
        <v>1</v>
      </c>
      <c r="H85" s="105"/>
      <c r="I85" s="200">
        <v>0</v>
      </c>
      <c r="J85" s="59"/>
      <c r="K85" s="200">
        <v>73</v>
      </c>
      <c r="M85" s="194" t="e">
        <f>+#REF!+1</f>
        <v>#REF!</v>
      </c>
      <c r="O85" s="194">
        <f t="shared" si="6"/>
        <v>71</v>
      </c>
    </row>
    <row r="86" spans="2:15" ht="13">
      <c r="B86" s="83" t="s">
        <v>220</v>
      </c>
      <c r="C86" s="84"/>
      <c r="D86" s="103" t="s">
        <v>114</v>
      </c>
      <c r="E86" s="103" t="s">
        <v>256</v>
      </c>
      <c r="F86" s="103" t="s">
        <v>412</v>
      </c>
      <c r="G86" s="104">
        <v>1</v>
      </c>
      <c r="H86" s="105"/>
      <c r="I86" s="200">
        <v>0</v>
      </c>
      <c r="J86" s="59"/>
      <c r="K86" s="200">
        <v>67</v>
      </c>
      <c r="M86" s="194" t="e">
        <f>+#REF!+1</f>
        <v>#REF!</v>
      </c>
      <c r="O86" s="194">
        <f t="shared" si="6"/>
        <v>72</v>
      </c>
    </row>
    <row r="87" spans="2:15" ht="13">
      <c r="B87" s="83" t="s">
        <v>109</v>
      </c>
      <c r="C87" s="84"/>
      <c r="D87" s="103" t="s">
        <v>120</v>
      </c>
      <c r="E87" s="103" t="s">
        <v>107</v>
      </c>
      <c r="F87" s="103" t="s">
        <v>273</v>
      </c>
      <c r="G87" s="104">
        <v>1</v>
      </c>
      <c r="H87" s="105"/>
      <c r="I87" s="200">
        <v>55</v>
      </c>
      <c r="J87" s="59"/>
      <c r="K87" s="200">
        <v>56</v>
      </c>
      <c r="M87" s="194" t="e">
        <f>+#REF!+1</f>
        <v>#REF!</v>
      </c>
      <c r="O87" s="194">
        <f t="shared" si="6"/>
        <v>73</v>
      </c>
    </row>
    <row r="88" spans="2:15" ht="13">
      <c r="B88" s="83" t="s">
        <v>224</v>
      </c>
      <c r="C88" s="84"/>
      <c r="D88" s="103" t="s">
        <v>114</v>
      </c>
      <c r="E88" s="103" t="s">
        <v>255</v>
      </c>
      <c r="F88" s="103" t="s">
        <v>412</v>
      </c>
      <c r="G88" s="104">
        <v>1</v>
      </c>
      <c r="H88" s="105"/>
      <c r="I88" s="193">
        <v>0</v>
      </c>
      <c r="J88" s="59"/>
      <c r="K88" s="193">
        <v>53</v>
      </c>
      <c r="M88" s="194" t="e">
        <f t="shared" si="9"/>
        <v>#REF!</v>
      </c>
      <c r="O88" s="194">
        <f t="shared" si="6"/>
        <v>74</v>
      </c>
    </row>
    <row r="89" spans="2:15" ht="13">
      <c r="B89" s="83" t="s">
        <v>110</v>
      </c>
      <c r="C89" s="84"/>
      <c r="D89" s="103" t="s">
        <v>120</v>
      </c>
      <c r="E89" s="103" t="s">
        <v>107</v>
      </c>
      <c r="F89" s="103" t="s">
        <v>412</v>
      </c>
      <c r="G89" s="104">
        <v>1</v>
      </c>
      <c r="H89" s="105"/>
      <c r="I89" s="200">
        <v>0</v>
      </c>
      <c r="J89" s="59"/>
      <c r="K89" s="200">
        <v>48</v>
      </c>
      <c r="M89" s="194" t="e">
        <f t="shared" si="9"/>
        <v>#REF!</v>
      </c>
      <c r="O89" s="194">
        <f t="shared" si="6"/>
        <v>75</v>
      </c>
    </row>
    <row r="90" spans="2:15" ht="13">
      <c r="B90" s="83" t="s">
        <v>111</v>
      </c>
      <c r="C90" s="84"/>
      <c r="D90" s="103" t="s">
        <v>120</v>
      </c>
      <c r="E90" s="103" t="s">
        <v>107</v>
      </c>
      <c r="F90" s="103" t="s">
        <v>298</v>
      </c>
      <c r="G90" s="104">
        <v>1</v>
      </c>
      <c r="H90" s="105"/>
      <c r="I90" s="193">
        <v>45</v>
      </c>
      <c r="J90" s="59"/>
      <c r="K90" s="193">
        <v>47</v>
      </c>
      <c r="M90" s="194" t="e">
        <f t="shared" si="9"/>
        <v>#REF!</v>
      </c>
      <c r="O90" s="194">
        <f t="shared" si="6"/>
        <v>76</v>
      </c>
    </row>
    <row r="91" spans="2:15" ht="13">
      <c r="B91" s="83" t="s">
        <v>226</v>
      </c>
      <c r="C91" s="84"/>
      <c r="D91" s="103" t="s">
        <v>114</v>
      </c>
      <c r="E91" s="103" t="s">
        <v>257</v>
      </c>
      <c r="F91" s="103" t="s">
        <v>412</v>
      </c>
      <c r="G91" s="104">
        <v>1</v>
      </c>
      <c r="H91" s="105"/>
      <c r="I91" s="200">
        <v>0</v>
      </c>
      <c r="J91" s="59"/>
      <c r="K91" s="200">
        <v>33</v>
      </c>
      <c r="M91" s="194" t="e">
        <f>+M90+1</f>
        <v>#REF!</v>
      </c>
      <c r="O91" s="194">
        <f t="shared" si="6"/>
        <v>77</v>
      </c>
    </row>
    <row r="92" spans="2:15" ht="15.5">
      <c r="B92" s="83" t="s">
        <v>553</v>
      </c>
      <c r="C92" s="84"/>
      <c r="D92" s="103" t="s">
        <v>120</v>
      </c>
      <c r="E92" s="103" t="s">
        <v>112</v>
      </c>
      <c r="F92" s="103" t="s">
        <v>298</v>
      </c>
      <c r="G92" s="104">
        <v>0.5</v>
      </c>
      <c r="H92" s="105"/>
      <c r="I92" s="193">
        <v>25</v>
      </c>
      <c r="J92" s="59"/>
      <c r="K92" s="193">
        <v>25</v>
      </c>
      <c r="M92" s="194" t="e">
        <f t="shared" si="9"/>
        <v>#REF!</v>
      </c>
      <c r="O92" s="194">
        <f t="shared" si="6"/>
        <v>78</v>
      </c>
    </row>
    <row r="93" spans="2:15" ht="13">
      <c r="B93" s="83" t="s">
        <v>229</v>
      </c>
      <c r="C93" s="84"/>
      <c r="D93" s="103" t="s">
        <v>114</v>
      </c>
      <c r="E93" s="103" t="s">
        <v>255</v>
      </c>
      <c r="F93" s="103" t="s">
        <v>412</v>
      </c>
      <c r="G93" s="104">
        <v>1</v>
      </c>
      <c r="H93" s="105"/>
      <c r="I93" s="200">
        <v>0</v>
      </c>
      <c r="J93" s="59"/>
      <c r="K93" s="200">
        <v>23</v>
      </c>
      <c r="M93" s="194" t="e">
        <f t="shared" si="9"/>
        <v>#REF!</v>
      </c>
      <c r="O93" s="194">
        <f t="shared" si="6"/>
        <v>79</v>
      </c>
    </row>
    <row r="94" spans="2:15" ht="13">
      <c r="B94" s="83" t="s">
        <v>232</v>
      </c>
      <c r="C94" s="84"/>
      <c r="D94" s="103" t="s">
        <v>114</v>
      </c>
      <c r="E94" s="103" t="s">
        <v>255</v>
      </c>
      <c r="F94" s="103" t="s">
        <v>412</v>
      </c>
      <c r="G94" s="104">
        <v>1</v>
      </c>
      <c r="H94" s="105"/>
      <c r="I94" s="193">
        <v>0</v>
      </c>
      <c r="J94" s="59"/>
      <c r="K94" s="193">
        <v>20</v>
      </c>
      <c r="M94" s="194" t="e">
        <f t="shared" si="9"/>
        <v>#REF!</v>
      </c>
      <c r="O94" s="194">
        <f t="shared" si="6"/>
        <v>80</v>
      </c>
    </row>
    <row r="95" spans="2:15" ht="13">
      <c r="B95" s="83" t="s">
        <v>234</v>
      </c>
      <c r="C95" s="84"/>
      <c r="D95" s="103" t="s">
        <v>114</v>
      </c>
      <c r="E95" s="103" t="s">
        <v>257</v>
      </c>
      <c r="F95" s="103" t="s">
        <v>412</v>
      </c>
      <c r="G95" s="104">
        <v>1</v>
      </c>
      <c r="H95" s="105"/>
      <c r="I95" s="200">
        <v>0</v>
      </c>
      <c r="J95" s="59"/>
      <c r="K95" s="200">
        <v>12</v>
      </c>
      <c r="M95" s="194" t="e">
        <f t="shared" si="9"/>
        <v>#REF!</v>
      </c>
      <c r="O95" s="194">
        <f t="shared" si="6"/>
        <v>81</v>
      </c>
    </row>
    <row r="96" spans="2:15" ht="13">
      <c r="B96" s="83" t="s">
        <v>237</v>
      </c>
      <c r="C96" s="84"/>
      <c r="D96" s="103" t="s">
        <v>114</v>
      </c>
      <c r="E96" s="103" t="s">
        <v>258</v>
      </c>
      <c r="F96" s="103" t="s">
        <v>412</v>
      </c>
      <c r="G96" s="104">
        <v>1</v>
      </c>
      <c r="H96" s="105"/>
      <c r="I96" s="193">
        <v>0</v>
      </c>
      <c r="J96" s="59"/>
      <c r="K96" s="193">
        <v>10</v>
      </c>
      <c r="M96" s="194" t="e">
        <f t="shared" si="9"/>
        <v>#REF!</v>
      </c>
      <c r="O96" s="194">
        <f t="shared" si="6"/>
        <v>82</v>
      </c>
    </row>
    <row r="97" spans="1:16" ht="13">
      <c r="B97" s="83" t="s">
        <v>240</v>
      </c>
      <c r="C97" s="84"/>
      <c r="D97" s="103" t="s">
        <v>114</v>
      </c>
      <c r="E97" s="103" t="s">
        <v>256</v>
      </c>
      <c r="F97" s="103" t="s">
        <v>243</v>
      </c>
      <c r="G97" s="104">
        <v>1</v>
      </c>
      <c r="H97" s="105"/>
      <c r="I97" s="198">
        <v>0</v>
      </c>
      <c r="J97" s="59"/>
      <c r="K97" s="198">
        <v>4</v>
      </c>
      <c r="M97" s="194" t="e">
        <f t="shared" si="9"/>
        <v>#REF!</v>
      </c>
      <c r="O97" s="194">
        <f t="shared" si="6"/>
        <v>83</v>
      </c>
      <c r="P97" s="194" t="s">
        <v>275</v>
      </c>
    </row>
    <row r="98" spans="1:16" ht="13">
      <c r="B98" s="201" t="s">
        <v>62</v>
      </c>
      <c r="C98" s="84"/>
      <c r="D98" s="103"/>
      <c r="E98" s="103"/>
      <c r="F98" s="103"/>
      <c r="G98" s="104"/>
      <c r="H98" s="105"/>
      <c r="I98" s="200">
        <f>SUM(I65:I97)</f>
        <v>7377.5</v>
      </c>
      <c r="J98" s="59"/>
      <c r="K98" s="200">
        <f>SUM(K65:K97)</f>
        <v>10430</v>
      </c>
      <c r="M98" s="194" t="e">
        <f t="shared" si="9"/>
        <v>#REF!</v>
      </c>
      <c r="N98" s="194" t="s">
        <v>138</v>
      </c>
    </row>
    <row r="99" spans="1:16" ht="13.5" thickBot="1">
      <c r="B99" s="241" t="s">
        <v>377</v>
      </c>
      <c r="C99" s="240">
        <f>O97</f>
        <v>83</v>
      </c>
      <c r="I99" s="230">
        <f>+I47+I63+I98</f>
        <v>22735.5</v>
      </c>
      <c r="J99" s="231"/>
      <c r="K99" s="230">
        <f>+K47+K63+K98</f>
        <v>27282.25</v>
      </c>
    </row>
    <row r="100" spans="1:16" ht="13.5" thickTop="1">
      <c r="B100" s="229"/>
      <c r="I100" s="237"/>
      <c r="J100" s="231"/>
      <c r="K100" s="237"/>
    </row>
    <row r="101" spans="1:16" ht="13">
      <c r="B101" s="263" t="s">
        <v>513</v>
      </c>
      <c r="I101" s="237"/>
      <c r="J101" s="231"/>
      <c r="K101" s="237"/>
    </row>
    <row r="102" spans="1:16" ht="13.5">
      <c r="B102" s="238" t="s">
        <v>326</v>
      </c>
      <c r="I102" s="237"/>
      <c r="J102" s="231"/>
      <c r="K102" s="237"/>
    </row>
    <row r="103" spans="1:16" ht="15.5">
      <c r="B103" s="83" t="s">
        <v>552</v>
      </c>
      <c r="D103" s="103" t="s">
        <v>114</v>
      </c>
      <c r="E103" s="103" t="s">
        <v>254</v>
      </c>
      <c r="F103" s="103" t="s">
        <v>273</v>
      </c>
      <c r="G103" s="104">
        <v>1</v>
      </c>
      <c r="I103" s="193">
        <v>668</v>
      </c>
      <c r="J103" s="204"/>
      <c r="K103" s="193">
        <v>760</v>
      </c>
      <c r="M103" s="194" t="e">
        <f>+#REF!+1</f>
        <v>#REF!</v>
      </c>
    </row>
    <row r="104" spans="1:16" ht="13.5">
      <c r="B104" s="264" t="s">
        <v>490</v>
      </c>
      <c r="C104" s="264"/>
      <c r="D104" s="264"/>
      <c r="E104" s="264"/>
      <c r="F104" s="264"/>
      <c r="G104" s="264"/>
      <c r="H104" s="264"/>
      <c r="I104" s="264"/>
      <c r="J104" s="264"/>
      <c r="K104" s="264"/>
    </row>
    <row r="105" spans="1:16" ht="15.5">
      <c r="B105" s="83" t="s">
        <v>571</v>
      </c>
      <c r="C105" s="84"/>
      <c r="D105" s="103" t="s">
        <v>122</v>
      </c>
      <c r="E105" s="103" t="s">
        <v>65</v>
      </c>
      <c r="F105" s="103" t="s">
        <v>412</v>
      </c>
      <c r="G105" s="104">
        <v>1</v>
      </c>
      <c r="I105" s="193">
        <v>0</v>
      </c>
      <c r="J105" s="204"/>
      <c r="K105" s="193">
        <v>418</v>
      </c>
    </row>
    <row r="106" spans="1:16" ht="13">
      <c r="B106" s="83" t="s">
        <v>523</v>
      </c>
      <c r="C106" s="84"/>
      <c r="D106" s="103" t="s">
        <v>99</v>
      </c>
      <c r="E106" s="103" t="s">
        <v>103</v>
      </c>
      <c r="F106" s="103" t="s">
        <v>273</v>
      </c>
      <c r="G106" s="104">
        <v>1</v>
      </c>
      <c r="I106" s="193">
        <v>280</v>
      </c>
      <c r="J106" s="204"/>
      <c r="K106" s="193">
        <v>345</v>
      </c>
    </row>
    <row r="107" spans="1:16" ht="13">
      <c r="B107" s="229" t="s">
        <v>535</v>
      </c>
      <c r="I107" s="232">
        <f>SUM(I99:I106)</f>
        <v>23683.5</v>
      </c>
      <c r="J107" s="231"/>
      <c r="K107" s="232">
        <f>SUM(K99:K106)</f>
        <v>28805.25</v>
      </c>
    </row>
    <row r="108" spans="1:16" ht="13">
      <c r="B108" s="76"/>
      <c r="C108" s="76"/>
      <c r="D108" s="76"/>
      <c r="E108" s="76"/>
      <c r="F108" s="77"/>
      <c r="G108" s="76"/>
      <c r="H108" s="76"/>
      <c r="I108" s="235"/>
      <c r="J108" s="105"/>
      <c r="K108" s="235"/>
    </row>
    <row r="109" spans="1:16" ht="42.75" customHeight="1">
      <c r="A109" s="236">
        <v>-1</v>
      </c>
      <c r="B109" s="364" t="s">
        <v>286</v>
      </c>
      <c r="C109" s="364"/>
      <c r="D109" s="364"/>
      <c r="E109" s="364"/>
      <c r="F109" s="364"/>
      <c r="G109" s="364"/>
      <c r="H109" s="364"/>
      <c r="I109" s="364"/>
      <c r="J109" s="364"/>
      <c r="K109" s="364"/>
    </row>
    <row r="110" spans="1:16" ht="42.65" customHeight="1">
      <c r="A110" s="236">
        <v>-2</v>
      </c>
      <c r="B110" s="364" t="s">
        <v>285</v>
      </c>
      <c r="C110" s="364"/>
      <c r="D110" s="364"/>
      <c r="E110" s="364"/>
      <c r="F110" s="364"/>
      <c r="G110" s="364"/>
      <c r="H110" s="364"/>
      <c r="I110" s="364"/>
      <c r="J110" s="364"/>
      <c r="K110" s="364"/>
    </row>
    <row r="111" spans="1:16" ht="29.25" customHeight="1">
      <c r="A111" s="236">
        <v>-3</v>
      </c>
      <c r="B111" s="364" t="s">
        <v>118</v>
      </c>
      <c r="C111" s="364"/>
      <c r="D111" s="364"/>
      <c r="E111" s="364"/>
      <c r="F111" s="364"/>
      <c r="G111" s="364"/>
      <c r="H111" s="364"/>
      <c r="I111" s="364"/>
      <c r="J111" s="364"/>
      <c r="K111" s="364"/>
    </row>
    <row r="112" spans="1:16" ht="18" customHeight="1">
      <c r="A112" s="236">
        <v>-4</v>
      </c>
      <c r="B112" s="364" t="s">
        <v>550</v>
      </c>
      <c r="C112" s="364"/>
      <c r="D112" s="364"/>
      <c r="E112" s="364"/>
      <c r="F112" s="364"/>
      <c r="G112" s="364"/>
      <c r="H112" s="364"/>
      <c r="I112" s="364"/>
      <c r="J112" s="364"/>
      <c r="K112" s="364"/>
    </row>
    <row r="113" spans="1:11" ht="17.149999999999999" customHeight="1">
      <c r="A113" s="236">
        <v>-5</v>
      </c>
      <c r="B113" s="364" t="s">
        <v>577</v>
      </c>
      <c r="C113" s="364"/>
      <c r="D113" s="364"/>
      <c r="E113" s="364"/>
      <c r="F113" s="364"/>
      <c r="G113" s="364"/>
      <c r="H113" s="364"/>
      <c r="I113" s="364"/>
      <c r="J113" s="273"/>
      <c r="K113" s="273"/>
    </row>
    <row r="114" spans="1:11" ht="42" customHeight="1">
      <c r="A114" s="236">
        <v>-6</v>
      </c>
      <c r="B114" s="364" t="s">
        <v>580</v>
      </c>
      <c r="C114" s="364"/>
      <c r="D114" s="364"/>
      <c r="E114" s="364"/>
      <c r="F114" s="364"/>
      <c r="G114" s="364"/>
      <c r="H114" s="364"/>
      <c r="I114" s="364"/>
      <c r="J114" s="364"/>
      <c r="K114" s="364"/>
    </row>
    <row r="115" spans="1:11" ht="19.5" customHeight="1">
      <c r="A115" s="236">
        <v>-7</v>
      </c>
      <c r="B115" s="364" t="s">
        <v>455</v>
      </c>
      <c r="C115" s="364"/>
      <c r="D115" s="364"/>
      <c r="E115" s="364"/>
      <c r="F115" s="364"/>
      <c r="G115" s="364"/>
      <c r="H115" s="364"/>
      <c r="I115" s="364"/>
      <c r="J115" s="364"/>
      <c r="K115" s="364"/>
    </row>
    <row r="116" spans="1:11" ht="32.15" customHeight="1">
      <c r="A116" s="236">
        <v>-8</v>
      </c>
      <c r="B116" s="364" t="s">
        <v>581</v>
      </c>
      <c r="C116" s="364"/>
      <c r="D116" s="364"/>
      <c r="E116" s="364"/>
      <c r="F116" s="364"/>
      <c r="G116" s="364"/>
      <c r="H116" s="364"/>
      <c r="I116" s="364"/>
      <c r="J116" s="364"/>
      <c r="K116" s="364"/>
    </row>
    <row r="117" spans="1:11" ht="19.5" customHeight="1">
      <c r="A117" s="236">
        <v>-9</v>
      </c>
      <c r="B117" s="364" t="s">
        <v>133</v>
      </c>
      <c r="C117" s="364"/>
      <c r="D117" s="364"/>
      <c r="E117" s="364"/>
      <c r="F117" s="364"/>
      <c r="G117" s="364"/>
      <c r="H117" s="364"/>
      <c r="I117" s="364"/>
      <c r="J117" s="364"/>
      <c r="K117" s="364"/>
    </row>
    <row r="118" spans="1:11" ht="19.5" customHeight="1">
      <c r="A118" s="236">
        <v>-10</v>
      </c>
      <c r="B118" s="364" t="s">
        <v>543</v>
      </c>
      <c r="C118" s="364"/>
      <c r="D118" s="364"/>
      <c r="E118" s="364"/>
      <c r="F118" s="364"/>
      <c r="G118" s="364"/>
      <c r="H118" s="364"/>
      <c r="I118" s="364"/>
      <c r="J118" s="364"/>
      <c r="K118" s="364"/>
    </row>
    <row r="119" spans="1:11" ht="19.5" customHeight="1">
      <c r="A119" s="236">
        <v>-11</v>
      </c>
      <c r="B119" s="364" t="s">
        <v>410</v>
      </c>
      <c r="C119" s="364"/>
      <c r="D119" s="364"/>
      <c r="E119" s="364"/>
      <c r="F119" s="364"/>
      <c r="G119" s="364"/>
      <c r="H119" s="364"/>
      <c r="I119" s="364"/>
      <c r="J119" s="364"/>
      <c r="K119" s="364"/>
    </row>
    <row r="120" spans="1:11" ht="21.65" customHeight="1">
      <c r="A120" s="236">
        <v>-12</v>
      </c>
      <c r="B120" s="364" t="s">
        <v>343</v>
      </c>
      <c r="C120" s="364"/>
      <c r="D120" s="364"/>
      <c r="E120" s="364"/>
      <c r="F120" s="364"/>
      <c r="G120" s="364"/>
      <c r="H120" s="364"/>
      <c r="I120" s="364"/>
      <c r="J120" s="364"/>
      <c r="K120" s="364"/>
    </row>
    <row r="121" spans="1:11" ht="30" customHeight="1">
      <c r="A121" s="236">
        <v>-13</v>
      </c>
      <c r="B121" s="364" t="s">
        <v>579</v>
      </c>
      <c r="C121" s="364"/>
      <c r="D121" s="364"/>
      <c r="E121" s="364"/>
      <c r="F121" s="364"/>
      <c r="G121" s="364"/>
      <c r="H121" s="364"/>
      <c r="I121" s="364"/>
      <c r="J121" s="364"/>
      <c r="K121" s="364"/>
    </row>
    <row r="122" spans="1:11" ht="24" customHeight="1">
      <c r="A122" s="236">
        <v>-14</v>
      </c>
      <c r="B122" s="364" t="s">
        <v>572</v>
      </c>
      <c r="C122" s="364"/>
      <c r="D122" s="364"/>
      <c r="E122" s="364"/>
      <c r="F122" s="364"/>
      <c r="G122" s="364"/>
      <c r="H122" s="364"/>
      <c r="I122" s="364"/>
      <c r="J122" s="364"/>
      <c r="K122" s="364"/>
    </row>
  </sheetData>
  <autoFilter ref="A7:P99" xr:uid="{00000000-0009-0000-0000-00005C000000}"/>
  <mergeCells count="14">
    <mergeCell ref="B121:K121"/>
    <mergeCell ref="B122:K122"/>
    <mergeCell ref="B115:K115"/>
    <mergeCell ref="B117:K117"/>
    <mergeCell ref="B118:K118"/>
    <mergeCell ref="B119:K119"/>
    <mergeCell ref="B120:K120"/>
    <mergeCell ref="B113:I113"/>
    <mergeCell ref="B114:K114"/>
    <mergeCell ref="B116:K116"/>
    <mergeCell ref="B109:K109"/>
    <mergeCell ref="B110:K110"/>
    <mergeCell ref="B111:K111"/>
    <mergeCell ref="B112:K112"/>
  </mergeCells>
  <conditionalFormatting sqref="B8:K107">
    <cfRule type="expression" dxfId="68" priority="2">
      <formula>MOD(ROW(),2)=0</formula>
    </cfRule>
  </conditionalFormatting>
  <pageMargins left="0.45" right="0.45" top="0.25" bottom="0.25" header="0.3" footer="0.3"/>
  <pageSetup paperSize="3" scale="67"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570</v>
      </c>
      <c r="C6" s="155"/>
      <c r="D6" s="156">
        <f>'CPN Portfolio 3.31.16'!K47</f>
        <v>7425.25</v>
      </c>
      <c r="E6" s="156">
        <f>'CPN Portfolio 3.31.16'!K63</f>
        <v>9427</v>
      </c>
      <c r="F6" s="156">
        <f>'CPN Portfolio 3.31.16'!K98</f>
        <v>10430</v>
      </c>
      <c r="G6" s="158"/>
      <c r="H6" s="156">
        <f>SUM(D6:G6)</f>
        <v>27282.25</v>
      </c>
      <c r="J6" s="159"/>
    </row>
    <row r="7" spans="1:11">
      <c r="A7" s="147"/>
      <c r="B7" s="155"/>
      <c r="C7" s="155"/>
      <c r="D7" s="163"/>
      <c r="E7" s="163"/>
      <c r="F7" s="163"/>
      <c r="G7" s="158"/>
      <c r="H7" s="163"/>
      <c r="J7" s="159"/>
    </row>
    <row r="8" spans="1:11">
      <c r="A8" s="147"/>
      <c r="B8" s="161"/>
      <c r="C8" s="155"/>
      <c r="D8" s="267"/>
      <c r="E8" s="267"/>
      <c r="F8" s="267"/>
      <c r="G8" s="271"/>
      <c r="H8" s="267"/>
      <c r="J8" s="159"/>
    </row>
    <row r="9" spans="1:11">
      <c r="A9" s="147"/>
      <c r="B9" s="155" t="s">
        <v>576</v>
      </c>
      <c r="C9" s="161"/>
      <c r="D9" s="214">
        <f>SUM(D6:D8)</f>
        <v>7425.25</v>
      </c>
      <c r="E9" s="214">
        <f>SUM(E6:E8)</f>
        <v>9427</v>
      </c>
      <c r="F9" s="214">
        <f>SUM(F6:F8)</f>
        <v>10430</v>
      </c>
      <c r="G9" s="214">
        <f>SUM(G6:G8)</f>
        <v>0</v>
      </c>
      <c r="H9" s="214">
        <f>SUM(H6:H8)</f>
        <v>27282.25</v>
      </c>
      <c r="J9" s="159">
        <f>H9-'CPN Portfolio 6.30.16'!K99</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494</v>
      </c>
      <c r="C14" s="161"/>
      <c r="D14" s="167"/>
      <c r="E14" s="167"/>
      <c r="F14" s="167">
        <v>760</v>
      </c>
      <c r="G14" s="168"/>
      <c r="H14" s="169">
        <f>SUM(D14:F14)</f>
        <v>760</v>
      </c>
    </row>
    <row r="15" spans="1:11">
      <c r="A15" s="147"/>
      <c r="B15" s="239" t="s">
        <v>360</v>
      </c>
      <c r="C15" s="161"/>
      <c r="D15" s="167"/>
      <c r="E15" s="167"/>
      <c r="F15" s="167"/>
      <c r="G15" s="168"/>
      <c r="H15" s="169"/>
    </row>
    <row r="16" spans="1:11">
      <c r="A16" s="147"/>
      <c r="B16" s="160" t="s">
        <v>522</v>
      </c>
      <c r="C16" s="161"/>
      <c r="D16" s="167"/>
      <c r="E16" s="167">
        <v>418</v>
      </c>
      <c r="F16" s="167"/>
      <c r="G16" s="168"/>
      <c r="H16" s="169">
        <f>SUM(D16:F16)</f>
        <v>418</v>
      </c>
    </row>
    <row r="17" spans="1:10">
      <c r="A17" s="147"/>
      <c r="B17" s="160" t="s">
        <v>519</v>
      </c>
      <c r="C17" s="161"/>
      <c r="D17" s="167"/>
      <c r="E17" s="167"/>
      <c r="F17" s="167">
        <v>345</v>
      </c>
      <c r="G17" s="168"/>
      <c r="H17" s="169">
        <f>SUM(D17:F17)</f>
        <v>345</v>
      </c>
    </row>
    <row r="18" spans="1:10" ht="14.5" thickBot="1">
      <c r="A18" s="147"/>
      <c r="B18" s="160" t="s">
        <v>269</v>
      </c>
      <c r="C18" s="161"/>
      <c r="D18" s="171">
        <f>SUM(D14:D17)</f>
        <v>0</v>
      </c>
      <c r="E18" s="171">
        <f t="shared" ref="E18:F18" si="0">SUM(E14:E17)</f>
        <v>418</v>
      </c>
      <c r="F18" s="171">
        <f t="shared" si="0"/>
        <v>1105</v>
      </c>
      <c r="G18" s="168"/>
      <c r="H18" s="171">
        <f>SUM(H14:H17)</f>
        <v>1523</v>
      </c>
      <c r="J18" s="159"/>
    </row>
    <row r="19" spans="1:10" ht="14.5" thickTop="1">
      <c r="A19" s="147"/>
      <c r="B19" s="160"/>
      <c r="C19" s="161"/>
      <c r="D19" s="173"/>
      <c r="E19" s="173"/>
      <c r="F19" s="174"/>
      <c r="G19" s="175"/>
      <c r="H19" s="176"/>
    </row>
    <row r="20" spans="1:10" ht="14.5" thickBot="1">
      <c r="A20" s="147"/>
      <c r="B20" s="148" t="s">
        <v>303</v>
      </c>
      <c r="C20" s="161"/>
      <c r="D20" s="179">
        <f>+D9+D18</f>
        <v>7425.25</v>
      </c>
      <c r="E20" s="179">
        <f>+E9+E18</f>
        <v>9845</v>
      </c>
      <c r="F20" s="179">
        <f>+F9+F18</f>
        <v>11535</v>
      </c>
      <c r="G20" s="175"/>
      <c r="H20" s="179">
        <f>+H9+H18</f>
        <v>28805.25</v>
      </c>
      <c r="J20" s="159">
        <f>H20-'CPN Portfolio 6.30.16'!K107</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3">
    <cfRule type="expression" dxfId="67" priority="1">
      <formula>MOD(ROW(),2)=0</formula>
    </cfRule>
  </conditionalFormatting>
  <conditionalFormatting sqref="B16:B17">
    <cfRule type="expression" dxfId="66" priority="2">
      <formula>MOD(ROW(),2)=0</formula>
    </cfRule>
  </conditionalFormatting>
  <pageMargins left="0.7" right="0.7" top="0.75" bottom="0.75" header="0.3" footer="0.3"/>
  <pageSetup scale="83"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570</v>
      </c>
      <c r="C6" s="155"/>
      <c r="D6" s="156">
        <f>'CPN Portfolio 3.31.16'!I47</f>
        <v>6482</v>
      </c>
      <c r="E6" s="156">
        <f>'CPN Portfolio 3.31.16'!I63</f>
        <v>8876</v>
      </c>
      <c r="F6" s="156">
        <f>'CPN Portfolio 3.31.16'!I98</f>
        <v>7362.5</v>
      </c>
      <c r="G6" s="158"/>
      <c r="H6" s="156">
        <f>SUM(D6:G6)</f>
        <v>22720.5</v>
      </c>
      <c r="J6" s="159"/>
    </row>
    <row r="7" spans="1:11">
      <c r="A7" s="147"/>
      <c r="B7" s="155"/>
      <c r="C7" s="155"/>
      <c r="D7" s="163"/>
      <c r="E7" s="163"/>
      <c r="F7" s="163"/>
      <c r="G7" s="158"/>
      <c r="H7" s="163"/>
      <c r="J7" s="159"/>
    </row>
    <row r="8" spans="1:11">
      <c r="A8" s="147"/>
      <c r="B8" s="83" t="s">
        <v>176</v>
      </c>
      <c r="C8" s="155"/>
      <c r="D8" s="267"/>
      <c r="E8" s="267"/>
      <c r="F8" s="272">
        <v>15</v>
      </c>
      <c r="G8" s="271"/>
      <c r="H8" s="267">
        <v>15</v>
      </c>
      <c r="J8" s="159"/>
    </row>
    <row r="9" spans="1:11">
      <c r="A9" s="147"/>
      <c r="B9" s="160"/>
      <c r="C9" s="155"/>
      <c r="D9" s="267"/>
      <c r="E9" s="267"/>
      <c r="F9" s="267"/>
      <c r="G9" s="271"/>
      <c r="H9" s="267"/>
      <c r="J9" s="159"/>
    </row>
    <row r="10" spans="1:11">
      <c r="A10" s="147"/>
      <c r="B10" s="155" t="s">
        <v>576</v>
      </c>
      <c r="C10" s="161"/>
      <c r="D10" s="214">
        <f>SUM(D6:D9)</f>
        <v>6482</v>
      </c>
      <c r="E10" s="214">
        <f>SUM(E6:E9)</f>
        <v>8876</v>
      </c>
      <c r="F10" s="214">
        <f>SUM(F6:F9)</f>
        <v>7377.5</v>
      </c>
      <c r="G10" s="214">
        <f>SUM(G6:G9)</f>
        <v>0</v>
      </c>
      <c r="H10" s="214">
        <f>SUM(H6:H9)</f>
        <v>22735.5</v>
      </c>
      <c r="J10" s="159">
        <f>H10-'CPN Portfolio 6.30.16'!I99</f>
        <v>0</v>
      </c>
    </row>
    <row r="11" spans="1:11">
      <c r="A11" s="147"/>
      <c r="B11" s="155"/>
      <c r="C11" s="161"/>
      <c r="D11" s="167"/>
      <c r="E11" s="167"/>
      <c r="F11" s="167"/>
      <c r="G11" s="168"/>
      <c r="H11" s="169"/>
    </row>
    <row r="12" spans="1:11">
      <c r="A12" s="147"/>
      <c r="B12" s="155"/>
      <c r="C12" s="161"/>
      <c r="D12" s="167"/>
      <c r="E12" s="167"/>
      <c r="F12" s="167"/>
      <c r="G12" s="168"/>
      <c r="H12" s="169"/>
    </row>
    <row r="13" spans="1:11">
      <c r="A13" s="147"/>
      <c r="B13" s="155" t="s">
        <v>538</v>
      </c>
      <c r="C13" s="161"/>
      <c r="D13" s="167"/>
      <c r="E13" s="167"/>
      <c r="F13" s="167"/>
      <c r="G13" s="168"/>
      <c r="H13" s="169"/>
    </row>
    <row r="14" spans="1:11">
      <c r="A14" s="147"/>
      <c r="B14" s="238" t="s">
        <v>326</v>
      </c>
      <c r="C14" s="161"/>
      <c r="D14" s="167"/>
      <c r="E14" s="167"/>
      <c r="F14" s="167"/>
      <c r="G14" s="168"/>
      <c r="H14" s="169"/>
    </row>
    <row r="15" spans="1:11">
      <c r="A15" s="147"/>
      <c r="B15" s="160" t="s">
        <v>494</v>
      </c>
      <c r="C15" s="161"/>
      <c r="D15" s="167"/>
      <c r="E15" s="167"/>
      <c r="F15" s="167">
        <v>668</v>
      </c>
      <c r="G15" s="168"/>
      <c r="H15" s="169">
        <f>SUM(D15:F15)</f>
        <v>668</v>
      </c>
    </row>
    <row r="16" spans="1:11">
      <c r="A16" s="147"/>
      <c r="B16" s="239" t="s">
        <v>360</v>
      </c>
      <c r="C16" s="161"/>
      <c r="D16" s="167"/>
      <c r="E16" s="167"/>
      <c r="F16" s="167"/>
      <c r="G16" s="168"/>
      <c r="H16" s="169"/>
    </row>
    <row r="17" spans="1:10">
      <c r="A17" s="147"/>
      <c r="B17" s="160" t="s">
        <v>522</v>
      </c>
      <c r="C17" s="161"/>
      <c r="D17" s="167"/>
      <c r="E17" s="167">
        <v>0</v>
      </c>
      <c r="F17" s="167"/>
      <c r="G17" s="168"/>
      <c r="H17" s="169">
        <f>SUM(D17:F17)</f>
        <v>0</v>
      </c>
    </row>
    <row r="18" spans="1:10">
      <c r="A18" s="147"/>
      <c r="B18" s="160" t="s">
        <v>519</v>
      </c>
      <c r="C18" s="161"/>
      <c r="D18" s="167"/>
      <c r="E18" s="167"/>
      <c r="F18" s="167">
        <v>280</v>
      </c>
      <c r="G18" s="168"/>
      <c r="H18" s="169">
        <f>SUM(D18:F18)</f>
        <v>280</v>
      </c>
    </row>
    <row r="19" spans="1:10" ht="14.5" thickBot="1">
      <c r="A19" s="147"/>
      <c r="B19" s="160" t="s">
        <v>269</v>
      </c>
      <c r="C19" s="161"/>
      <c r="D19" s="171">
        <f>SUM(D15:D18)</f>
        <v>0</v>
      </c>
      <c r="E19" s="171">
        <f t="shared" ref="E19:F19" si="0">SUM(E15:E18)</f>
        <v>0</v>
      </c>
      <c r="F19" s="171">
        <f t="shared" si="0"/>
        <v>948</v>
      </c>
      <c r="G19" s="168"/>
      <c r="H19" s="171">
        <f>SUM(H15:H18)</f>
        <v>948</v>
      </c>
      <c r="J19" s="159"/>
    </row>
    <row r="20" spans="1:10" ht="14.5" thickTop="1">
      <c r="A20" s="147"/>
      <c r="B20" s="160"/>
      <c r="C20" s="161"/>
      <c r="D20" s="173"/>
      <c r="E20" s="173"/>
      <c r="F20" s="174"/>
      <c r="G20" s="175"/>
      <c r="H20" s="176"/>
    </row>
    <row r="21" spans="1:10" ht="14.5" thickBot="1">
      <c r="A21" s="147"/>
      <c r="B21" s="148" t="s">
        <v>537</v>
      </c>
      <c r="C21" s="161"/>
      <c r="D21" s="179">
        <f>+D10+D19</f>
        <v>6482</v>
      </c>
      <c r="E21" s="179">
        <f>+E10+E19</f>
        <v>8876</v>
      </c>
      <c r="F21" s="179">
        <f>+F10+F19</f>
        <v>8325.5</v>
      </c>
      <c r="G21" s="175"/>
      <c r="H21" s="179">
        <f>+H10+H19</f>
        <v>23683.5</v>
      </c>
      <c r="J21" s="159">
        <f>H21-'CPN Portfolio 6.30.16'!I107</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8">
    <cfRule type="expression" dxfId="65" priority="1">
      <formula>MOD(ROW(),2)=0</formula>
    </cfRule>
  </conditionalFormatting>
  <conditionalFormatting sqref="B14">
    <cfRule type="expression" dxfId="64" priority="2">
      <formula>MOD(ROW(),2)=0</formula>
    </cfRule>
  </conditionalFormatting>
  <conditionalFormatting sqref="B17:B18">
    <cfRule type="expression" dxfId="63" priority="4">
      <formula>MOD(ROW(),2)=0</formula>
    </cfRule>
  </conditionalFormatting>
  <pageMargins left="0.7" right="0.7" top="0.75" bottom="0.75" header="0.3" footer="0.3"/>
  <pageSetup scale="83"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Q122"/>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7" ht="20">
      <c r="B1" s="72"/>
    </row>
    <row r="2" spans="1:17" ht="17.5">
      <c r="A2" s="217" t="s">
        <v>569</v>
      </c>
      <c r="C2" s="75"/>
    </row>
    <row r="3" spans="1:17" ht="13">
      <c r="B3" s="76"/>
      <c r="C3" s="76"/>
      <c r="D3" s="76"/>
      <c r="E3" s="76"/>
      <c r="F3" s="77"/>
      <c r="G3" s="76"/>
      <c r="H3" s="76"/>
      <c r="I3" s="199"/>
      <c r="J3" s="76"/>
      <c r="K3" s="199"/>
    </row>
    <row r="4" spans="1:17" ht="13">
      <c r="C4" s="78"/>
      <c r="H4" s="105"/>
      <c r="I4" s="218" t="s">
        <v>5</v>
      </c>
      <c r="J4" s="79"/>
      <c r="K4" s="218" t="s">
        <v>5</v>
      </c>
    </row>
    <row r="5" spans="1:17" ht="13">
      <c r="B5" s="79"/>
      <c r="C5" s="79"/>
      <c r="E5" s="79" t="s">
        <v>2</v>
      </c>
      <c r="F5" s="79"/>
      <c r="G5" s="79" t="s">
        <v>4</v>
      </c>
      <c r="H5" s="105"/>
      <c r="I5" s="246" t="s">
        <v>9</v>
      </c>
      <c r="J5" s="79"/>
      <c r="K5" s="246" t="s">
        <v>121</v>
      </c>
    </row>
    <row r="6" spans="1:17" ht="13">
      <c r="B6" s="79"/>
      <c r="C6" s="79"/>
      <c r="D6" s="79" t="s">
        <v>1</v>
      </c>
      <c r="E6" s="79" t="s">
        <v>7</v>
      </c>
      <c r="F6" s="79"/>
      <c r="G6" s="79" t="s">
        <v>9</v>
      </c>
      <c r="H6" s="105"/>
      <c r="I6" s="246" t="s">
        <v>12</v>
      </c>
      <c r="J6" s="79"/>
      <c r="K6" s="246" t="s">
        <v>8</v>
      </c>
    </row>
    <row r="7" spans="1:17" ht="15.5" thickBot="1">
      <c r="B7" s="219" t="s">
        <v>0</v>
      </c>
      <c r="C7" s="80"/>
      <c r="D7" s="80" t="s">
        <v>6</v>
      </c>
      <c r="E7" s="80" t="s">
        <v>10</v>
      </c>
      <c r="F7" s="80" t="s">
        <v>3</v>
      </c>
      <c r="G7" s="80" t="s">
        <v>11</v>
      </c>
      <c r="H7" s="220"/>
      <c r="I7" s="247" t="s">
        <v>126</v>
      </c>
      <c r="J7" s="79"/>
      <c r="K7" s="247" t="s">
        <v>127</v>
      </c>
      <c r="O7" s="222" t="s">
        <v>276</v>
      </c>
    </row>
    <row r="8" spans="1:17" ht="13">
      <c r="B8" s="90" t="s">
        <v>13</v>
      </c>
      <c r="C8" s="90"/>
      <c r="D8" s="76"/>
      <c r="E8" s="76"/>
      <c r="F8" s="77"/>
      <c r="G8" s="76"/>
      <c r="H8" s="76"/>
      <c r="I8" s="199"/>
      <c r="J8" s="76"/>
      <c r="K8" s="199"/>
      <c r="M8" s="194" t="s">
        <v>137</v>
      </c>
    </row>
    <row r="9" spans="1:17" ht="13">
      <c r="B9" s="223" t="s">
        <v>14</v>
      </c>
      <c r="C9" s="90"/>
      <c r="D9" s="76"/>
      <c r="E9" s="76"/>
      <c r="F9" s="77"/>
      <c r="G9" s="76"/>
      <c r="H9" s="76"/>
      <c r="I9" s="199"/>
      <c r="J9" s="76"/>
      <c r="K9" s="199"/>
    </row>
    <row r="10" spans="1:17" ht="13">
      <c r="B10" s="83" t="s">
        <v>15</v>
      </c>
      <c r="C10" s="84"/>
      <c r="D10" s="103" t="s">
        <v>16</v>
      </c>
      <c r="E10" s="103" t="s">
        <v>17</v>
      </c>
      <c r="F10" s="103" t="s">
        <v>243</v>
      </c>
      <c r="G10" s="104">
        <v>1</v>
      </c>
      <c r="H10" s="105"/>
      <c r="I10" s="253">
        <v>85</v>
      </c>
      <c r="J10" s="59"/>
      <c r="K10" s="253">
        <v>85</v>
      </c>
      <c r="M10" s="194">
        <v>1</v>
      </c>
      <c r="O10" s="194">
        <v>1</v>
      </c>
      <c r="Q10" s="268"/>
    </row>
    <row r="11" spans="1:17" ht="13">
      <c r="B11" s="83" t="s">
        <v>18</v>
      </c>
      <c r="C11" s="84"/>
      <c r="D11" s="103" t="s">
        <v>16</v>
      </c>
      <c r="E11" s="103" t="s">
        <v>17</v>
      </c>
      <c r="F11" s="103" t="s">
        <v>243</v>
      </c>
      <c r="G11" s="104">
        <v>1</v>
      </c>
      <c r="H11" s="105"/>
      <c r="I11" s="253">
        <v>78</v>
      </c>
      <c r="J11" s="59"/>
      <c r="K11" s="253">
        <v>78</v>
      </c>
      <c r="M11" s="194">
        <f t="shared" ref="M11:M23" si="0">+M10+1</f>
        <v>2</v>
      </c>
      <c r="O11" s="194">
        <f t="shared" ref="O11:O23" si="1">+O10+1</f>
        <v>2</v>
      </c>
      <c r="Q11" s="268"/>
    </row>
    <row r="12" spans="1:17" ht="13">
      <c r="B12" s="83" t="s">
        <v>19</v>
      </c>
      <c r="C12" s="84"/>
      <c r="D12" s="103" t="s">
        <v>16</v>
      </c>
      <c r="E12" s="103" t="s">
        <v>17</v>
      </c>
      <c r="F12" s="103" t="s">
        <v>243</v>
      </c>
      <c r="G12" s="104">
        <v>1</v>
      </c>
      <c r="H12" s="105"/>
      <c r="I12" s="253">
        <v>66</v>
      </c>
      <c r="J12" s="59"/>
      <c r="K12" s="253">
        <v>66</v>
      </c>
      <c r="M12" s="194">
        <f t="shared" si="0"/>
        <v>3</v>
      </c>
      <c r="O12" s="194">
        <f t="shared" si="1"/>
        <v>3</v>
      </c>
      <c r="Q12" s="268"/>
    </row>
    <row r="13" spans="1:17" ht="13">
      <c r="B13" s="83" t="s">
        <v>20</v>
      </c>
      <c r="C13" s="84"/>
      <c r="D13" s="103" t="s">
        <v>16</v>
      </c>
      <c r="E13" s="103" t="s">
        <v>17</v>
      </c>
      <c r="F13" s="103" t="s">
        <v>243</v>
      </c>
      <c r="G13" s="104">
        <v>1</v>
      </c>
      <c r="H13" s="105"/>
      <c r="I13" s="253">
        <v>64</v>
      </c>
      <c r="J13" s="59"/>
      <c r="K13" s="253">
        <v>64</v>
      </c>
      <c r="M13" s="194">
        <f t="shared" si="0"/>
        <v>4</v>
      </c>
      <c r="O13" s="194">
        <f t="shared" si="1"/>
        <v>4</v>
      </c>
      <c r="Q13" s="268"/>
    </row>
    <row r="14" spans="1:17" ht="13">
      <c r="B14" s="83" t="s">
        <v>26</v>
      </c>
      <c r="C14" s="84"/>
      <c r="D14" s="103" t="s">
        <v>16</v>
      </c>
      <c r="E14" s="103" t="s">
        <v>17</v>
      </c>
      <c r="F14" s="103" t="s">
        <v>243</v>
      </c>
      <c r="G14" s="104">
        <v>1</v>
      </c>
      <c r="H14" s="105"/>
      <c r="I14" s="253">
        <v>60</v>
      </c>
      <c r="J14" s="59"/>
      <c r="K14" s="253">
        <v>60</v>
      </c>
      <c r="M14" s="194">
        <f t="shared" si="0"/>
        <v>5</v>
      </c>
      <c r="O14" s="194">
        <f t="shared" si="1"/>
        <v>5</v>
      </c>
      <c r="Q14" s="268"/>
    </row>
    <row r="15" spans="1:17" ht="15.5">
      <c r="B15" s="83" t="s">
        <v>564</v>
      </c>
      <c r="C15" s="84"/>
      <c r="D15" s="103" t="s">
        <v>16</v>
      </c>
      <c r="E15" s="103" t="s">
        <v>17</v>
      </c>
      <c r="F15" s="103" t="s">
        <v>243</v>
      </c>
      <c r="G15" s="104">
        <v>1</v>
      </c>
      <c r="H15" s="105"/>
      <c r="I15" s="253">
        <v>53</v>
      </c>
      <c r="J15" s="59"/>
      <c r="K15" s="253">
        <v>53</v>
      </c>
      <c r="M15" s="194">
        <f t="shared" si="0"/>
        <v>6</v>
      </c>
      <c r="O15" s="194">
        <f t="shared" si="1"/>
        <v>6</v>
      </c>
      <c r="Q15" s="268"/>
    </row>
    <row r="16" spans="1:17" ht="13">
      <c r="B16" s="83" t="s">
        <v>22</v>
      </c>
      <c r="C16" s="84"/>
      <c r="D16" s="103" t="s">
        <v>16</v>
      </c>
      <c r="E16" s="103" t="s">
        <v>17</v>
      </c>
      <c r="F16" s="103" t="s">
        <v>243</v>
      </c>
      <c r="G16" s="104">
        <v>1</v>
      </c>
      <c r="H16" s="105"/>
      <c r="I16" s="253">
        <v>51</v>
      </c>
      <c r="J16" s="59"/>
      <c r="K16" s="253">
        <v>51</v>
      </c>
      <c r="M16" s="194">
        <f t="shared" si="0"/>
        <v>7</v>
      </c>
      <c r="O16" s="194">
        <f t="shared" si="1"/>
        <v>7</v>
      </c>
      <c r="Q16" s="268"/>
    </row>
    <row r="17" spans="2:17" ht="13">
      <c r="B17" s="83" t="s">
        <v>23</v>
      </c>
      <c r="C17" s="84"/>
      <c r="D17" s="103" t="s">
        <v>16</v>
      </c>
      <c r="E17" s="103" t="s">
        <v>17</v>
      </c>
      <c r="F17" s="103" t="s">
        <v>243</v>
      </c>
      <c r="G17" s="104">
        <v>1</v>
      </c>
      <c r="H17" s="105"/>
      <c r="I17" s="253">
        <v>49</v>
      </c>
      <c r="J17" s="59"/>
      <c r="K17" s="253">
        <v>49</v>
      </c>
      <c r="M17" s="194">
        <f t="shared" si="0"/>
        <v>8</v>
      </c>
      <c r="O17" s="194">
        <f t="shared" si="1"/>
        <v>8</v>
      </c>
      <c r="Q17" s="268"/>
    </row>
    <row r="18" spans="2:17" ht="15.5">
      <c r="B18" s="83" t="s">
        <v>547</v>
      </c>
      <c r="C18" s="84"/>
      <c r="D18" s="103" t="s">
        <v>16</v>
      </c>
      <c r="E18" s="103" t="s">
        <v>17</v>
      </c>
      <c r="F18" s="103" t="s">
        <v>243</v>
      </c>
      <c r="G18" s="104">
        <v>1</v>
      </c>
      <c r="H18" s="105"/>
      <c r="I18" s="253">
        <v>49</v>
      </c>
      <c r="J18" s="59"/>
      <c r="K18" s="253">
        <v>49</v>
      </c>
      <c r="M18" s="194">
        <f t="shared" si="0"/>
        <v>9</v>
      </c>
      <c r="O18" s="194">
        <f t="shared" si="1"/>
        <v>9</v>
      </c>
      <c r="Q18" s="268"/>
    </row>
    <row r="19" spans="2:17" ht="13">
      <c r="B19" s="83" t="s">
        <v>24</v>
      </c>
      <c r="C19" s="84"/>
      <c r="D19" s="103" t="s">
        <v>16</v>
      </c>
      <c r="E19" s="103" t="s">
        <v>17</v>
      </c>
      <c r="F19" s="103" t="s">
        <v>243</v>
      </c>
      <c r="G19" s="104">
        <v>1</v>
      </c>
      <c r="H19" s="105"/>
      <c r="I19" s="253">
        <v>47</v>
      </c>
      <c r="J19" s="59"/>
      <c r="K19" s="253">
        <v>47</v>
      </c>
      <c r="M19" s="194">
        <f t="shared" si="0"/>
        <v>10</v>
      </c>
      <c r="O19" s="194">
        <f t="shared" si="1"/>
        <v>10</v>
      </c>
      <c r="Q19" s="268"/>
    </row>
    <row r="20" spans="2:17" ht="15.5">
      <c r="B20" s="83" t="s">
        <v>548</v>
      </c>
      <c r="C20" s="84"/>
      <c r="D20" s="103" t="s">
        <v>16</v>
      </c>
      <c r="E20" s="103" t="s">
        <v>17</v>
      </c>
      <c r="F20" s="103" t="s">
        <v>243</v>
      </c>
      <c r="G20" s="104">
        <v>1</v>
      </c>
      <c r="H20" s="105"/>
      <c r="I20" s="253">
        <v>41</v>
      </c>
      <c r="J20" s="59"/>
      <c r="K20" s="253">
        <v>41</v>
      </c>
      <c r="M20" s="194">
        <f t="shared" si="0"/>
        <v>11</v>
      </c>
      <c r="O20" s="194">
        <f t="shared" si="1"/>
        <v>11</v>
      </c>
      <c r="Q20" s="268"/>
    </row>
    <row r="21" spans="2:17" ht="15.5">
      <c r="B21" s="83" t="s">
        <v>549</v>
      </c>
      <c r="C21" s="84"/>
      <c r="D21" s="103" t="s">
        <v>16</v>
      </c>
      <c r="E21" s="103" t="s">
        <v>17</v>
      </c>
      <c r="F21" s="103" t="s">
        <v>243</v>
      </c>
      <c r="G21" s="104">
        <v>1</v>
      </c>
      <c r="H21" s="105"/>
      <c r="I21" s="253">
        <v>37</v>
      </c>
      <c r="J21" s="59"/>
      <c r="K21" s="253">
        <v>37</v>
      </c>
      <c r="M21" s="194">
        <f t="shared" si="0"/>
        <v>12</v>
      </c>
      <c r="O21" s="194">
        <f t="shared" si="1"/>
        <v>12</v>
      </c>
      <c r="Q21" s="268"/>
    </row>
    <row r="22" spans="2:17" ht="15.5">
      <c r="B22" s="83" t="s">
        <v>546</v>
      </c>
      <c r="C22" s="84"/>
      <c r="D22" s="103" t="s">
        <v>16</v>
      </c>
      <c r="E22" s="103" t="s">
        <v>17</v>
      </c>
      <c r="F22" s="103" t="s">
        <v>243</v>
      </c>
      <c r="G22" s="104">
        <v>1</v>
      </c>
      <c r="H22" s="105"/>
      <c r="I22" s="253">
        <v>27</v>
      </c>
      <c r="J22" s="59"/>
      <c r="K22" s="253">
        <v>27</v>
      </c>
      <c r="M22" s="194">
        <f t="shared" si="0"/>
        <v>13</v>
      </c>
      <c r="O22" s="194">
        <f t="shared" si="1"/>
        <v>13</v>
      </c>
      <c r="Q22" s="268"/>
    </row>
    <row r="23" spans="2:17" ht="13">
      <c r="B23" s="83" t="s">
        <v>30</v>
      </c>
      <c r="C23" s="84"/>
      <c r="D23" s="103" t="s">
        <v>16</v>
      </c>
      <c r="E23" s="103" t="s">
        <v>17</v>
      </c>
      <c r="F23" s="103" t="s">
        <v>243</v>
      </c>
      <c r="G23" s="104">
        <v>1</v>
      </c>
      <c r="H23" s="105"/>
      <c r="I23" s="253">
        <v>18</v>
      </c>
      <c r="J23" s="59"/>
      <c r="K23" s="253">
        <v>18</v>
      </c>
      <c r="M23" s="194">
        <f t="shared" si="0"/>
        <v>14</v>
      </c>
      <c r="O23" s="194">
        <f t="shared" si="1"/>
        <v>14</v>
      </c>
      <c r="Q23" s="268"/>
    </row>
    <row r="24" spans="2:17" ht="13">
      <c r="B24" s="223" t="s">
        <v>32</v>
      </c>
      <c r="C24" s="90"/>
      <c r="D24" s="76"/>
      <c r="E24" s="76"/>
      <c r="F24" s="77"/>
      <c r="G24" s="224"/>
      <c r="H24" s="76"/>
      <c r="I24" s="199"/>
      <c r="J24" s="76"/>
      <c r="K24" s="199"/>
    </row>
    <row r="25" spans="2:17" ht="13">
      <c r="B25" s="83" t="s">
        <v>33</v>
      </c>
      <c r="C25" s="84"/>
      <c r="D25" s="103" t="s">
        <v>16</v>
      </c>
      <c r="E25" s="103" t="s">
        <v>17</v>
      </c>
      <c r="F25" s="103" t="s">
        <v>273</v>
      </c>
      <c r="G25" s="104">
        <v>1</v>
      </c>
      <c r="H25" s="105"/>
      <c r="I25" s="193">
        <v>835</v>
      </c>
      <c r="J25" s="59"/>
      <c r="K25" s="193">
        <v>857</v>
      </c>
      <c r="M25" s="194" t="e">
        <f>+#REF!+1</f>
        <v>#REF!</v>
      </c>
      <c r="O25" s="194">
        <f>+O23+1</f>
        <v>15</v>
      </c>
    </row>
    <row r="26" spans="2:17" ht="13">
      <c r="B26" s="83" t="s">
        <v>497</v>
      </c>
      <c r="C26" s="84"/>
      <c r="D26" s="103" t="s">
        <v>16</v>
      </c>
      <c r="E26" s="103" t="s">
        <v>17</v>
      </c>
      <c r="F26" s="103" t="s">
        <v>273</v>
      </c>
      <c r="G26" s="104">
        <v>1</v>
      </c>
      <c r="H26" s="105"/>
      <c r="I26" s="193">
        <f>750+20</f>
        <v>770</v>
      </c>
      <c r="J26" s="59"/>
      <c r="K26" s="193">
        <f>729+20</f>
        <v>749</v>
      </c>
      <c r="M26" s="194" t="e">
        <f>+M25+1</f>
        <v>#REF!</v>
      </c>
      <c r="O26" s="194">
        <f t="shared" ref="O26:O46" si="2">O25+1</f>
        <v>16</v>
      </c>
    </row>
    <row r="27" spans="2:17" ht="13">
      <c r="B27" s="83" t="s">
        <v>39</v>
      </c>
      <c r="C27" s="84"/>
      <c r="D27" s="103" t="s">
        <v>16</v>
      </c>
      <c r="E27" s="103" t="s">
        <v>40</v>
      </c>
      <c r="F27" s="103" t="s">
        <v>273</v>
      </c>
      <c r="G27" s="104">
        <v>1</v>
      </c>
      <c r="H27" s="105"/>
      <c r="I27" s="193">
        <v>566</v>
      </c>
      <c r="J27" s="59"/>
      <c r="K27" s="193">
        <v>635</v>
      </c>
      <c r="M27" s="194" t="e">
        <f>+#REF!+1</f>
        <v>#REF!</v>
      </c>
      <c r="O27" s="194">
        <f t="shared" si="2"/>
        <v>17</v>
      </c>
    </row>
    <row r="28" spans="2:17" ht="13">
      <c r="B28" s="83" t="s">
        <v>287</v>
      </c>
      <c r="C28" s="84"/>
      <c r="D28" s="103" t="s">
        <v>16</v>
      </c>
      <c r="E28" s="103" t="s">
        <v>17</v>
      </c>
      <c r="F28" s="103" t="s">
        <v>273</v>
      </c>
      <c r="G28" s="104">
        <v>1</v>
      </c>
      <c r="H28" s="105"/>
      <c r="I28" s="193">
        <v>513</v>
      </c>
      <c r="J28" s="59"/>
      <c r="K28" s="193">
        <v>608</v>
      </c>
      <c r="M28" s="194" t="e">
        <f>+M47+1</f>
        <v>#REF!</v>
      </c>
      <c r="O28" s="194">
        <f t="shared" si="2"/>
        <v>18</v>
      </c>
    </row>
    <row r="29" spans="2:17" ht="13">
      <c r="B29" s="83" t="s">
        <v>41</v>
      </c>
      <c r="C29" s="84"/>
      <c r="D29" s="103" t="s">
        <v>16</v>
      </c>
      <c r="E29" s="103" t="s">
        <v>17</v>
      </c>
      <c r="F29" s="103" t="s">
        <v>273</v>
      </c>
      <c r="G29" s="104">
        <v>1</v>
      </c>
      <c r="H29" s="105"/>
      <c r="I29" s="193">
        <v>564</v>
      </c>
      <c r="J29" s="59"/>
      <c r="K29" s="193">
        <v>605</v>
      </c>
      <c r="M29" s="194" t="e">
        <f>+M27+1</f>
        <v>#REF!</v>
      </c>
      <c r="O29" s="194">
        <f t="shared" si="2"/>
        <v>19</v>
      </c>
    </row>
    <row r="30" spans="2:17" ht="15.5">
      <c r="B30" s="83" t="s">
        <v>560</v>
      </c>
      <c r="C30" s="84"/>
      <c r="D30" s="103" t="s">
        <v>16</v>
      </c>
      <c r="E30" s="103" t="s">
        <v>17</v>
      </c>
      <c r="F30" s="103" t="s">
        <v>273</v>
      </c>
      <c r="G30" s="104">
        <v>1</v>
      </c>
      <c r="H30" s="105"/>
      <c r="I30" s="193">
        <v>542</v>
      </c>
      <c r="J30" s="59"/>
      <c r="K30" s="193">
        <v>578</v>
      </c>
      <c r="M30" s="194" t="e">
        <f t="shared" ref="M30:M46" si="3">+M29+1</f>
        <v>#REF!</v>
      </c>
      <c r="O30" s="194">
        <f t="shared" si="2"/>
        <v>20</v>
      </c>
    </row>
    <row r="31" spans="2:17" ht="13">
      <c r="B31" s="83" t="s">
        <v>43</v>
      </c>
      <c r="C31" s="84"/>
      <c r="D31" s="103" t="s">
        <v>16</v>
      </c>
      <c r="E31" s="103" t="s">
        <v>17</v>
      </c>
      <c r="F31" s="103" t="s">
        <v>298</v>
      </c>
      <c r="G31" s="104">
        <v>1</v>
      </c>
      <c r="H31" s="105"/>
      <c r="I31" s="193">
        <v>518</v>
      </c>
      <c r="J31" s="59"/>
      <c r="K31" s="193">
        <v>572</v>
      </c>
      <c r="M31" s="194" t="e">
        <f t="shared" si="3"/>
        <v>#REF!</v>
      </c>
      <c r="O31" s="194">
        <f t="shared" si="2"/>
        <v>21</v>
      </c>
    </row>
    <row r="32" spans="2:17" ht="15.5">
      <c r="B32" s="83" t="s">
        <v>559</v>
      </c>
      <c r="C32" s="84"/>
      <c r="D32" s="103" t="s">
        <v>16</v>
      </c>
      <c r="E32" s="103" t="s">
        <v>45</v>
      </c>
      <c r="F32" s="103" t="s">
        <v>273</v>
      </c>
      <c r="G32" s="104">
        <v>1</v>
      </c>
      <c r="H32" s="105"/>
      <c r="I32" s="193">
        <v>520</v>
      </c>
      <c r="J32" s="59"/>
      <c r="K32" s="193">
        <v>530</v>
      </c>
      <c r="M32" s="194" t="e">
        <f t="shared" si="3"/>
        <v>#REF!</v>
      </c>
      <c r="O32" s="194">
        <f t="shared" si="2"/>
        <v>22</v>
      </c>
    </row>
    <row r="33" spans="2:15" ht="13">
      <c r="B33" s="83" t="s">
        <v>116</v>
      </c>
      <c r="C33" s="84"/>
      <c r="D33" s="103" t="s">
        <v>16</v>
      </c>
      <c r="E33" s="103" t="s">
        <v>17</v>
      </c>
      <c r="F33" s="103" t="s">
        <v>273</v>
      </c>
      <c r="G33" s="104">
        <v>0.75</v>
      </c>
      <c r="H33" s="105"/>
      <c r="I33" s="193">
        <v>429</v>
      </c>
      <c r="J33" s="59"/>
      <c r="K33" s="193">
        <v>464.25</v>
      </c>
      <c r="O33" s="194">
        <f t="shared" si="2"/>
        <v>23</v>
      </c>
    </row>
    <row r="34" spans="2:15" ht="13">
      <c r="B34" s="83" t="s">
        <v>47</v>
      </c>
      <c r="C34" s="208"/>
      <c r="D34" s="103" t="s">
        <v>16</v>
      </c>
      <c r="E34" s="103" t="s">
        <v>17</v>
      </c>
      <c r="F34" s="103" t="s">
        <v>273</v>
      </c>
      <c r="G34" s="104">
        <v>1</v>
      </c>
      <c r="H34" s="105"/>
      <c r="I34" s="200">
        <v>243</v>
      </c>
      <c r="J34" s="59"/>
      <c r="K34" s="200">
        <v>309</v>
      </c>
      <c r="M34" s="194">
        <f>M14+1</f>
        <v>6</v>
      </c>
      <c r="O34" s="194">
        <f t="shared" si="2"/>
        <v>24</v>
      </c>
    </row>
    <row r="35" spans="2:15" ht="13">
      <c r="B35" s="83" t="s">
        <v>48</v>
      </c>
      <c r="C35" s="84"/>
      <c r="D35" s="103" t="s">
        <v>16</v>
      </c>
      <c r="E35" s="103" t="s">
        <v>17</v>
      </c>
      <c r="F35" s="103" t="s">
        <v>412</v>
      </c>
      <c r="G35" s="104">
        <v>1</v>
      </c>
      <c r="H35" s="105"/>
      <c r="I35" s="200">
        <v>0</v>
      </c>
      <c r="J35" s="59"/>
      <c r="K35" s="200">
        <v>141</v>
      </c>
      <c r="M35" s="194" t="e">
        <f>+#REF!+1</f>
        <v>#REF!</v>
      </c>
      <c r="O35" s="194">
        <f t="shared" si="2"/>
        <v>25</v>
      </c>
    </row>
    <row r="36" spans="2:15" ht="13">
      <c r="B36" s="83" t="s">
        <v>49</v>
      </c>
      <c r="C36" s="84"/>
      <c r="D36" s="103" t="s">
        <v>16</v>
      </c>
      <c r="E36" s="103" t="s">
        <v>17</v>
      </c>
      <c r="F36" s="103" t="s">
        <v>298</v>
      </c>
      <c r="G36" s="104">
        <v>1</v>
      </c>
      <c r="H36" s="105"/>
      <c r="I36" s="200">
        <v>109</v>
      </c>
      <c r="J36" s="59"/>
      <c r="K36" s="200">
        <v>130</v>
      </c>
      <c r="M36" s="194" t="e">
        <f>+M35+1</f>
        <v>#REF!</v>
      </c>
      <c r="O36" s="194">
        <f t="shared" si="2"/>
        <v>26</v>
      </c>
    </row>
    <row r="37" spans="2:15" ht="13">
      <c r="B37" s="83" t="s">
        <v>50</v>
      </c>
      <c r="C37" s="84"/>
      <c r="D37" s="103" t="s">
        <v>16</v>
      </c>
      <c r="E37" s="103" t="s">
        <v>17</v>
      </c>
      <c r="F37" s="103" t="s">
        <v>298</v>
      </c>
      <c r="G37" s="104">
        <v>1</v>
      </c>
      <c r="H37" s="105"/>
      <c r="I37" s="200">
        <v>120</v>
      </c>
      <c r="J37" s="59"/>
      <c r="K37" s="200">
        <v>120</v>
      </c>
      <c r="M37" s="194" t="e">
        <f t="shared" si="3"/>
        <v>#REF!</v>
      </c>
      <c r="O37" s="194">
        <f t="shared" si="2"/>
        <v>27</v>
      </c>
    </row>
    <row r="38" spans="2:15" ht="13">
      <c r="B38" s="83" t="s">
        <v>53</v>
      </c>
      <c r="C38" s="84"/>
      <c r="D38" s="103" t="s">
        <v>16</v>
      </c>
      <c r="E38" s="103" t="s">
        <v>17</v>
      </c>
      <c r="F38" s="103" t="s">
        <v>412</v>
      </c>
      <c r="G38" s="104">
        <v>1</v>
      </c>
      <c r="H38" s="105"/>
      <c r="I38" s="200">
        <v>0</v>
      </c>
      <c r="J38" s="59"/>
      <c r="K38" s="200">
        <v>48</v>
      </c>
      <c r="M38" s="194" t="e">
        <f>+#REF!+1</f>
        <v>#REF!</v>
      </c>
      <c r="O38" s="194">
        <f t="shared" si="2"/>
        <v>28</v>
      </c>
    </row>
    <row r="39" spans="2:15" ht="13">
      <c r="B39" s="83" t="s">
        <v>54</v>
      </c>
      <c r="C39" s="84"/>
      <c r="D39" s="103" t="s">
        <v>16</v>
      </c>
      <c r="E39" s="103" t="s">
        <v>17</v>
      </c>
      <c r="F39" s="103" t="s">
        <v>412</v>
      </c>
      <c r="G39" s="104">
        <v>1</v>
      </c>
      <c r="H39" s="105"/>
      <c r="I39" s="200">
        <v>0</v>
      </c>
      <c r="J39" s="59"/>
      <c r="K39" s="200">
        <v>47</v>
      </c>
      <c r="M39" s="194" t="e">
        <f t="shared" si="3"/>
        <v>#REF!</v>
      </c>
      <c r="O39" s="194">
        <f t="shared" si="2"/>
        <v>29</v>
      </c>
    </row>
    <row r="40" spans="2:15" ht="13">
      <c r="B40" s="83" t="s">
        <v>55</v>
      </c>
      <c r="C40" s="84"/>
      <c r="D40" s="103" t="s">
        <v>16</v>
      </c>
      <c r="E40" s="103" t="s">
        <v>17</v>
      </c>
      <c r="F40" s="103" t="s">
        <v>412</v>
      </c>
      <c r="G40" s="104">
        <v>1</v>
      </c>
      <c r="H40" s="105"/>
      <c r="I40" s="200">
        <v>0</v>
      </c>
      <c r="J40" s="59"/>
      <c r="K40" s="200">
        <v>47</v>
      </c>
      <c r="M40" s="194" t="e">
        <f t="shared" si="3"/>
        <v>#REF!</v>
      </c>
      <c r="O40" s="194">
        <f t="shared" si="2"/>
        <v>30</v>
      </c>
    </row>
    <row r="41" spans="2:15" ht="13">
      <c r="B41" s="83" t="s">
        <v>56</v>
      </c>
      <c r="C41" s="84"/>
      <c r="D41" s="103" t="s">
        <v>16</v>
      </c>
      <c r="E41" s="103" t="s">
        <v>17</v>
      </c>
      <c r="F41" s="103" t="s">
        <v>412</v>
      </c>
      <c r="G41" s="104">
        <v>1</v>
      </c>
      <c r="H41" s="105"/>
      <c r="I41" s="200">
        <v>0</v>
      </c>
      <c r="J41" s="59"/>
      <c r="K41" s="200">
        <v>47</v>
      </c>
      <c r="M41" s="194" t="e">
        <f t="shared" si="3"/>
        <v>#REF!</v>
      </c>
      <c r="O41" s="194">
        <f t="shared" si="2"/>
        <v>31</v>
      </c>
    </row>
    <row r="42" spans="2:15" ht="13">
      <c r="B42" s="83" t="s">
        <v>57</v>
      </c>
      <c r="C42" s="84"/>
      <c r="D42" s="103" t="s">
        <v>16</v>
      </c>
      <c r="E42" s="103" t="s">
        <v>17</v>
      </c>
      <c r="F42" s="103" t="s">
        <v>412</v>
      </c>
      <c r="G42" s="104">
        <v>1</v>
      </c>
      <c r="H42" s="105"/>
      <c r="I42" s="200">
        <v>0</v>
      </c>
      <c r="J42" s="59"/>
      <c r="K42" s="200">
        <v>47</v>
      </c>
      <c r="M42" s="194" t="e">
        <f t="shared" si="3"/>
        <v>#REF!</v>
      </c>
      <c r="O42" s="194">
        <f t="shared" si="2"/>
        <v>32</v>
      </c>
    </row>
    <row r="43" spans="2:15" ht="13">
      <c r="B43" s="83" t="s">
        <v>58</v>
      </c>
      <c r="C43" s="84"/>
      <c r="D43" s="103" t="s">
        <v>16</v>
      </c>
      <c r="E43" s="103" t="s">
        <v>17</v>
      </c>
      <c r="F43" s="103" t="s">
        <v>412</v>
      </c>
      <c r="G43" s="104">
        <v>1</v>
      </c>
      <c r="H43" s="105"/>
      <c r="I43" s="200">
        <v>0</v>
      </c>
      <c r="J43" s="59"/>
      <c r="K43" s="200">
        <v>47</v>
      </c>
      <c r="M43" s="194" t="e">
        <f t="shared" si="3"/>
        <v>#REF!</v>
      </c>
      <c r="O43" s="194">
        <f t="shared" si="2"/>
        <v>33</v>
      </c>
    </row>
    <row r="44" spans="2:15" ht="13">
      <c r="B44" s="83" t="s">
        <v>59</v>
      </c>
      <c r="C44" s="84"/>
      <c r="D44" s="103" t="s">
        <v>16</v>
      </c>
      <c r="E44" s="103" t="s">
        <v>17</v>
      </c>
      <c r="F44" s="103" t="s">
        <v>412</v>
      </c>
      <c r="G44" s="104">
        <v>1</v>
      </c>
      <c r="H44" s="105"/>
      <c r="I44" s="200">
        <v>0</v>
      </c>
      <c r="J44" s="59"/>
      <c r="K44" s="200">
        <v>47</v>
      </c>
      <c r="M44" s="194" t="e">
        <f t="shared" si="3"/>
        <v>#REF!</v>
      </c>
      <c r="O44" s="194">
        <f t="shared" si="2"/>
        <v>34</v>
      </c>
    </row>
    <row r="45" spans="2:15" ht="13">
      <c r="B45" s="83" t="s">
        <v>60</v>
      </c>
      <c r="C45" s="84"/>
      <c r="D45" s="103" t="s">
        <v>16</v>
      </c>
      <c r="E45" s="103" t="s">
        <v>17</v>
      </c>
      <c r="F45" s="103" t="s">
        <v>412</v>
      </c>
      <c r="G45" s="104">
        <v>1</v>
      </c>
      <c r="H45" s="105"/>
      <c r="I45" s="200">
        <v>0</v>
      </c>
      <c r="J45" s="59"/>
      <c r="K45" s="200">
        <v>44</v>
      </c>
      <c r="M45" s="194" t="e">
        <f t="shared" si="3"/>
        <v>#REF!</v>
      </c>
      <c r="O45" s="194">
        <f t="shared" si="2"/>
        <v>35</v>
      </c>
    </row>
    <row r="46" spans="2:15" ht="13">
      <c r="B46" s="83" t="s">
        <v>61</v>
      </c>
      <c r="C46" s="84"/>
      <c r="D46" s="103" t="s">
        <v>16</v>
      </c>
      <c r="E46" s="103" t="s">
        <v>17</v>
      </c>
      <c r="F46" s="103" t="s">
        <v>273</v>
      </c>
      <c r="G46" s="104">
        <v>1</v>
      </c>
      <c r="H46" s="105"/>
      <c r="I46" s="200">
        <v>28</v>
      </c>
      <c r="J46" s="59"/>
      <c r="K46" s="200">
        <v>28</v>
      </c>
      <c r="M46" s="194" t="e">
        <f t="shared" si="3"/>
        <v>#REF!</v>
      </c>
      <c r="O46" s="194">
        <f t="shared" si="2"/>
        <v>36</v>
      </c>
    </row>
    <row r="47" spans="2:15" ht="13">
      <c r="B47" s="201" t="s">
        <v>62</v>
      </c>
      <c r="C47" s="84"/>
      <c r="D47" s="103"/>
      <c r="E47" s="103"/>
      <c r="F47" s="103"/>
      <c r="G47" s="225"/>
      <c r="H47" s="226"/>
      <c r="I47" s="203">
        <f>SUM(I10:I46)</f>
        <v>6482</v>
      </c>
      <c r="J47" s="204"/>
      <c r="K47" s="203">
        <f>SUM(K10:K46)</f>
        <v>7425.25</v>
      </c>
      <c r="M47" s="194" t="e">
        <f>+M46+1</f>
        <v>#REF!</v>
      </c>
    </row>
    <row r="48" spans="2:15" ht="13">
      <c r="B48" s="90" t="s">
        <v>63</v>
      </c>
      <c r="C48" s="90"/>
      <c r="D48" s="76"/>
      <c r="E48" s="76"/>
      <c r="F48" s="77"/>
      <c r="G48" s="76"/>
      <c r="H48" s="76"/>
      <c r="I48" s="199"/>
      <c r="J48" s="76"/>
      <c r="K48" s="199"/>
    </row>
    <row r="49" spans="2:15" ht="13">
      <c r="B49" s="83" t="s">
        <v>66</v>
      </c>
      <c r="C49" s="84"/>
      <c r="D49" s="103" t="s">
        <v>122</v>
      </c>
      <c r="E49" s="103" t="s">
        <v>65</v>
      </c>
      <c r="F49" s="103" t="s">
        <v>298</v>
      </c>
      <c r="G49" s="104">
        <v>1</v>
      </c>
      <c r="H49" s="105"/>
      <c r="I49" s="200">
        <f>830+13+260</f>
        <v>1103</v>
      </c>
      <c r="J49" s="59"/>
      <c r="K49" s="200">
        <f>1001+13+190</f>
        <v>1204</v>
      </c>
      <c r="O49" s="194">
        <f>+O46+1</f>
        <v>37</v>
      </c>
    </row>
    <row r="50" spans="2:15" ht="13">
      <c r="B50" s="83" t="s">
        <v>457</v>
      </c>
      <c r="C50" s="84"/>
      <c r="D50" s="103" t="s">
        <v>122</v>
      </c>
      <c r="E50" s="103" t="s">
        <v>65</v>
      </c>
      <c r="F50" s="103" t="s">
        <v>273</v>
      </c>
      <c r="G50" s="104">
        <v>1</v>
      </c>
      <c r="H50" s="105"/>
      <c r="I50" s="200">
        <v>1009</v>
      </c>
      <c r="J50" s="59"/>
      <c r="K50" s="200">
        <v>1000</v>
      </c>
      <c r="O50" s="194">
        <f>O49+1</f>
        <v>38</v>
      </c>
    </row>
    <row r="51" spans="2:15" ht="13">
      <c r="B51" s="83" t="s">
        <v>67</v>
      </c>
      <c r="C51" s="84"/>
      <c r="D51" s="103" t="s">
        <v>122</v>
      </c>
      <c r="E51" s="103" t="s">
        <v>65</v>
      </c>
      <c r="F51" s="103" t="s">
        <v>298</v>
      </c>
      <c r="G51" s="104">
        <v>1</v>
      </c>
      <c r="H51" s="105"/>
      <c r="I51" s="200">
        <v>782</v>
      </c>
      <c r="J51" s="59"/>
      <c r="K51" s="200">
        <v>842</v>
      </c>
      <c r="M51" s="194" t="e">
        <f>+M28+1</f>
        <v>#REF!</v>
      </c>
      <c r="O51" s="194">
        <f>+O50+1</f>
        <v>39</v>
      </c>
    </row>
    <row r="52" spans="2:15" ht="13">
      <c r="B52" s="83" t="s">
        <v>71</v>
      </c>
      <c r="C52" s="84"/>
      <c r="D52" s="103" t="s">
        <v>122</v>
      </c>
      <c r="E52" s="103" t="s">
        <v>65</v>
      </c>
      <c r="F52" s="103" t="s">
        <v>298</v>
      </c>
      <c r="G52" s="104">
        <v>1</v>
      </c>
      <c r="H52" s="105"/>
      <c r="I52" s="200">
        <f>463+260</f>
        <v>723</v>
      </c>
      <c r="J52" s="59"/>
      <c r="K52" s="200">
        <f>608+200</f>
        <v>808</v>
      </c>
      <c r="M52" s="194" t="e">
        <f>+M56+1</f>
        <v>#REF!</v>
      </c>
      <c r="O52" s="194">
        <f>+O51+1</f>
        <v>40</v>
      </c>
    </row>
    <row r="53" spans="2:15" ht="15.5">
      <c r="B53" s="83" t="s">
        <v>558</v>
      </c>
      <c r="C53" s="84"/>
      <c r="D53" s="103" t="s">
        <v>122</v>
      </c>
      <c r="E53" s="103" t="s">
        <v>65</v>
      </c>
      <c r="F53" s="103" t="s">
        <v>411</v>
      </c>
      <c r="G53" s="104">
        <v>1</v>
      </c>
      <c r="H53" s="105"/>
      <c r="I53" s="200">
        <v>763</v>
      </c>
      <c r="J53" s="59"/>
      <c r="K53" s="200">
        <v>781</v>
      </c>
      <c r="M53" s="194" t="e">
        <f>+M51+1</f>
        <v>#REF!</v>
      </c>
      <c r="O53" s="194">
        <f>+O52+1</f>
        <v>41</v>
      </c>
    </row>
    <row r="54" spans="2:15" ht="13">
      <c r="B54" s="83" t="s">
        <v>381</v>
      </c>
      <c r="C54" s="84"/>
      <c r="D54" s="103" t="s">
        <v>122</v>
      </c>
      <c r="E54" s="103" t="s">
        <v>65</v>
      </c>
      <c r="F54" s="103" t="s">
        <v>273</v>
      </c>
      <c r="G54" s="104">
        <v>1</v>
      </c>
      <c r="H54" s="105"/>
      <c r="I54" s="200">
        <v>740</v>
      </c>
      <c r="J54" s="59"/>
      <c r="K54" s="200">
        <v>762</v>
      </c>
      <c r="O54" s="194">
        <f t="shared" ref="O54:O62" si="4">+O53+1</f>
        <v>42</v>
      </c>
    </row>
    <row r="55" spans="2:15" ht="13">
      <c r="B55" s="83" t="s">
        <v>64</v>
      </c>
      <c r="C55" s="84"/>
      <c r="D55" s="103" t="s">
        <v>122</v>
      </c>
      <c r="E55" s="103" t="s">
        <v>65</v>
      </c>
      <c r="F55" s="103" t="s">
        <v>273</v>
      </c>
      <c r="G55" s="104">
        <v>0.75</v>
      </c>
      <c r="H55" s="105"/>
      <c r="I55" s="200">
        <v>779</v>
      </c>
      <c r="J55" s="59"/>
      <c r="K55" s="200">
        <v>746</v>
      </c>
      <c r="M55" s="194" t="e">
        <f>+M53+1</f>
        <v>#REF!</v>
      </c>
      <c r="O55" s="194">
        <f t="shared" si="4"/>
        <v>43</v>
      </c>
    </row>
    <row r="56" spans="2:15" ht="13">
      <c r="B56" s="83" t="s">
        <v>69</v>
      </c>
      <c r="C56" s="84"/>
      <c r="D56" s="103" t="s">
        <v>122</v>
      </c>
      <c r="E56" s="103" t="s">
        <v>65</v>
      </c>
      <c r="F56" s="103" t="s">
        <v>273</v>
      </c>
      <c r="G56" s="104">
        <v>1</v>
      </c>
      <c r="H56" s="105"/>
      <c r="I56" s="200">
        <f>662+10+10</f>
        <v>682</v>
      </c>
      <c r="J56" s="59"/>
      <c r="K56" s="200">
        <f>692+10+10</f>
        <v>712</v>
      </c>
      <c r="M56" s="194" t="e">
        <f t="shared" ref="M56:M63" si="5">+M55+1</f>
        <v>#REF!</v>
      </c>
      <c r="O56" s="194">
        <f t="shared" si="4"/>
        <v>44</v>
      </c>
    </row>
    <row r="57" spans="2:15" ht="13">
      <c r="B57" s="83" t="s">
        <v>70</v>
      </c>
      <c r="C57" s="84"/>
      <c r="D57" s="103" t="s">
        <v>122</v>
      </c>
      <c r="E57" s="103" t="s">
        <v>65</v>
      </c>
      <c r="F57" s="103" t="s">
        <v>273</v>
      </c>
      <c r="G57" s="104">
        <v>1</v>
      </c>
      <c r="H57" s="105"/>
      <c r="I57" s="200">
        <f>520+3</f>
        <v>523</v>
      </c>
      <c r="J57" s="59"/>
      <c r="K57" s="200">
        <f>606+3</f>
        <v>609</v>
      </c>
      <c r="M57" s="194" t="e">
        <f>+M52+1</f>
        <v>#REF!</v>
      </c>
      <c r="O57" s="194">
        <f t="shared" si="4"/>
        <v>45</v>
      </c>
    </row>
    <row r="58" spans="2:15" ht="13">
      <c r="B58" s="83" t="s">
        <v>72</v>
      </c>
      <c r="C58" s="84"/>
      <c r="D58" s="103" t="s">
        <v>122</v>
      </c>
      <c r="E58" s="103" t="s">
        <v>65</v>
      </c>
      <c r="F58" s="103" t="s">
        <v>298</v>
      </c>
      <c r="G58" s="104">
        <v>1</v>
      </c>
      <c r="H58" s="105"/>
      <c r="I58" s="200">
        <v>426</v>
      </c>
      <c r="J58" s="59"/>
      <c r="K58" s="200">
        <v>500</v>
      </c>
      <c r="M58" s="194" t="e">
        <f t="shared" si="5"/>
        <v>#REF!</v>
      </c>
      <c r="O58" s="194">
        <f t="shared" si="4"/>
        <v>46</v>
      </c>
    </row>
    <row r="59" spans="2:15" ht="13">
      <c r="B59" s="83" t="s">
        <v>73</v>
      </c>
      <c r="C59" s="84"/>
      <c r="D59" s="103" t="s">
        <v>122</v>
      </c>
      <c r="E59" s="103" t="s">
        <v>65</v>
      </c>
      <c r="F59" s="103" t="s">
        <v>298</v>
      </c>
      <c r="G59" s="104">
        <v>1</v>
      </c>
      <c r="H59" s="105"/>
      <c r="I59" s="200">
        <v>400</v>
      </c>
      <c r="J59" s="59"/>
      <c r="K59" s="200">
        <v>453</v>
      </c>
      <c r="M59" s="194" t="e">
        <f t="shared" si="5"/>
        <v>#REF!</v>
      </c>
      <c r="O59" s="194">
        <f t="shared" si="4"/>
        <v>47</v>
      </c>
    </row>
    <row r="60" spans="2:15" ht="15.5">
      <c r="B60" s="83" t="s">
        <v>557</v>
      </c>
      <c r="C60" s="84"/>
      <c r="D60" s="103" t="s">
        <v>122</v>
      </c>
      <c r="E60" s="103" t="s">
        <v>65</v>
      </c>
      <c r="F60" s="103" t="s">
        <v>298</v>
      </c>
      <c r="G60" s="104">
        <v>1</v>
      </c>
      <c r="H60" s="105"/>
      <c r="I60" s="200">
        <v>344</v>
      </c>
      <c r="J60" s="59"/>
      <c r="K60" s="200">
        <v>400</v>
      </c>
      <c r="M60" s="194" t="e">
        <f t="shared" si="5"/>
        <v>#REF!</v>
      </c>
      <c r="O60" s="194">
        <f t="shared" si="4"/>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4"/>
        <v>49</v>
      </c>
    </row>
    <row r="62" spans="2:15" ht="15.5">
      <c r="B62" s="83" t="s">
        <v>556</v>
      </c>
      <c r="C62" s="228"/>
      <c r="D62" s="103" t="s">
        <v>122</v>
      </c>
      <c r="E62" s="103" t="s">
        <v>65</v>
      </c>
      <c r="F62" s="103" t="s">
        <v>298</v>
      </c>
      <c r="G62" s="104">
        <v>1</v>
      </c>
      <c r="H62" s="105"/>
      <c r="I62" s="198">
        <v>210</v>
      </c>
      <c r="J62" s="59"/>
      <c r="K62" s="198">
        <v>236</v>
      </c>
      <c r="M62" s="194" t="e">
        <f t="shared" si="5"/>
        <v>#REF!</v>
      </c>
      <c r="O62" s="194">
        <f t="shared" si="4"/>
        <v>50</v>
      </c>
    </row>
    <row r="63" spans="2:15" ht="13">
      <c r="B63" s="201" t="s">
        <v>62</v>
      </c>
      <c r="C63" s="84"/>
      <c r="D63" s="76"/>
      <c r="E63" s="76"/>
      <c r="F63" s="77"/>
      <c r="G63" s="202"/>
      <c r="H63" s="202"/>
      <c r="I63" s="203">
        <f>SUM(I49:I62)</f>
        <v>8876</v>
      </c>
      <c r="J63" s="204"/>
      <c r="K63" s="203">
        <f>SUM(K49:K62)</f>
        <v>9427</v>
      </c>
      <c r="M63" s="194" t="e">
        <f t="shared" si="5"/>
        <v>#REF!</v>
      </c>
    </row>
    <row r="64" spans="2:15" ht="13">
      <c r="B64" s="90" t="s">
        <v>471</v>
      </c>
      <c r="C64" s="90"/>
      <c r="D64" s="76"/>
      <c r="E64" s="76"/>
      <c r="F64" s="77"/>
      <c r="G64" s="76"/>
      <c r="H64" s="76"/>
      <c r="I64" s="199"/>
      <c r="J64" s="76"/>
      <c r="K64" s="199"/>
    </row>
    <row r="65" spans="2:15" ht="13">
      <c r="B65" s="83" t="s">
        <v>176</v>
      </c>
      <c r="C65" s="84"/>
      <c r="D65" s="103" t="s">
        <v>114</v>
      </c>
      <c r="E65" s="103" t="s">
        <v>254</v>
      </c>
      <c r="F65" s="103" t="s">
        <v>273</v>
      </c>
      <c r="G65" s="104">
        <v>1</v>
      </c>
      <c r="H65" s="105"/>
      <c r="I65" s="200">
        <f>1037+10</f>
        <v>1047</v>
      </c>
      <c r="J65" s="59"/>
      <c r="K65" s="200">
        <v>1130</v>
      </c>
      <c r="O65" s="194">
        <f>+O62+1</f>
        <v>51</v>
      </c>
    </row>
    <row r="66" spans="2:15" ht="13">
      <c r="B66" s="83" t="s">
        <v>183</v>
      </c>
      <c r="C66" s="84"/>
      <c r="D66" s="103" t="s">
        <v>114</v>
      </c>
      <c r="E66" s="103" t="s">
        <v>255</v>
      </c>
      <c r="F66" s="103" t="s">
        <v>273</v>
      </c>
      <c r="G66" s="104">
        <v>1</v>
      </c>
      <c r="H66" s="105"/>
      <c r="I66" s="193">
        <f>1030+6+3</f>
        <v>1039</v>
      </c>
      <c r="J66" s="59"/>
      <c r="K66" s="193">
        <v>1130</v>
      </c>
      <c r="M66" s="194" t="e">
        <f>+#REF!+1</f>
        <v>#REF!</v>
      </c>
      <c r="O66" s="194">
        <f t="shared" ref="O66:O97" si="6">+O65+1</f>
        <v>52</v>
      </c>
    </row>
    <row r="67" spans="2:15" ht="13">
      <c r="B67" s="83" t="s">
        <v>80</v>
      </c>
      <c r="C67" s="84"/>
      <c r="D67" s="103" t="s">
        <v>78</v>
      </c>
      <c r="E67" s="103" t="s">
        <v>81</v>
      </c>
      <c r="F67" s="103" t="s">
        <v>298</v>
      </c>
      <c r="G67" s="104">
        <v>1</v>
      </c>
      <c r="H67" s="105"/>
      <c r="I67" s="200">
        <v>720</v>
      </c>
      <c r="J67" s="59"/>
      <c r="K67" s="200">
        <v>807</v>
      </c>
      <c r="M67" s="194" t="e">
        <f>+M63+1</f>
        <v>#REF!</v>
      </c>
      <c r="O67" s="194">
        <f t="shared" si="6"/>
        <v>53</v>
      </c>
    </row>
    <row r="68" spans="2:15" ht="13">
      <c r="B68" s="83" t="s">
        <v>499</v>
      </c>
      <c r="C68" s="84"/>
      <c r="D68" s="103" t="s">
        <v>120</v>
      </c>
      <c r="E68" s="103" t="s">
        <v>500</v>
      </c>
      <c r="F68" s="103" t="s">
        <v>273</v>
      </c>
      <c r="G68" s="104">
        <v>1</v>
      </c>
      <c r="H68" s="105"/>
      <c r="I68" s="200">
        <v>750</v>
      </c>
      <c r="J68" s="59"/>
      <c r="K68" s="200">
        <v>731</v>
      </c>
      <c r="O68" s="194">
        <f t="shared" si="6"/>
        <v>54</v>
      </c>
    </row>
    <row r="69" spans="2:15" ht="13">
      <c r="B69" s="83" t="s">
        <v>187</v>
      </c>
      <c r="C69" s="84"/>
      <c r="D69" s="103" t="s">
        <v>114</v>
      </c>
      <c r="E69" s="103" t="s">
        <v>255</v>
      </c>
      <c r="F69" s="103" t="s">
        <v>413</v>
      </c>
      <c r="G69" s="104">
        <v>1</v>
      </c>
      <c r="H69" s="105"/>
      <c r="I69" s="200">
        <v>0</v>
      </c>
      <c r="J69" s="59"/>
      <c r="K69" s="200">
        <v>725</v>
      </c>
      <c r="M69" s="194" t="e">
        <f>+M66+1</f>
        <v>#REF!</v>
      </c>
      <c r="O69" s="194">
        <f t="shared" si="6"/>
        <v>55</v>
      </c>
    </row>
    <row r="70" spans="2:15" ht="13">
      <c r="B70" s="83" t="s">
        <v>561</v>
      </c>
      <c r="C70" s="84"/>
      <c r="D70" s="103" t="s">
        <v>120</v>
      </c>
      <c r="E70" s="103" t="s">
        <v>562</v>
      </c>
      <c r="F70" s="103" t="s">
        <v>273</v>
      </c>
      <c r="G70" s="104">
        <v>1</v>
      </c>
      <c r="H70" s="105"/>
      <c r="I70" s="193">
        <v>745</v>
      </c>
      <c r="J70" s="59"/>
      <c r="K70" s="193">
        <v>695</v>
      </c>
      <c r="O70" s="194">
        <f t="shared" si="6"/>
        <v>56</v>
      </c>
    </row>
    <row r="71" spans="2:15" ht="15.5">
      <c r="B71" s="83" t="s">
        <v>555</v>
      </c>
      <c r="C71" s="84"/>
      <c r="D71" s="103" t="s">
        <v>95</v>
      </c>
      <c r="E71" s="103" t="s">
        <v>87</v>
      </c>
      <c r="F71" s="103" t="s">
        <v>273</v>
      </c>
      <c r="G71" s="104">
        <v>1</v>
      </c>
      <c r="H71" s="105"/>
      <c r="I71" s="200">
        <v>537</v>
      </c>
      <c r="J71" s="59"/>
      <c r="K71" s="200">
        <v>599</v>
      </c>
      <c r="M71" s="194" t="e">
        <f>+#REF!+1</f>
        <v>#REF!</v>
      </c>
      <c r="O71" s="194">
        <f t="shared" si="6"/>
        <v>57</v>
      </c>
    </row>
    <row r="72" spans="2:15" ht="13">
      <c r="B72" s="83" t="s">
        <v>277</v>
      </c>
      <c r="C72" s="84"/>
      <c r="D72" s="103" t="s">
        <v>114</v>
      </c>
      <c r="E72" s="103" t="s">
        <v>254</v>
      </c>
      <c r="F72" s="103" t="s">
        <v>273</v>
      </c>
      <c r="G72" s="104">
        <v>1</v>
      </c>
      <c r="H72" s="105"/>
      <c r="I72" s="193">
        <v>518.5</v>
      </c>
      <c r="J72" s="59"/>
      <c r="K72" s="193">
        <v>565</v>
      </c>
      <c r="M72" s="194" t="e">
        <f>+#REF!+1</f>
        <v>#REF!</v>
      </c>
      <c r="O72" s="194">
        <f t="shared" si="6"/>
        <v>58</v>
      </c>
    </row>
    <row r="73" spans="2:15" ht="13">
      <c r="B73" s="83" t="s">
        <v>104</v>
      </c>
      <c r="C73" s="84"/>
      <c r="D73" s="103" t="s">
        <v>120</v>
      </c>
      <c r="E73" s="103" t="s">
        <v>105</v>
      </c>
      <c r="F73" s="103" t="s">
        <v>273</v>
      </c>
      <c r="G73" s="104">
        <v>1</v>
      </c>
      <c r="H73" s="105"/>
      <c r="I73" s="193">
        <f>543+9</f>
        <v>552</v>
      </c>
      <c r="J73" s="59"/>
      <c r="K73" s="193">
        <f>543+9</f>
        <v>552</v>
      </c>
      <c r="O73" s="194">
        <f t="shared" si="6"/>
        <v>59</v>
      </c>
    </row>
    <row r="74" spans="2:15" ht="15.5">
      <c r="B74" s="83" t="s">
        <v>554</v>
      </c>
      <c r="C74" s="84"/>
      <c r="D74" s="103" t="s">
        <v>120</v>
      </c>
      <c r="E74" s="103" t="s">
        <v>112</v>
      </c>
      <c r="F74" s="103" t="s">
        <v>273</v>
      </c>
      <c r="G74" s="104">
        <v>0.5</v>
      </c>
      <c r="H74" s="105"/>
      <c r="I74" s="200">
        <v>422</v>
      </c>
      <c r="J74" s="59"/>
      <c r="K74" s="200">
        <v>519</v>
      </c>
      <c r="M74" s="194" t="e">
        <f>+M72+1</f>
        <v>#REF!</v>
      </c>
      <c r="O74" s="194">
        <f t="shared" si="6"/>
        <v>60</v>
      </c>
    </row>
    <row r="75" spans="2:15" ht="13">
      <c r="B75" s="83" t="s">
        <v>101</v>
      </c>
      <c r="C75" s="84"/>
      <c r="D75" s="103" t="s">
        <v>99</v>
      </c>
      <c r="E75" s="103" t="s">
        <v>100</v>
      </c>
      <c r="F75" s="103" t="s">
        <v>412</v>
      </c>
      <c r="G75" s="104">
        <v>1</v>
      </c>
      <c r="H75" s="105"/>
      <c r="I75" s="193">
        <v>0</v>
      </c>
      <c r="J75" s="59"/>
      <c r="K75" s="193">
        <v>503</v>
      </c>
      <c r="M75" s="194" t="e">
        <f t="shared" ref="M75" si="7">+M74+1</f>
        <v>#REF!</v>
      </c>
      <c r="O75" s="194">
        <f t="shared" si="6"/>
        <v>61</v>
      </c>
    </row>
    <row r="76" spans="2:15" ht="13">
      <c r="B76" s="83" t="s">
        <v>113</v>
      </c>
      <c r="C76" s="84"/>
      <c r="D76" s="103" t="s">
        <v>114</v>
      </c>
      <c r="E76" s="103" t="s">
        <v>115</v>
      </c>
      <c r="F76" s="103" t="s">
        <v>412</v>
      </c>
      <c r="G76" s="104">
        <v>1</v>
      </c>
      <c r="H76" s="105"/>
      <c r="I76" s="200">
        <v>0</v>
      </c>
      <c r="J76" s="59"/>
      <c r="K76" s="200">
        <v>503</v>
      </c>
      <c r="M76" s="194" t="e">
        <f>+#REF!+1</f>
        <v>#REF!</v>
      </c>
      <c r="O76" s="194">
        <f t="shared" si="6"/>
        <v>62</v>
      </c>
    </row>
    <row r="77" spans="2:15" ht="13">
      <c r="B77" s="83" t="s">
        <v>102</v>
      </c>
      <c r="C77" s="84"/>
      <c r="D77" s="103" t="s">
        <v>99</v>
      </c>
      <c r="E77" s="103" t="s">
        <v>103</v>
      </c>
      <c r="F77" s="103" t="s">
        <v>273</v>
      </c>
      <c r="G77" s="104">
        <v>1</v>
      </c>
      <c r="H77" s="105"/>
      <c r="I77" s="193">
        <v>280</v>
      </c>
      <c r="J77" s="59"/>
      <c r="K77" s="193">
        <v>375</v>
      </c>
      <c r="M77" s="194" t="e">
        <f t="shared" ref="M77" si="8">+M76+1</f>
        <v>#REF!</v>
      </c>
      <c r="O77" s="194">
        <f t="shared" si="6"/>
        <v>63</v>
      </c>
    </row>
    <row r="78" spans="2:15" ht="13">
      <c r="B78" s="83" t="s">
        <v>352</v>
      </c>
      <c r="C78" s="84"/>
      <c r="D78" s="103" t="s">
        <v>114</v>
      </c>
      <c r="E78" s="103" t="s">
        <v>255</v>
      </c>
      <c r="F78" s="103" t="s">
        <v>273</v>
      </c>
      <c r="G78" s="104">
        <v>1</v>
      </c>
      <c r="H78" s="105"/>
      <c r="I78" s="193">
        <v>273</v>
      </c>
      <c r="J78" s="59"/>
      <c r="K78" s="193">
        <v>309</v>
      </c>
      <c r="O78" s="194">
        <f t="shared" si="6"/>
        <v>64</v>
      </c>
    </row>
    <row r="79" spans="2:15" ht="13">
      <c r="B79" s="83" t="s">
        <v>89</v>
      </c>
      <c r="C79" s="84"/>
      <c r="D79" s="103" t="s">
        <v>78</v>
      </c>
      <c r="E79" s="103" t="s">
        <v>90</v>
      </c>
      <c r="F79" s="103" t="s">
        <v>298</v>
      </c>
      <c r="G79" s="104">
        <v>1</v>
      </c>
      <c r="H79" s="105"/>
      <c r="I79" s="200">
        <v>184</v>
      </c>
      <c r="J79" s="59"/>
      <c r="K79" s="200">
        <v>215</v>
      </c>
      <c r="M79" s="194" t="e">
        <f>+#REF!+1</f>
        <v>#REF!</v>
      </c>
      <c r="O79" s="194">
        <f>+O78+1</f>
        <v>65</v>
      </c>
    </row>
    <row r="80" spans="2:15" ht="13">
      <c r="B80" s="83" t="s">
        <v>192</v>
      </c>
      <c r="C80" s="84"/>
      <c r="D80" s="103" t="s">
        <v>114</v>
      </c>
      <c r="E80" s="103" t="s">
        <v>256</v>
      </c>
      <c r="F80" s="103" t="s">
        <v>412</v>
      </c>
      <c r="G80" s="104">
        <v>1</v>
      </c>
      <c r="H80" s="105"/>
      <c r="I80" s="200">
        <v>0</v>
      </c>
      <c r="J80" s="59"/>
      <c r="K80" s="200">
        <v>191</v>
      </c>
      <c r="M80" s="194" t="e">
        <f>+#REF!+1</f>
        <v>#REF!</v>
      </c>
      <c r="O80" s="194">
        <f>+O79+1</f>
        <v>66</v>
      </c>
    </row>
    <row r="81" spans="2:15" ht="13">
      <c r="B81" s="83" t="s">
        <v>106</v>
      </c>
      <c r="C81" s="84"/>
      <c r="D81" s="103" t="s">
        <v>120</v>
      </c>
      <c r="E81" s="103" t="s">
        <v>107</v>
      </c>
      <c r="F81" s="103" t="s">
        <v>298</v>
      </c>
      <c r="G81" s="104">
        <v>1</v>
      </c>
      <c r="H81" s="105"/>
      <c r="I81" s="200">
        <v>110</v>
      </c>
      <c r="J81" s="59"/>
      <c r="K81" s="200">
        <v>121</v>
      </c>
      <c r="M81" s="194" t="e">
        <f>+#REF!+1</f>
        <v>#REF!</v>
      </c>
      <c r="O81" s="194">
        <f t="shared" si="6"/>
        <v>67</v>
      </c>
    </row>
    <row r="82" spans="2:15" ht="13">
      <c r="B82" s="83" t="s">
        <v>96</v>
      </c>
      <c r="C82" s="228"/>
      <c r="D82" s="103" t="s">
        <v>95</v>
      </c>
      <c r="E82" s="103" t="s">
        <v>87</v>
      </c>
      <c r="F82" s="103" t="s">
        <v>412</v>
      </c>
      <c r="G82" s="104">
        <v>1</v>
      </c>
      <c r="H82" s="105"/>
      <c r="I82" s="193">
        <v>0</v>
      </c>
      <c r="J82" s="59"/>
      <c r="K82" s="193">
        <v>117</v>
      </c>
      <c r="M82" s="194" t="e">
        <f>+#REF!+1</f>
        <v>#REF!</v>
      </c>
      <c r="O82" s="194">
        <f t="shared" si="6"/>
        <v>68</v>
      </c>
    </row>
    <row r="83" spans="2:15" ht="13">
      <c r="B83" s="83" t="s">
        <v>203</v>
      </c>
      <c r="C83" s="84"/>
      <c r="D83" s="103" t="s">
        <v>114</v>
      </c>
      <c r="E83" s="103" t="s">
        <v>256</v>
      </c>
      <c r="F83" s="103" t="s">
        <v>412</v>
      </c>
      <c r="G83" s="104">
        <v>1</v>
      </c>
      <c r="H83" s="105"/>
      <c r="I83" s="193">
        <v>0</v>
      </c>
      <c r="J83" s="59"/>
      <c r="K83" s="193">
        <v>92</v>
      </c>
      <c r="M83" s="194" t="e">
        <f>+M81+1</f>
        <v>#REF!</v>
      </c>
      <c r="O83" s="194">
        <f>+O82+1</f>
        <v>69</v>
      </c>
    </row>
    <row r="84" spans="2:15" ht="13">
      <c r="B84" s="83" t="s">
        <v>108</v>
      </c>
      <c r="C84" s="84"/>
      <c r="D84" s="103" t="s">
        <v>120</v>
      </c>
      <c r="E84" s="103" t="s">
        <v>107</v>
      </c>
      <c r="F84" s="103" t="s">
        <v>273</v>
      </c>
      <c r="G84" s="104">
        <v>1</v>
      </c>
      <c r="H84" s="105"/>
      <c r="I84" s="200">
        <v>60</v>
      </c>
      <c r="J84" s="59"/>
      <c r="K84" s="200">
        <v>80</v>
      </c>
      <c r="M84" s="194" t="e">
        <f t="shared" ref="M84:M98" si="9">+M83+1</f>
        <v>#REF!</v>
      </c>
      <c r="O84" s="194">
        <f t="shared" si="6"/>
        <v>70</v>
      </c>
    </row>
    <row r="85" spans="2:15" ht="13">
      <c r="B85" s="83" t="s">
        <v>211</v>
      </c>
      <c r="C85" s="84"/>
      <c r="D85" s="103" t="s">
        <v>114</v>
      </c>
      <c r="E85" s="103" t="s">
        <v>256</v>
      </c>
      <c r="F85" s="103" t="s">
        <v>412</v>
      </c>
      <c r="G85" s="104">
        <v>1</v>
      </c>
      <c r="H85" s="105"/>
      <c r="I85" s="200">
        <v>0</v>
      </c>
      <c r="J85" s="59"/>
      <c r="K85" s="200">
        <v>73</v>
      </c>
      <c r="M85" s="194" t="e">
        <f>+#REF!+1</f>
        <v>#REF!</v>
      </c>
      <c r="O85" s="194">
        <f>O84+1</f>
        <v>71</v>
      </c>
    </row>
    <row r="86" spans="2:15" ht="13">
      <c r="B86" s="83" t="s">
        <v>220</v>
      </c>
      <c r="C86" s="84"/>
      <c r="D86" s="103" t="s">
        <v>114</v>
      </c>
      <c r="E86" s="103" t="s">
        <v>256</v>
      </c>
      <c r="F86" s="103" t="s">
        <v>412</v>
      </c>
      <c r="G86" s="104">
        <v>1</v>
      </c>
      <c r="H86" s="105"/>
      <c r="I86" s="200">
        <v>0</v>
      </c>
      <c r="J86" s="59"/>
      <c r="K86" s="200">
        <v>67</v>
      </c>
      <c r="M86" s="194" t="e">
        <f>+#REF!+1</f>
        <v>#REF!</v>
      </c>
      <c r="O86" s="194">
        <f t="shared" si="6"/>
        <v>72</v>
      </c>
    </row>
    <row r="87" spans="2:15" ht="13">
      <c r="B87" s="83" t="s">
        <v>109</v>
      </c>
      <c r="C87" s="84"/>
      <c r="D87" s="103" t="s">
        <v>120</v>
      </c>
      <c r="E87" s="103" t="s">
        <v>107</v>
      </c>
      <c r="F87" s="103" t="s">
        <v>273</v>
      </c>
      <c r="G87" s="104">
        <v>1</v>
      </c>
      <c r="H87" s="105"/>
      <c r="I87" s="200">
        <v>55</v>
      </c>
      <c r="J87" s="59"/>
      <c r="K87" s="200">
        <v>56</v>
      </c>
      <c r="M87" s="194" t="e">
        <f>+#REF!+1</f>
        <v>#REF!</v>
      </c>
      <c r="O87" s="194">
        <f t="shared" si="6"/>
        <v>73</v>
      </c>
    </row>
    <row r="88" spans="2:15" ht="13">
      <c r="B88" s="83" t="s">
        <v>224</v>
      </c>
      <c r="C88" s="84"/>
      <c r="D88" s="103" t="s">
        <v>114</v>
      </c>
      <c r="E88" s="103" t="s">
        <v>255</v>
      </c>
      <c r="F88" s="103" t="s">
        <v>412</v>
      </c>
      <c r="G88" s="104">
        <v>1</v>
      </c>
      <c r="H88" s="105"/>
      <c r="I88" s="193">
        <v>0</v>
      </c>
      <c r="J88" s="59"/>
      <c r="K88" s="193">
        <v>53</v>
      </c>
      <c r="M88" s="194" t="e">
        <f t="shared" si="9"/>
        <v>#REF!</v>
      </c>
      <c r="O88" s="194">
        <f t="shared" si="6"/>
        <v>74</v>
      </c>
    </row>
    <row r="89" spans="2:15" ht="13">
      <c r="B89" s="83" t="s">
        <v>110</v>
      </c>
      <c r="C89" s="84"/>
      <c r="D89" s="103" t="s">
        <v>120</v>
      </c>
      <c r="E89" s="103" t="s">
        <v>107</v>
      </c>
      <c r="F89" s="103" t="s">
        <v>412</v>
      </c>
      <c r="G89" s="104">
        <v>1</v>
      </c>
      <c r="H89" s="105"/>
      <c r="I89" s="200">
        <v>0</v>
      </c>
      <c r="J89" s="59"/>
      <c r="K89" s="200">
        <v>48</v>
      </c>
      <c r="M89" s="194" t="e">
        <f t="shared" si="9"/>
        <v>#REF!</v>
      </c>
      <c r="O89" s="194">
        <f t="shared" si="6"/>
        <v>75</v>
      </c>
    </row>
    <row r="90" spans="2:15" ht="13">
      <c r="B90" s="83" t="s">
        <v>111</v>
      </c>
      <c r="C90" s="84"/>
      <c r="D90" s="103" t="s">
        <v>120</v>
      </c>
      <c r="E90" s="103" t="s">
        <v>107</v>
      </c>
      <c r="F90" s="103" t="s">
        <v>298</v>
      </c>
      <c r="G90" s="104">
        <v>1</v>
      </c>
      <c r="H90" s="105"/>
      <c r="I90" s="193">
        <v>45</v>
      </c>
      <c r="J90" s="59"/>
      <c r="K90" s="193">
        <v>47</v>
      </c>
      <c r="M90" s="194" t="e">
        <f t="shared" si="9"/>
        <v>#REF!</v>
      </c>
      <c r="O90" s="194">
        <f t="shared" si="6"/>
        <v>76</v>
      </c>
    </row>
    <row r="91" spans="2:15" ht="13">
      <c r="B91" s="83" t="s">
        <v>226</v>
      </c>
      <c r="C91" s="84"/>
      <c r="D91" s="103" t="s">
        <v>114</v>
      </c>
      <c r="E91" s="103" t="s">
        <v>257</v>
      </c>
      <c r="F91" s="103" t="s">
        <v>412</v>
      </c>
      <c r="G91" s="104">
        <v>1</v>
      </c>
      <c r="H91" s="105"/>
      <c r="I91" s="200">
        <v>0</v>
      </c>
      <c r="J91" s="59"/>
      <c r="K91" s="200">
        <v>33</v>
      </c>
      <c r="M91" s="194" t="e">
        <f>+M90+1</f>
        <v>#REF!</v>
      </c>
      <c r="O91" s="194">
        <f t="shared" si="6"/>
        <v>77</v>
      </c>
    </row>
    <row r="92" spans="2:15" ht="15.5">
      <c r="B92" s="83" t="s">
        <v>553</v>
      </c>
      <c r="C92" s="84"/>
      <c r="D92" s="103" t="s">
        <v>120</v>
      </c>
      <c r="E92" s="103" t="s">
        <v>112</v>
      </c>
      <c r="F92" s="103" t="s">
        <v>298</v>
      </c>
      <c r="G92" s="104">
        <v>0.5</v>
      </c>
      <c r="H92" s="105"/>
      <c r="I92" s="193">
        <v>25</v>
      </c>
      <c r="J92" s="59"/>
      <c r="K92" s="193">
        <v>25</v>
      </c>
      <c r="M92" s="194" t="e">
        <f t="shared" si="9"/>
        <v>#REF!</v>
      </c>
      <c r="O92" s="194">
        <f t="shared" si="6"/>
        <v>78</v>
      </c>
    </row>
    <row r="93" spans="2:15" ht="13">
      <c r="B93" s="83" t="s">
        <v>229</v>
      </c>
      <c r="C93" s="84"/>
      <c r="D93" s="103" t="s">
        <v>114</v>
      </c>
      <c r="E93" s="103" t="s">
        <v>255</v>
      </c>
      <c r="F93" s="103" t="s">
        <v>412</v>
      </c>
      <c r="G93" s="104">
        <v>1</v>
      </c>
      <c r="H93" s="105"/>
      <c r="I93" s="200">
        <v>0</v>
      </c>
      <c r="J93" s="59"/>
      <c r="K93" s="200">
        <v>23</v>
      </c>
      <c r="M93" s="194" t="e">
        <f t="shared" si="9"/>
        <v>#REF!</v>
      </c>
      <c r="O93" s="194">
        <f t="shared" si="6"/>
        <v>79</v>
      </c>
    </row>
    <row r="94" spans="2:15" ht="13">
      <c r="B94" s="83" t="s">
        <v>232</v>
      </c>
      <c r="C94" s="84"/>
      <c r="D94" s="103" t="s">
        <v>114</v>
      </c>
      <c r="E94" s="103" t="s">
        <v>255</v>
      </c>
      <c r="F94" s="103" t="s">
        <v>412</v>
      </c>
      <c r="G94" s="104">
        <v>1</v>
      </c>
      <c r="H94" s="105"/>
      <c r="I94" s="193">
        <v>0</v>
      </c>
      <c r="J94" s="59"/>
      <c r="K94" s="193">
        <v>20</v>
      </c>
      <c r="M94" s="194" t="e">
        <f t="shared" si="9"/>
        <v>#REF!</v>
      </c>
      <c r="O94" s="194">
        <f t="shared" si="6"/>
        <v>80</v>
      </c>
    </row>
    <row r="95" spans="2:15" ht="13">
      <c r="B95" s="83" t="s">
        <v>234</v>
      </c>
      <c r="C95" s="84"/>
      <c r="D95" s="103" t="s">
        <v>114</v>
      </c>
      <c r="E95" s="103" t="s">
        <v>257</v>
      </c>
      <c r="F95" s="103" t="s">
        <v>412</v>
      </c>
      <c r="G95" s="104">
        <v>1</v>
      </c>
      <c r="H95" s="105"/>
      <c r="I95" s="200">
        <v>0</v>
      </c>
      <c r="J95" s="59"/>
      <c r="K95" s="200">
        <v>12</v>
      </c>
      <c r="M95" s="194" t="e">
        <f t="shared" si="9"/>
        <v>#REF!</v>
      </c>
      <c r="O95" s="194">
        <f t="shared" si="6"/>
        <v>81</v>
      </c>
    </row>
    <row r="96" spans="2:15" ht="13">
      <c r="B96" s="83" t="s">
        <v>237</v>
      </c>
      <c r="C96" s="84"/>
      <c r="D96" s="103" t="s">
        <v>114</v>
      </c>
      <c r="E96" s="103" t="s">
        <v>258</v>
      </c>
      <c r="F96" s="103" t="s">
        <v>412</v>
      </c>
      <c r="G96" s="104">
        <v>1</v>
      </c>
      <c r="H96" s="105"/>
      <c r="I96" s="193">
        <v>0</v>
      </c>
      <c r="J96" s="59"/>
      <c r="K96" s="193">
        <v>10</v>
      </c>
      <c r="M96" s="194" t="e">
        <f t="shared" si="9"/>
        <v>#REF!</v>
      </c>
      <c r="O96" s="194">
        <f t="shared" si="6"/>
        <v>82</v>
      </c>
    </row>
    <row r="97" spans="1:16" ht="13">
      <c r="B97" s="83" t="s">
        <v>240</v>
      </c>
      <c r="C97" s="84"/>
      <c r="D97" s="103" t="s">
        <v>114</v>
      </c>
      <c r="E97" s="103" t="s">
        <v>256</v>
      </c>
      <c r="F97" s="103" t="s">
        <v>243</v>
      </c>
      <c r="G97" s="104">
        <v>1</v>
      </c>
      <c r="H97" s="105"/>
      <c r="I97" s="198">
        <v>0</v>
      </c>
      <c r="J97" s="59"/>
      <c r="K97" s="198">
        <v>4</v>
      </c>
      <c r="M97" s="194" t="e">
        <f t="shared" si="9"/>
        <v>#REF!</v>
      </c>
      <c r="O97" s="194">
        <f t="shared" si="6"/>
        <v>83</v>
      </c>
      <c r="P97" s="194" t="s">
        <v>275</v>
      </c>
    </row>
    <row r="98" spans="1:16" ht="13">
      <c r="B98" s="201" t="s">
        <v>62</v>
      </c>
      <c r="C98" s="84"/>
      <c r="D98" s="103"/>
      <c r="E98" s="103"/>
      <c r="F98" s="103"/>
      <c r="G98" s="104"/>
      <c r="H98" s="105"/>
      <c r="I98" s="200">
        <f>SUM(I65:I97)</f>
        <v>7362.5</v>
      </c>
      <c r="J98" s="59"/>
      <c r="K98" s="200">
        <f>SUM(K65:K97)</f>
        <v>10430</v>
      </c>
      <c r="M98" s="194" t="e">
        <f t="shared" si="9"/>
        <v>#REF!</v>
      </c>
      <c r="N98" s="194" t="s">
        <v>138</v>
      </c>
    </row>
    <row r="99" spans="1:16" ht="13.5" thickBot="1">
      <c r="B99" s="241" t="s">
        <v>377</v>
      </c>
      <c r="C99" s="240">
        <f>O97</f>
        <v>83</v>
      </c>
      <c r="I99" s="230">
        <f>+I47+I63+I98</f>
        <v>22720.5</v>
      </c>
      <c r="J99" s="231"/>
      <c r="K99" s="230">
        <f>+K47+K63+K98</f>
        <v>27282.25</v>
      </c>
    </row>
    <row r="100" spans="1:16" ht="13.5" thickTop="1">
      <c r="B100" s="229"/>
      <c r="I100" s="237"/>
      <c r="J100" s="231"/>
      <c r="K100" s="237"/>
    </row>
    <row r="101" spans="1:16" ht="13">
      <c r="B101" s="263" t="s">
        <v>513</v>
      </c>
      <c r="I101" s="237"/>
      <c r="J101" s="231"/>
      <c r="K101" s="237"/>
    </row>
    <row r="102" spans="1:16" ht="13.5">
      <c r="B102" s="238" t="s">
        <v>326</v>
      </c>
      <c r="I102" s="237"/>
      <c r="J102" s="231"/>
      <c r="K102" s="237"/>
    </row>
    <row r="103" spans="1:16" ht="15.5">
      <c r="B103" s="83" t="s">
        <v>552</v>
      </c>
      <c r="D103" s="103" t="s">
        <v>114</v>
      </c>
      <c r="E103" s="103" t="s">
        <v>254</v>
      </c>
      <c r="F103" s="103" t="s">
        <v>273</v>
      </c>
      <c r="G103" s="104">
        <v>1</v>
      </c>
      <c r="I103" s="193">
        <v>668</v>
      </c>
      <c r="J103" s="204"/>
      <c r="K103" s="193">
        <v>760</v>
      </c>
      <c r="M103" s="194" t="e">
        <f>+#REF!+1</f>
        <v>#REF!</v>
      </c>
    </row>
    <row r="104" spans="1:16" ht="13.5">
      <c r="B104" s="264" t="s">
        <v>490</v>
      </c>
      <c r="C104" s="264"/>
      <c r="D104" s="264"/>
      <c r="E104" s="264"/>
      <c r="F104" s="264"/>
      <c r="G104" s="264"/>
      <c r="H104" s="264"/>
      <c r="I104" s="264"/>
      <c r="J104" s="264"/>
      <c r="K104" s="264"/>
    </row>
    <row r="105" spans="1:16" ht="15.5">
      <c r="B105" s="83" t="s">
        <v>571</v>
      </c>
      <c r="C105" s="84"/>
      <c r="D105" s="103" t="s">
        <v>122</v>
      </c>
      <c r="E105" s="103" t="s">
        <v>65</v>
      </c>
      <c r="F105" s="103" t="s">
        <v>412</v>
      </c>
      <c r="G105" s="104">
        <v>1</v>
      </c>
      <c r="I105" s="193">
        <v>0</v>
      </c>
      <c r="J105" s="204"/>
      <c r="K105" s="193">
        <v>418</v>
      </c>
    </row>
    <row r="106" spans="1:16" ht="13">
      <c r="B106" s="83" t="s">
        <v>523</v>
      </c>
      <c r="C106" s="84"/>
      <c r="D106" s="103" t="s">
        <v>99</v>
      </c>
      <c r="E106" s="103" t="s">
        <v>103</v>
      </c>
      <c r="F106" s="103" t="s">
        <v>273</v>
      </c>
      <c r="G106" s="104">
        <v>1</v>
      </c>
      <c r="I106" s="193">
        <v>280</v>
      </c>
      <c r="J106" s="204"/>
      <c r="K106" s="193">
        <v>345</v>
      </c>
    </row>
    <row r="107" spans="1:16" ht="13">
      <c r="B107" s="229" t="s">
        <v>535</v>
      </c>
      <c r="I107" s="232">
        <f>SUM(I99:I106)</f>
        <v>23668.5</v>
      </c>
      <c r="J107" s="231"/>
      <c r="K107" s="232">
        <f>SUM(K99:K106)</f>
        <v>28805.25</v>
      </c>
    </row>
    <row r="108" spans="1:16" ht="13">
      <c r="B108" s="76"/>
      <c r="C108" s="76"/>
      <c r="D108" s="76"/>
      <c r="E108" s="76"/>
      <c r="F108" s="77"/>
      <c r="G108" s="76"/>
      <c r="H108" s="76"/>
      <c r="I108" s="235"/>
      <c r="J108" s="105"/>
      <c r="K108" s="235"/>
    </row>
    <row r="109" spans="1:16" ht="42.75" customHeight="1">
      <c r="A109" s="236">
        <v>-1</v>
      </c>
      <c r="B109" s="364" t="s">
        <v>286</v>
      </c>
      <c r="C109" s="364"/>
      <c r="D109" s="364"/>
      <c r="E109" s="364"/>
      <c r="F109" s="364"/>
      <c r="G109" s="364"/>
      <c r="H109" s="364"/>
      <c r="I109" s="364"/>
      <c r="J109" s="364"/>
      <c r="K109" s="364"/>
    </row>
    <row r="110" spans="1:16" ht="42.65" customHeight="1">
      <c r="A110" s="236">
        <v>-2</v>
      </c>
      <c r="B110" s="364" t="s">
        <v>285</v>
      </c>
      <c r="C110" s="364"/>
      <c r="D110" s="364"/>
      <c r="E110" s="364"/>
      <c r="F110" s="364"/>
      <c r="G110" s="364"/>
      <c r="H110" s="364"/>
      <c r="I110" s="364"/>
      <c r="J110" s="364"/>
      <c r="K110" s="364"/>
    </row>
    <row r="111" spans="1:16" ht="29.25" customHeight="1">
      <c r="A111" s="236">
        <v>-3</v>
      </c>
      <c r="B111" s="364" t="s">
        <v>118</v>
      </c>
      <c r="C111" s="364"/>
      <c r="D111" s="364"/>
      <c r="E111" s="364"/>
      <c r="F111" s="364"/>
      <c r="G111" s="364"/>
      <c r="H111" s="364"/>
      <c r="I111" s="364"/>
      <c r="J111" s="364"/>
      <c r="K111" s="364"/>
    </row>
    <row r="112" spans="1:16" ht="18" customHeight="1">
      <c r="A112" s="236">
        <v>-4</v>
      </c>
      <c r="B112" s="364" t="s">
        <v>550</v>
      </c>
      <c r="C112" s="364"/>
      <c r="D112" s="364"/>
      <c r="E112" s="364"/>
      <c r="F112" s="364"/>
      <c r="G112" s="364"/>
      <c r="H112" s="364"/>
      <c r="I112" s="364"/>
      <c r="J112" s="364"/>
      <c r="K112" s="364"/>
    </row>
    <row r="113" spans="1:11" ht="17.149999999999999" customHeight="1">
      <c r="A113" s="236">
        <v>-5</v>
      </c>
      <c r="B113" s="364" t="s">
        <v>574</v>
      </c>
      <c r="C113" s="364"/>
      <c r="D113" s="364"/>
      <c r="E113" s="364"/>
      <c r="F113" s="364"/>
      <c r="G113" s="364"/>
      <c r="H113" s="364"/>
      <c r="I113" s="364"/>
      <c r="J113" s="273"/>
      <c r="K113" s="273"/>
    </row>
    <row r="114" spans="1:11" ht="29.15" customHeight="1">
      <c r="A114" s="236">
        <v>-6</v>
      </c>
      <c r="B114" s="364" t="s">
        <v>573</v>
      </c>
      <c r="C114" s="364"/>
      <c r="D114" s="364"/>
      <c r="E114" s="364"/>
      <c r="F114" s="364"/>
      <c r="G114" s="364"/>
      <c r="H114" s="364"/>
      <c r="I114" s="364"/>
      <c r="J114" s="364"/>
      <c r="K114" s="364"/>
    </row>
    <row r="115" spans="1:11" ht="19.5" customHeight="1">
      <c r="A115" s="236">
        <v>-7</v>
      </c>
      <c r="B115" s="364" t="s">
        <v>455</v>
      </c>
      <c r="C115" s="364"/>
      <c r="D115" s="364"/>
      <c r="E115" s="364"/>
      <c r="F115" s="364"/>
      <c r="G115" s="364"/>
      <c r="H115" s="364"/>
      <c r="I115" s="364"/>
      <c r="J115" s="364"/>
      <c r="K115" s="364"/>
    </row>
    <row r="116" spans="1:11" ht="32.15" customHeight="1">
      <c r="A116" s="236">
        <v>-8</v>
      </c>
      <c r="B116" s="364" t="s">
        <v>566</v>
      </c>
      <c r="C116" s="364"/>
      <c r="D116" s="364"/>
      <c r="E116" s="364"/>
      <c r="F116" s="364"/>
      <c r="G116" s="364"/>
      <c r="H116" s="364"/>
      <c r="I116" s="364"/>
      <c r="J116" s="364"/>
      <c r="K116" s="364"/>
    </row>
    <row r="117" spans="1:11" ht="19.5" customHeight="1">
      <c r="A117" s="236">
        <v>-9</v>
      </c>
      <c r="B117" s="364" t="s">
        <v>133</v>
      </c>
      <c r="C117" s="364"/>
      <c r="D117" s="364"/>
      <c r="E117" s="364"/>
      <c r="F117" s="364"/>
      <c r="G117" s="364"/>
      <c r="H117" s="364"/>
      <c r="I117" s="364"/>
      <c r="J117" s="364"/>
      <c r="K117" s="364"/>
    </row>
    <row r="118" spans="1:11" ht="19.5" customHeight="1">
      <c r="A118" s="236">
        <v>-10</v>
      </c>
      <c r="B118" s="364" t="s">
        <v>543</v>
      </c>
      <c r="C118" s="364"/>
      <c r="D118" s="364"/>
      <c r="E118" s="364"/>
      <c r="F118" s="364"/>
      <c r="G118" s="364"/>
      <c r="H118" s="364"/>
      <c r="I118" s="364"/>
      <c r="J118" s="364"/>
      <c r="K118" s="364"/>
    </row>
    <row r="119" spans="1:11" ht="19.5" customHeight="1">
      <c r="A119" s="236">
        <v>-11</v>
      </c>
      <c r="B119" s="364" t="s">
        <v>410</v>
      </c>
      <c r="C119" s="364"/>
      <c r="D119" s="364"/>
      <c r="E119" s="364"/>
      <c r="F119" s="364"/>
      <c r="G119" s="364"/>
      <c r="H119" s="364"/>
      <c r="I119" s="364"/>
      <c r="J119" s="364"/>
      <c r="K119" s="364"/>
    </row>
    <row r="120" spans="1:11" ht="21.65" customHeight="1">
      <c r="A120" s="236">
        <v>-12</v>
      </c>
      <c r="B120" s="364" t="s">
        <v>343</v>
      </c>
      <c r="C120" s="364"/>
      <c r="D120" s="364"/>
      <c r="E120" s="364"/>
      <c r="F120" s="364"/>
      <c r="G120" s="364"/>
      <c r="H120" s="364"/>
      <c r="I120" s="364"/>
      <c r="J120" s="364"/>
      <c r="K120" s="364"/>
    </row>
    <row r="121" spans="1:11" ht="30" customHeight="1">
      <c r="A121" s="236">
        <v>-13</v>
      </c>
      <c r="B121" s="364" t="s">
        <v>551</v>
      </c>
      <c r="C121" s="364"/>
      <c r="D121" s="364"/>
      <c r="E121" s="364"/>
      <c r="F121" s="364"/>
      <c r="G121" s="364"/>
      <c r="H121" s="364"/>
      <c r="I121" s="364"/>
      <c r="J121" s="364"/>
      <c r="K121" s="364"/>
    </row>
    <row r="122" spans="1:11" ht="24" customHeight="1">
      <c r="A122" s="236">
        <v>-14</v>
      </c>
      <c r="B122" s="364" t="s">
        <v>572</v>
      </c>
      <c r="C122" s="364"/>
      <c r="D122" s="364"/>
      <c r="E122" s="364"/>
      <c r="F122" s="364"/>
      <c r="G122" s="364"/>
      <c r="H122" s="364"/>
      <c r="I122" s="364"/>
      <c r="J122" s="364"/>
      <c r="K122" s="364"/>
    </row>
  </sheetData>
  <autoFilter ref="A7:P99" xr:uid="{00000000-0009-0000-0000-00005F000000}"/>
  <mergeCells count="14">
    <mergeCell ref="B114:K114"/>
    <mergeCell ref="B109:K109"/>
    <mergeCell ref="B110:K110"/>
    <mergeCell ref="B111:K111"/>
    <mergeCell ref="B112:K112"/>
    <mergeCell ref="B113:I113"/>
    <mergeCell ref="B122:K122"/>
    <mergeCell ref="B121:K121"/>
    <mergeCell ref="B115:K115"/>
    <mergeCell ref="B116:K116"/>
    <mergeCell ref="B117:K117"/>
    <mergeCell ref="B118:K118"/>
    <mergeCell ref="B119:K119"/>
    <mergeCell ref="B120:K120"/>
  </mergeCells>
  <conditionalFormatting sqref="B8:K107">
    <cfRule type="expression" dxfId="62" priority="1">
      <formula>MOD(ROW(),2)=0</formula>
    </cfRule>
  </conditionalFormatting>
  <pageMargins left="0.45" right="0.45" top="0.25" bottom="0.25" header="0.3" footer="0.3"/>
  <pageSetup paperSize="3" scale="68"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K39"/>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568</v>
      </c>
      <c r="C6" s="155"/>
      <c r="D6" s="156">
        <f>'CPN Portfolio 2.05.16'!K47</f>
        <v>7425.25</v>
      </c>
      <c r="E6" s="156">
        <f>'CPN Portfolio 2.05.16'!K63</f>
        <v>9427</v>
      </c>
      <c r="F6" s="156">
        <f>'CPN Portfolio 2.05.16'!K98</f>
        <v>10430</v>
      </c>
      <c r="G6" s="158"/>
      <c r="H6" s="156">
        <f>SUM(D6:G6)</f>
        <v>27282.25</v>
      </c>
      <c r="J6" s="159"/>
    </row>
    <row r="7" spans="1:11">
      <c r="A7" s="147"/>
      <c r="B7" s="155"/>
      <c r="C7" s="155"/>
      <c r="D7" s="163"/>
      <c r="E7" s="163"/>
      <c r="F7" s="163"/>
      <c r="G7" s="158"/>
      <c r="H7" s="163"/>
      <c r="J7" s="159"/>
    </row>
    <row r="8" spans="1:11">
      <c r="A8" s="147"/>
      <c r="B8" s="161"/>
      <c r="C8" s="155"/>
      <c r="D8" s="267"/>
      <c r="E8" s="267"/>
      <c r="F8" s="267"/>
      <c r="G8" s="271"/>
      <c r="H8" s="267"/>
      <c r="J8" s="159"/>
    </row>
    <row r="9" spans="1:11">
      <c r="A9" s="147"/>
      <c r="B9" s="155" t="s">
        <v>570</v>
      </c>
      <c r="C9" s="161"/>
      <c r="D9" s="214">
        <f>SUM(D6:D8)</f>
        <v>7425.25</v>
      </c>
      <c r="E9" s="214">
        <f>SUM(E6:E8)</f>
        <v>9427</v>
      </c>
      <c r="F9" s="214">
        <f>SUM(F6:F8)</f>
        <v>10430</v>
      </c>
      <c r="G9" s="214">
        <f>SUM(G6:G8)</f>
        <v>0</v>
      </c>
      <c r="H9" s="214">
        <f>SUM(H6:H8)</f>
        <v>27282.25</v>
      </c>
      <c r="J9" s="159">
        <f>H9-'CPN Portfolio 3.31.16'!K99</f>
        <v>0</v>
      </c>
    </row>
    <row r="10" spans="1:11">
      <c r="A10" s="147"/>
      <c r="B10" s="155"/>
      <c r="C10" s="161"/>
      <c r="D10" s="167"/>
      <c r="E10" s="167"/>
      <c r="F10" s="167"/>
      <c r="G10" s="168"/>
      <c r="H10" s="169"/>
    </row>
    <row r="11" spans="1:11">
      <c r="A11" s="147"/>
      <c r="B11" s="155"/>
      <c r="C11" s="161"/>
      <c r="D11" s="167"/>
      <c r="E11" s="167"/>
      <c r="F11" s="167"/>
      <c r="G11" s="168"/>
      <c r="H11" s="169"/>
    </row>
    <row r="12" spans="1:11">
      <c r="A12" s="147"/>
      <c r="B12" s="155" t="s">
        <v>491</v>
      </c>
      <c r="C12" s="161"/>
      <c r="D12" s="167"/>
      <c r="E12" s="167"/>
      <c r="F12" s="167"/>
      <c r="G12" s="168"/>
      <c r="H12" s="169"/>
    </row>
    <row r="13" spans="1:11">
      <c r="A13" s="147"/>
      <c r="B13" s="238" t="s">
        <v>326</v>
      </c>
      <c r="C13" s="161"/>
      <c r="D13" s="167"/>
      <c r="E13" s="167"/>
      <c r="F13" s="167"/>
      <c r="G13" s="168"/>
      <c r="H13" s="169"/>
    </row>
    <row r="14" spans="1:11">
      <c r="A14" s="147"/>
      <c r="B14" s="160" t="s">
        <v>494</v>
      </c>
      <c r="C14" s="161"/>
      <c r="D14" s="167"/>
      <c r="E14" s="167"/>
      <c r="F14" s="167">
        <v>760</v>
      </c>
      <c r="G14" s="168"/>
      <c r="H14" s="169">
        <f>SUM(D14:F14)</f>
        <v>760</v>
      </c>
    </row>
    <row r="15" spans="1:11">
      <c r="A15" s="147"/>
      <c r="B15" s="239" t="s">
        <v>360</v>
      </c>
      <c r="C15" s="161"/>
      <c r="D15" s="167"/>
      <c r="E15" s="167"/>
      <c r="F15" s="167"/>
      <c r="G15" s="168"/>
      <c r="H15" s="169"/>
    </row>
    <row r="16" spans="1:11">
      <c r="A16" s="147"/>
      <c r="B16" s="160" t="s">
        <v>522</v>
      </c>
      <c r="C16" s="161"/>
      <c r="D16" s="167"/>
      <c r="E16" s="167">
        <v>418</v>
      </c>
      <c r="F16" s="167"/>
      <c r="G16" s="168"/>
      <c r="H16" s="169">
        <f>SUM(D16:F16)</f>
        <v>418</v>
      </c>
    </row>
    <row r="17" spans="1:10">
      <c r="A17" s="147"/>
      <c r="B17" s="160" t="s">
        <v>519</v>
      </c>
      <c r="C17" s="161"/>
      <c r="D17" s="167"/>
      <c r="E17" s="167"/>
      <c r="F17" s="167">
        <v>345</v>
      </c>
      <c r="G17" s="168"/>
      <c r="H17" s="169">
        <f>SUM(D17:F17)</f>
        <v>345</v>
      </c>
    </row>
    <row r="18" spans="1:10" ht="14.5" thickBot="1">
      <c r="A18" s="147"/>
      <c r="B18" s="160" t="s">
        <v>269</v>
      </c>
      <c r="C18" s="161"/>
      <c r="D18" s="171">
        <f>SUM(D14:D17)</f>
        <v>0</v>
      </c>
      <c r="E18" s="171">
        <f t="shared" ref="E18:F18" si="0">SUM(E14:E17)</f>
        <v>418</v>
      </c>
      <c r="F18" s="171">
        <f t="shared" si="0"/>
        <v>1105</v>
      </c>
      <c r="G18" s="168"/>
      <c r="H18" s="171">
        <f>SUM(H14:H17)</f>
        <v>1523</v>
      </c>
      <c r="J18" s="159"/>
    </row>
    <row r="19" spans="1:10" ht="14.5" thickTop="1">
      <c r="A19" s="147"/>
      <c r="B19" s="160"/>
      <c r="C19" s="161"/>
      <c r="D19" s="173"/>
      <c r="E19" s="173"/>
      <c r="F19" s="174"/>
      <c r="G19" s="175"/>
      <c r="H19" s="176"/>
    </row>
    <row r="20" spans="1:10" ht="14.5" thickBot="1">
      <c r="A20" s="147"/>
      <c r="B20" s="148" t="s">
        <v>303</v>
      </c>
      <c r="C20" s="161"/>
      <c r="D20" s="179">
        <f>+D9+D18</f>
        <v>7425.25</v>
      </c>
      <c r="E20" s="179">
        <f>+E9+E18</f>
        <v>9845</v>
      </c>
      <c r="F20" s="179">
        <f>+F9+F18</f>
        <v>11535</v>
      </c>
      <c r="G20" s="175"/>
      <c r="H20" s="179">
        <f>+H9+H18</f>
        <v>28805.25</v>
      </c>
      <c r="J20" s="159">
        <f>H20-'CPN Portfolio 3.31.16'!K107</f>
        <v>0</v>
      </c>
    </row>
    <row r="21" spans="1:10">
      <c r="A21" s="147"/>
    </row>
    <row r="22" spans="1:10">
      <c r="A22" s="147"/>
      <c r="H22" s="244" t="s">
        <v>409</v>
      </c>
      <c r="J22" s="265"/>
    </row>
    <row r="23" spans="1:10">
      <c r="B23" s="243" t="s">
        <v>387</v>
      </c>
      <c r="C23"/>
      <c r="D23" t="s">
        <v>388</v>
      </c>
      <c r="H23" s="147">
        <v>10</v>
      </c>
    </row>
    <row r="24" spans="1:10">
      <c r="B24" s="243" t="s">
        <v>389</v>
      </c>
      <c r="C24"/>
      <c r="D24" t="s">
        <v>390</v>
      </c>
      <c r="H24" s="147">
        <v>44</v>
      </c>
      <c r="J24" s="159"/>
    </row>
    <row r="25" spans="1:10">
      <c r="B25" s="243" t="s">
        <v>391</v>
      </c>
      <c r="C25"/>
      <c r="D25" t="s">
        <v>392</v>
      </c>
      <c r="H25" s="147">
        <f>14+28</f>
        <v>42</v>
      </c>
    </row>
    <row r="26" spans="1:10">
      <c r="B26" s="243" t="s">
        <v>393</v>
      </c>
      <c r="C26"/>
      <c r="D26" t="s">
        <v>394</v>
      </c>
      <c r="H26" s="147">
        <v>12</v>
      </c>
    </row>
    <row r="27" spans="1:10">
      <c r="B27" s="243" t="s">
        <v>395</v>
      </c>
      <c r="C27"/>
      <c r="D27" t="s">
        <v>396</v>
      </c>
      <c r="H27" s="147">
        <f>6+9</f>
        <v>15</v>
      </c>
    </row>
    <row r="28" spans="1:10">
      <c r="B28" s="243" t="s">
        <v>397</v>
      </c>
      <c r="C28"/>
      <c r="D28" t="s">
        <v>404</v>
      </c>
      <c r="H28" s="147">
        <v>12</v>
      </c>
    </row>
    <row r="29" spans="1:10">
      <c r="B29" s="243" t="s">
        <v>406</v>
      </c>
      <c r="C29"/>
      <c r="D29" t="s">
        <v>407</v>
      </c>
      <c r="H29" s="147">
        <v>15</v>
      </c>
    </row>
    <row r="30" spans="1:10">
      <c r="B30" s="243" t="s">
        <v>398</v>
      </c>
      <c r="C30"/>
      <c r="D30" t="s">
        <v>399</v>
      </c>
      <c r="H30" s="147">
        <v>19</v>
      </c>
    </row>
    <row r="31" spans="1:10">
      <c r="B31" s="243" t="s">
        <v>400</v>
      </c>
      <c r="C31"/>
      <c r="D31" t="s">
        <v>401</v>
      </c>
      <c r="H31" s="147">
        <v>20</v>
      </c>
    </row>
    <row r="32" spans="1:10">
      <c r="B32" s="243" t="s">
        <v>434</v>
      </c>
      <c r="C32"/>
      <c r="D32" t="s">
        <v>435</v>
      </c>
      <c r="H32" s="147">
        <v>10</v>
      </c>
    </row>
    <row r="33" spans="2:8">
      <c r="B33" s="243" t="s">
        <v>434</v>
      </c>
      <c r="C33"/>
      <c r="D33" s="73" t="s">
        <v>484</v>
      </c>
      <c r="H33" s="147">
        <v>10</v>
      </c>
    </row>
    <row r="34" spans="2:8" ht="14.5" thickBot="1">
      <c r="B34" s="243"/>
      <c r="C34"/>
      <c r="D34"/>
      <c r="H34" s="245">
        <f>SUM(H23:H33)</f>
        <v>209</v>
      </c>
    </row>
    <row r="35" spans="2:8" ht="14.5" thickTop="1">
      <c r="B35" s="243" t="s">
        <v>402</v>
      </c>
      <c r="C35"/>
      <c r="D35" t="s">
        <v>485</v>
      </c>
    </row>
    <row r="36" spans="2:8">
      <c r="B36" s="243" t="s">
        <v>403</v>
      </c>
      <c r="C36"/>
      <c r="D36" t="s">
        <v>405</v>
      </c>
    </row>
    <row r="38" spans="2:8">
      <c r="B38" s="243" t="s">
        <v>429</v>
      </c>
      <c r="D38" s="147" t="s">
        <v>430</v>
      </c>
    </row>
    <row r="39" spans="2:8">
      <c r="B39" s="243" t="s">
        <v>402</v>
      </c>
      <c r="D39" t="s">
        <v>437</v>
      </c>
      <c r="E39"/>
    </row>
  </sheetData>
  <conditionalFormatting sqref="B13">
    <cfRule type="expression" dxfId="61" priority="2">
      <formula>MOD(ROW(),2)=0</formula>
    </cfRule>
  </conditionalFormatting>
  <conditionalFormatting sqref="B16:B17">
    <cfRule type="expression" dxfId="60" priority="4">
      <formula>MOD(ROW(),2)=0</formula>
    </cfRule>
  </conditionalFormatting>
  <pageMargins left="0.7" right="0.7" top="0.75" bottom="0.75" header="0.3" footer="0.3"/>
  <pageSetup scale="83"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K40"/>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568</v>
      </c>
      <c r="C6" s="155"/>
      <c r="D6" s="156">
        <f>'CPN Portfolio 2.05.16'!I47</f>
        <v>6482</v>
      </c>
      <c r="E6" s="156">
        <f>'CPN Portfolio 2.05.16'!I63</f>
        <v>8876</v>
      </c>
      <c r="F6" s="156">
        <f>'CPN Portfolio 2.05.16'!I98</f>
        <v>7362.5</v>
      </c>
      <c r="G6" s="158"/>
      <c r="H6" s="156">
        <f>SUM(D6:G6)</f>
        <v>22720.5</v>
      </c>
      <c r="J6" s="159"/>
    </row>
    <row r="7" spans="1:11">
      <c r="A7" s="147"/>
      <c r="B7" s="155"/>
      <c r="C7" s="155"/>
      <c r="D7" s="163"/>
      <c r="E7" s="163"/>
      <c r="F7" s="163"/>
      <c r="G7" s="158"/>
      <c r="H7" s="163"/>
      <c r="J7" s="159"/>
    </row>
    <row r="8" spans="1:11">
      <c r="A8" s="147"/>
      <c r="B8" s="83"/>
      <c r="C8" s="155"/>
      <c r="D8" s="267"/>
      <c r="E8" s="267"/>
      <c r="F8" s="272"/>
      <c r="G8" s="271"/>
      <c r="H8" s="267"/>
      <c r="J8" s="159"/>
    </row>
    <row r="9" spans="1:11">
      <c r="A9" s="147"/>
      <c r="B9" s="160"/>
      <c r="C9" s="155"/>
      <c r="D9" s="267"/>
      <c r="E9" s="267"/>
      <c r="F9" s="267"/>
      <c r="G9" s="271"/>
      <c r="H9" s="267"/>
      <c r="J9" s="159"/>
    </row>
    <row r="10" spans="1:11">
      <c r="A10" s="147"/>
      <c r="B10" s="155" t="s">
        <v>570</v>
      </c>
      <c r="C10" s="161"/>
      <c r="D10" s="214">
        <f>SUM(D6:D9)</f>
        <v>6482</v>
      </c>
      <c r="E10" s="214">
        <f>SUM(E6:E9)</f>
        <v>8876</v>
      </c>
      <c r="F10" s="214">
        <f>SUM(F6:F9)</f>
        <v>7362.5</v>
      </c>
      <c r="G10" s="214">
        <f>SUM(G6:G9)</f>
        <v>0</v>
      </c>
      <c r="H10" s="214">
        <f>SUM(H6:H9)</f>
        <v>22720.5</v>
      </c>
      <c r="J10" s="159">
        <f>H10-'CPN Portfolio 3.31.16'!I99</f>
        <v>0</v>
      </c>
    </row>
    <row r="11" spans="1:11">
      <c r="A11" s="147"/>
      <c r="B11" s="155"/>
      <c r="C11" s="161"/>
      <c r="D11" s="167"/>
      <c r="E11" s="167"/>
      <c r="F11" s="167"/>
      <c r="G11" s="168"/>
      <c r="H11" s="169"/>
    </row>
    <row r="12" spans="1:11">
      <c r="A12" s="147"/>
      <c r="B12" s="155"/>
      <c r="C12" s="161"/>
      <c r="D12" s="167"/>
      <c r="E12" s="167"/>
      <c r="F12" s="167"/>
      <c r="G12" s="168"/>
      <c r="H12" s="169"/>
    </row>
    <row r="13" spans="1:11">
      <c r="A13" s="147"/>
      <c r="B13" s="155" t="s">
        <v>538</v>
      </c>
      <c r="C13" s="161"/>
      <c r="D13" s="167"/>
      <c r="E13" s="167"/>
      <c r="F13" s="167"/>
      <c r="G13" s="168"/>
      <c r="H13" s="169"/>
    </row>
    <row r="14" spans="1:11">
      <c r="A14" s="147"/>
      <c r="B14" s="238" t="s">
        <v>326</v>
      </c>
      <c r="C14" s="161"/>
      <c r="D14" s="167"/>
      <c r="E14" s="167"/>
      <c r="F14" s="167"/>
      <c r="G14" s="168"/>
      <c r="H14" s="169"/>
    </row>
    <row r="15" spans="1:11">
      <c r="A15" s="147"/>
      <c r="B15" s="160" t="s">
        <v>494</v>
      </c>
      <c r="C15" s="161"/>
      <c r="D15" s="167"/>
      <c r="E15" s="167"/>
      <c r="F15" s="167">
        <v>668</v>
      </c>
      <c r="G15" s="168"/>
      <c r="H15" s="169">
        <f>SUM(D15:F15)</f>
        <v>668</v>
      </c>
    </row>
    <row r="16" spans="1:11">
      <c r="A16" s="147"/>
      <c r="B16" s="239" t="s">
        <v>360</v>
      </c>
      <c r="C16" s="161"/>
      <c r="D16" s="167"/>
      <c r="E16" s="167"/>
      <c r="F16" s="167"/>
      <c r="G16" s="168"/>
      <c r="H16" s="169"/>
    </row>
    <row r="17" spans="1:10">
      <c r="A17" s="147"/>
      <c r="B17" s="160" t="s">
        <v>522</v>
      </c>
      <c r="C17" s="161"/>
      <c r="D17" s="167"/>
      <c r="E17" s="167">
        <v>0</v>
      </c>
      <c r="F17" s="167"/>
      <c r="G17" s="168"/>
      <c r="H17" s="169">
        <f>SUM(D17:F17)</f>
        <v>0</v>
      </c>
    </row>
    <row r="18" spans="1:10">
      <c r="A18" s="147"/>
      <c r="B18" s="160" t="s">
        <v>519</v>
      </c>
      <c r="C18" s="161"/>
      <c r="D18" s="167"/>
      <c r="E18" s="167"/>
      <c r="F18" s="167">
        <v>280</v>
      </c>
      <c r="G18" s="168"/>
      <c r="H18" s="169">
        <f>SUM(D18:F18)</f>
        <v>280</v>
      </c>
    </row>
    <row r="19" spans="1:10" ht="14.5" thickBot="1">
      <c r="A19" s="147"/>
      <c r="B19" s="160" t="s">
        <v>269</v>
      </c>
      <c r="C19" s="161"/>
      <c r="D19" s="171">
        <f>SUM(D15:D18)</f>
        <v>0</v>
      </c>
      <c r="E19" s="171">
        <f t="shared" ref="E19:F19" si="0">SUM(E15:E18)</f>
        <v>0</v>
      </c>
      <c r="F19" s="171">
        <f t="shared" si="0"/>
        <v>948</v>
      </c>
      <c r="G19" s="168"/>
      <c r="H19" s="171">
        <f>SUM(H15:H18)</f>
        <v>948</v>
      </c>
      <c r="J19" s="159"/>
    </row>
    <row r="20" spans="1:10" ht="14.5" thickTop="1">
      <c r="A20" s="147"/>
      <c r="B20" s="160"/>
      <c r="C20" s="161"/>
      <c r="D20" s="173"/>
      <c r="E20" s="173"/>
      <c r="F20" s="174"/>
      <c r="G20" s="175"/>
      <c r="H20" s="176"/>
    </row>
    <row r="21" spans="1:10" ht="14.5" thickBot="1">
      <c r="A21" s="147"/>
      <c r="B21" s="148" t="s">
        <v>537</v>
      </c>
      <c r="C21" s="161"/>
      <c r="D21" s="179">
        <f>+D10+D19</f>
        <v>6482</v>
      </c>
      <c r="E21" s="179">
        <f>+E10+E19</f>
        <v>8876</v>
      </c>
      <c r="F21" s="179">
        <f>+F10+F19</f>
        <v>8310.5</v>
      </c>
      <c r="G21" s="175"/>
      <c r="H21" s="179">
        <f>+H10+H19</f>
        <v>23668.5</v>
      </c>
      <c r="J21" s="159">
        <f>H21-'CPN Portfolio 3.31.16'!I107</f>
        <v>0</v>
      </c>
    </row>
    <row r="22" spans="1:10">
      <c r="A22" s="147"/>
    </row>
    <row r="23" spans="1:10">
      <c r="A23" s="147"/>
      <c r="H23" s="244" t="s">
        <v>409</v>
      </c>
      <c r="J23" s="265"/>
    </row>
    <row r="24" spans="1:10">
      <c r="B24" s="243" t="s">
        <v>387</v>
      </c>
      <c r="C24"/>
      <c r="D24" t="s">
        <v>388</v>
      </c>
      <c r="H24" s="147">
        <v>10</v>
      </c>
    </row>
    <row r="25" spans="1:10">
      <c r="B25" s="243" t="s">
        <v>389</v>
      </c>
      <c r="C25"/>
      <c r="D25" t="s">
        <v>390</v>
      </c>
      <c r="H25" s="147">
        <v>44</v>
      </c>
      <c r="J25" s="159"/>
    </row>
    <row r="26" spans="1:10">
      <c r="B26" s="243" t="s">
        <v>391</v>
      </c>
      <c r="C26"/>
      <c r="D26" t="s">
        <v>392</v>
      </c>
      <c r="H26" s="147">
        <f>14+28</f>
        <v>42</v>
      </c>
    </row>
    <row r="27" spans="1:10">
      <c r="B27" s="243" t="s">
        <v>393</v>
      </c>
      <c r="C27"/>
      <c r="D27" t="s">
        <v>394</v>
      </c>
      <c r="H27" s="147">
        <v>12</v>
      </c>
    </row>
    <row r="28" spans="1:10">
      <c r="B28" s="243" t="s">
        <v>395</v>
      </c>
      <c r="C28"/>
      <c r="D28" t="s">
        <v>396</v>
      </c>
      <c r="H28" s="147">
        <f>6+9</f>
        <v>15</v>
      </c>
    </row>
    <row r="29" spans="1:10">
      <c r="B29" s="243" t="s">
        <v>397</v>
      </c>
      <c r="C29"/>
      <c r="D29" t="s">
        <v>404</v>
      </c>
      <c r="H29" s="147">
        <v>12</v>
      </c>
    </row>
    <row r="30" spans="1:10">
      <c r="B30" s="243" t="s">
        <v>406</v>
      </c>
      <c r="C30"/>
      <c r="D30" t="s">
        <v>407</v>
      </c>
      <c r="H30" s="147">
        <v>15</v>
      </c>
    </row>
    <row r="31" spans="1:10">
      <c r="B31" s="243" t="s">
        <v>398</v>
      </c>
      <c r="C31"/>
      <c r="D31" t="s">
        <v>399</v>
      </c>
      <c r="H31" s="147">
        <v>19</v>
      </c>
    </row>
    <row r="32" spans="1:10">
      <c r="B32" s="243" t="s">
        <v>400</v>
      </c>
      <c r="C32"/>
      <c r="D32" t="s">
        <v>401</v>
      </c>
      <c r="H32" s="147">
        <v>20</v>
      </c>
    </row>
    <row r="33" spans="2:8">
      <c r="B33" s="243" t="s">
        <v>434</v>
      </c>
      <c r="C33"/>
      <c r="D33" t="s">
        <v>435</v>
      </c>
      <c r="H33" s="147">
        <v>10</v>
      </c>
    </row>
    <row r="34" spans="2:8">
      <c r="B34" s="243" t="s">
        <v>434</v>
      </c>
      <c r="C34"/>
      <c r="D34" s="73" t="s">
        <v>484</v>
      </c>
      <c r="H34" s="147">
        <v>10</v>
      </c>
    </row>
    <row r="35" spans="2:8" ht="14.5" thickBot="1">
      <c r="B35" s="243"/>
      <c r="C35"/>
      <c r="D35"/>
      <c r="H35" s="245">
        <f>SUM(H24:H34)</f>
        <v>209</v>
      </c>
    </row>
    <row r="36" spans="2:8" ht="14.5" thickTop="1">
      <c r="B36" s="243" t="s">
        <v>402</v>
      </c>
      <c r="C36"/>
      <c r="D36" t="s">
        <v>485</v>
      </c>
    </row>
    <row r="37" spans="2:8">
      <c r="B37" s="243" t="s">
        <v>403</v>
      </c>
      <c r="C37"/>
      <c r="D37" t="s">
        <v>405</v>
      </c>
    </row>
    <row r="39" spans="2:8">
      <c r="B39" s="243" t="s">
        <v>429</v>
      </c>
      <c r="D39" s="147" t="s">
        <v>430</v>
      </c>
    </row>
    <row r="40" spans="2:8">
      <c r="B40" s="243" t="s">
        <v>402</v>
      </c>
      <c r="D40" t="s">
        <v>437</v>
      </c>
      <c r="E40"/>
    </row>
  </sheetData>
  <conditionalFormatting sqref="B8">
    <cfRule type="expression" dxfId="59" priority="3">
      <formula>MOD(ROW(),2)=0</formula>
    </cfRule>
  </conditionalFormatting>
  <conditionalFormatting sqref="B14">
    <cfRule type="expression" dxfId="58" priority="2">
      <formula>MOD(ROW(),2)=0</formula>
    </cfRule>
  </conditionalFormatting>
  <conditionalFormatting sqref="B17:B18">
    <cfRule type="expression" dxfId="57" priority="4">
      <formula>MOD(ROW(),2)=0</formula>
    </cfRule>
  </conditionalFormatting>
  <pageMargins left="0.7" right="0.7" top="0.75" bottom="0.75" header="0.3" footer="0.3"/>
  <pageSetup scale="8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53"/>
  <sheetViews>
    <sheetView workbookViewId="0">
      <selection activeCell="R31" sqref="R31"/>
    </sheetView>
  </sheetViews>
  <sheetFormatPr defaultColWidth="8.81640625" defaultRowHeight="14"/>
  <cols>
    <col min="1" max="1" width="5.179687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9.1796875" style="147" customWidth="1"/>
    <col min="11" max="11" width="15.179687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747</v>
      </c>
      <c r="C6" s="155"/>
      <c r="D6" s="156">
        <f>'CPN Portfolio 12.31.20 '!K46</f>
        <v>7590</v>
      </c>
      <c r="E6" s="156">
        <f>'CPN Portfolio 12.31.20 '!K60</f>
        <v>8947</v>
      </c>
      <c r="F6" s="156">
        <f>'CPN Portfolio 12.31.20 '!K90</f>
        <v>9330</v>
      </c>
      <c r="G6" s="156"/>
      <c r="H6" s="307">
        <f>SUM(D6:G6)</f>
        <v>25867</v>
      </c>
      <c r="J6" s="159"/>
    </row>
    <row r="7" spans="1:11">
      <c r="B7" s="83"/>
      <c r="C7" s="161"/>
      <c r="D7" s="170">
        <v>0</v>
      </c>
      <c r="E7" s="170">
        <v>0</v>
      </c>
      <c r="F7" s="170"/>
      <c r="G7" s="166"/>
      <c r="H7" s="308">
        <f>SUM(D7:F7)</f>
        <v>0</v>
      </c>
    </row>
    <row r="8" spans="1:11" ht="14.5" thickBot="1">
      <c r="A8" s="147"/>
      <c r="B8" s="155" t="s">
        <v>750</v>
      </c>
      <c r="C8" s="161"/>
      <c r="D8" s="288">
        <f>SUM(D6:D7)</f>
        <v>7590</v>
      </c>
      <c r="E8" s="288">
        <f>SUM(E6:E7)</f>
        <v>8947</v>
      </c>
      <c r="F8" s="288">
        <f>SUM(F6:F7)</f>
        <v>9330</v>
      </c>
      <c r="G8" s="288"/>
      <c r="H8" s="309">
        <f>SUM(H6:H7)</f>
        <v>25867</v>
      </c>
      <c r="J8" s="159">
        <f>H8-'CPN Portfolio 3.31.21'!K91</f>
        <v>0</v>
      </c>
    </row>
    <row r="9" spans="1:11">
      <c r="A9" s="147"/>
      <c r="B9" s="155"/>
      <c r="C9" s="161"/>
      <c r="D9" s="167"/>
      <c r="E9" s="167"/>
      <c r="F9" s="167"/>
      <c r="G9" s="168"/>
      <c r="H9" s="310"/>
    </row>
    <row r="10" spans="1:11">
      <c r="A10" s="147" t="s">
        <v>753</v>
      </c>
      <c r="B10" s="155" t="s">
        <v>765</v>
      </c>
      <c r="C10" s="161"/>
      <c r="D10" s="274">
        <f>'CPN Portfolio 6.30.21'!K47</f>
        <v>20</v>
      </c>
      <c r="E10" s="274">
        <v>0</v>
      </c>
      <c r="F10" s="274">
        <v>0</v>
      </c>
      <c r="G10" s="297"/>
      <c r="H10" s="307">
        <f>SUM(D10:G10)</f>
        <v>20</v>
      </c>
      <c r="K10" s="147" t="s">
        <v>766</v>
      </c>
    </row>
    <row r="11" spans="1:11">
      <c r="A11" s="147"/>
      <c r="B11" s="155"/>
      <c r="C11" s="161"/>
      <c r="D11" s="167"/>
      <c r="E11" s="167"/>
      <c r="F11" s="167"/>
      <c r="G11" s="168"/>
      <c r="H11" s="310"/>
    </row>
    <row r="12" spans="1:11">
      <c r="A12" s="147" t="s">
        <v>753</v>
      </c>
      <c r="B12" s="155" t="s">
        <v>754</v>
      </c>
      <c r="C12" s="161"/>
      <c r="D12" s="167"/>
      <c r="E12" s="167"/>
      <c r="F12" s="167"/>
      <c r="G12" s="168"/>
      <c r="H12" s="310"/>
    </row>
    <row r="13" spans="1:11">
      <c r="A13" s="147"/>
      <c r="B13" s="295" t="s">
        <v>757</v>
      </c>
      <c r="C13" s="161"/>
      <c r="D13" s="167">
        <v>0</v>
      </c>
      <c r="E13" s="167">
        <v>10</v>
      </c>
      <c r="F13" s="167">
        <v>0</v>
      </c>
      <c r="G13" s="168"/>
      <c r="H13" s="311">
        <f>SUM(D13:G13)</f>
        <v>10</v>
      </c>
    </row>
    <row r="14" spans="1:11">
      <c r="A14" s="147"/>
      <c r="B14" s="295" t="s">
        <v>755</v>
      </c>
      <c r="C14" s="161"/>
      <c r="D14" s="167">
        <v>0</v>
      </c>
      <c r="E14" s="167">
        <v>10</v>
      </c>
      <c r="F14" s="167">
        <v>0</v>
      </c>
      <c r="G14" s="168"/>
      <c r="H14" s="311">
        <f t="shared" ref="H14:H20" si="0">SUM(D14:G14)</f>
        <v>10</v>
      </c>
    </row>
    <row r="15" spans="1:11">
      <c r="A15" s="147"/>
      <c r="B15" s="295" t="s">
        <v>756</v>
      </c>
      <c r="C15" s="161"/>
      <c r="D15" s="167">
        <v>0</v>
      </c>
      <c r="E15" s="167">
        <v>10</v>
      </c>
      <c r="F15" s="167">
        <v>0</v>
      </c>
      <c r="G15" s="168"/>
      <c r="H15" s="311">
        <f t="shared" si="0"/>
        <v>10</v>
      </c>
    </row>
    <row r="16" spans="1:11">
      <c r="A16" s="147"/>
      <c r="B16" s="295" t="s">
        <v>758</v>
      </c>
      <c r="C16" s="161"/>
      <c r="D16" s="167">
        <v>0</v>
      </c>
      <c r="E16" s="321">
        <f>10*75%</f>
        <v>7.5</v>
      </c>
      <c r="F16" s="321">
        <v>0</v>
      </c>
      <c r="G16" s="322"/>
      <c r="H16" s="323">
        <f t="shared" si="0"/>
        <v>7.5</v>
      </c>
      <c r="K16" s="147" t="s">
        <v>767</v>
      </c>
    </row>
    <row r="17" spans="1:11">
      <c r="A17" s="147"/>
      <c r="B17" s="295" t="s">
        <v>759</v>
      </c>
      <c r="C17" s="161"/>
      <c r="D17" s="167">
        <v>0</v>
      </c>
      <c r="E17" s="321">
        <f>10*75%</f>
        <v>7.5</v>
      </c>
      <c r="F17" s="321">
        <v>0</v>
      </c>
      <c r="G17" s="322"/>
      <c r="H17" s="323">
        <f t="shared" si="0"/>
        <v>7.5</v>
      </c>
      <c r="K17" s="147" t="s">
        <v>767</v>
      </c>
    </row>
    <row r="18" spans="1:11">
      <c r="A18" s="147"/>
      <c r="B18" s="295" t="s">
        <v>760</v>
      </c>
      <c r="C18" s="161"/>
      <c r="D18" s="167">
        <v>0</v>
      </c>
      <c r="E18" s="167">
        <v>10</v>
      </c>
      <c r="F18" s="167">
        <v>0</v>
      </c>
      <c r="G18" s="168"/>
      <c r="H18" s="311">
        <f t="shared" si="0"/>
        <v>10</v>
      </c>
    </row>
    <row r="19" spans="1:11">
      <c r="A19" s="147"/>
      <c r="B19" s="296" t="s">
        <v>761</v>
      </c>
      <c r="C19" s="161"/>
      <c r="D19" s="167">
        <v>0</v>
      </c>
      <c r="E19" s="167">
        <v>10</v>
      </c>
      <c r="F19" s="167">
        <v>0</v>
      </c>
      <c r="G19" s="168"/>
      <c r="H19" s="311">
        <f t="shared" si="0"/>
        <v>10</v>
      </c>
    </row>
    <row r="20" spans="1:11">
      <c r="A20" s="147"/>
      <c r="B20" s="296" t="s">
        <v>762</v>
      </c>
      <c r="C20" s="161"/>
      <c r="D20" s="274">
        <v>0</v>
      </c>
      <c r="E20" s="274">
        <v>10</v>
      </c>
      <c r="F20" s="274">
        <v>0</v>
      </c>
      <c r="G20" s="297"/>
      <c r="H20" s="307">
        <f t="shared" si="0"/>
        <v>10</v>
      </c>
    </row>
    <row r="21" spans="1:11">
      <c r="A21" s="147"/>
      <c r="B21" s="155"/>
      <c r="C21" s="161"/>
      <c r="D21" s="167"/>
      <c r="E21" s="167"/>
      <c r="F21" s="167"/>
      <c r="G21" s="168"/>
      <c r="H21" s="310"/>
    </row>
    <row r="22" spans="1:11">
      <c r="A22" s="147"/>
      <c r="B22" s="155" t="s">
        <v>763</v>
      </c>
      <c r="C22" s="161"/>
      <c r="D22" s="167">
        <f>SUM(D8:D21)</f>
        <v>7610</v>
      </c>
      <c r="E22" s="167">
        <f>SUM(E8:E21)</f>
        <v>9022</v>
      </c>
      <c r="F22" s="167">
        <f>SUM(F8:F21)</f>
        <v>9330</v>
      </c>
      <c r="G22" s="168"/>
      <c r="H22" s="312">
        <f>SUM(H8:H21)</f>
        <v>25962</v>
      </c>
      <c r="J22" s="159">
        <f>H22-'CPN Portfolio 6.30.21'!K93</f>
        <v>0</v>
      </c>
    </row>
    <row r="23" spans="1:11">
      <c r="A23" s="147"/>
      <c r="B23" s="155"/>
      <c r="C23" s="161"/>
      <c r="D23" s="167"/>
      <c r="E23" s="167"/>
      <c r="F23" s="167"/>
      <c r="G23" s="168"/>
      <c r="H23" s="310"/>
    </row>
    <row r="24" spans="1:11">
      <c r="A24" s="147"/>
      <c r="B24" s="155"/>
      <c r="C24" s="161"/>
      <c r="D24" s="167"/>
      <c r="E24" s="167"/>
      <c r="F24" s="167"/>
      <c r="G24" s="168"/>
      <c r="H24" s="310"/>
    </row>
    <row r="25" spans="1:11">
      <c r="A25" s="147"/>
      <c r="B25" s="298" t="s">
        <v>491</v>
      </c>
      <c r="C25" s="299"/>
      <c r="D25" s="300"/>
      <c r="E25" s="300"/>
      <c r="F25" s="300"/>
      <c r="G25" s="301"/>
      <c r="H25" s="313"/>
    </row>
    <row r="26" spans="1:11">
      <c r="A26" s="147"/>
      <c r="B26" s="303" t="s">
        <v>326</v>
      </c>
      <c r="C26" s="299"/>
      <c r="D26" s="300"/>
      <c r="E26" s="300"/>
      <c r="F26" s="300"/>
      <c r="G26" s="301"/>
      <c r="H26" s="313"/>
    </row>
    <row r="27" spans="1:11">
      <c r="A27" s="147"/>
      <c r="B27" s="304" t="s">
        <v>720</v>
      </c>
      <c r="C27" s="299"/>
      <c r="D27" s="300">
        <f>'CPN Portfolio 3.31.21'!K94</f>
        <v>20</v>
      </c>
      <c r="E27" s="300"/>
      <c r="F27" s="300"/>
      <c r="G27" s="301"/>
      <c r="H27" s="313">
        <f>SUM(D27:F27)</f>
        <v>20</v>
      </c>
    </row>
    <row r="28" spans="1:11">
      <c r="A28" s="147"/>
      <c r="B28" s="305" t="s">
        <v>425</v>
      </c>
      <c r="C28" s="299"/>
      <c r="D28" s="306">
        <f>SUM(D27:D27)</f>
        <v>20</v>
      </c>
      <c r="E28" s="306">
        <f>SUM(E27:E27)</f>
        <v>0</v>
      </c>
      <c r="F28" s="306">
        <f>SUM(F27:F27)</f>
        <v>0</v>
      </c>
      <c r="G28" s="306"/>
      <c r="H28" s="314">
        <f>SUM(H27:H27)</f>
        <v>20</v>
      </c>
      <c r="K28" s="147" t="s">
        <v>764</v>
      </c>
    </row>
    <row r="29" spans="1:11" hidden="1">
      <c r="A29" s="147"/>
      <c r="B29" s="239" t="s">
        <v>360</v>
      </c>
      <c r="C29" s="161"/>
      <c r="D29" s="167"/>
      <c r="E29" s="167"/>
      <c r="F29" s="167"/>
      <c r="G29" s="168"/>
      <c r="H29" s="310"/>
    </row>
    <row r="30" spans="1:11" hidden="1">
      <c r="A30" s="147"/>
      <c r="B30" s="160"/>
      <c r="C30" s="161"/>
      <c r="D30" s="167"/>
      <c r="E30" s="167"/>
      <c r="F30" s="167">
        <v>0</v>
      </c>
      <c r="G30" s="168"/>
      <c r="H30" s="310">
        <f>F30</f>
        <v>0</v>
      </c>
    </row>
    <row r="31" spans="1:11" hidden="1">
      <c r="A31" s="147"/>
      <c r="B31" s="83"/>
      <c r="C31" s="161"/>
      <c r="D31" s="167"/>
      <c r="E31" s="167"/>
      <c r="F31" s="167">
        <v>0</v>
      </c>
      <c r="G31" s="168"/>
      <c r="H31" s="310">
        <f>F31</f>
        <v>0</v>
      </c>
    </row>
    <row r="32" spans="1:11" ht="14.5" hidden="1" thickBot="1">
      <c r="A32" s="147"/>
      <c r="B32" s="160" t="s">
        <v>586</v>
      </c>
      <c r="C32" s="161"/>
      <c r="D32" s="171">
        <f>SUM(D28:D29)</f>
        <v>20</v>
      </c>
      <c r="E32" s="171">
        <f>SUM(E28:E31)</f>
        <v>0</v>
      </c>
      <c r="F32" s="171">
        <f>SUM(F28:F31)</f>
        <v>0</v>
      </c>
      <c r="G32" s="171">
        <f t="shared" ref="G32:H32" si="1">SUM(G28:G31)</f>
        <v>0</v>
      </c>
      <c r="H32" s="315">
        <f t="shared" si="1"/>
        <v>20</v>
      </c>
      <c r="J32" s="159"/>
    </row>
    <row r="33" spans="1:10">
      <c r="A33" s="147"/>
      <c r="B33" s="160"/>
      <c r="C33" s="161"/>
      <c r="D33" s="173"/>
      <c r="E33" s="173"/>
      <c r="F33" s="174"/>
      <c r="G33" s="175"/>
      <c r="H33" s="316"/>
    </row>
    <row r="34" spans="1:10" ht="14.5" thickBot="1">
      <c r="A34" s="147"/>
      <c r="B34" s="148" t="s">
        <v>303</v>
      </c>
      <c r="C34" s="161"/>
      <c r="D34" s="179">
        <f>D22</f>
        <v>7610</v>
      </c>
      <c r="E34" s="179">
        <f>E22</f>
        <v>9022</v>
      </c>
      <c r="F34" s="179">
        <f>F22</f>
        <v>9330</v>
      </c>
      <c r="G34" s="175"/>
      <c r="H34" s="179">
        <f>H22</f>
        <v>25962</v>
      </c>
      <c r="J34" s="159">
        <f>H34-'CPN Portfolio 6.30.21'!K93</f>
        <v>0</v>
      </c>
    </row>
    <row r="35" spans="1:10">
      <c r="A35" s="147"/>
      <c r="H35" s="148"/>
    </row>
    <row r="36" spans="1:10" hidden="1">
      <c r="A36" s="147"/>
      <c r="H36" s="244" t="s">
        <v>409</v>
      </c>
      <c r="J36" s="265"/>
    </row>
    <row r="37" spans="1:10" hidden="1">
      <c r="B37" s="243" t="s">
        <v>387</v>
      </c>
      <c r="C37"/>
      <c r="D37" t="s">
        <v>388</v>
      </c>
      <c r="H37" s="147">
        <v>10</v>
      </c>
    </row>
    <row r="38" spans="1:10" hidden="1">
      <c r="B38" s="243" t="s">
        <v>389</v>
      </c>
      <c r="C38"/>
      <c r="D38" t="s">
        <v>390</v>
      </c>
      <c r="H38" s="147">
        <v>44</v>
      </c>
      <c r="J38" s="159"/>
    </row>
    <row r="39" spans="1:10" hidden="1">
      <c r="B39" s="243" t="s">
        <v>391</v>
      </c>
      <c r="C39"/>
      <c r="D39" t="s">
        <v>392</v>
      </c>
      <c r="H39" s="147">
        <f>14+28</f>
        <v>42</v>
      </c>
    </row>
    <row r="40" spans="1:10" hidden="1">
      <c r="B40" s="243" t="s">
        <v>393</v>
      </c>
      <c r="C40"/>
      <c r="D40" t="s">
        <v>394</v>
      </c>
      <c r="H40" s="147">
        <v>12</v>
      </c>
    </row>
    <row r="41" spans="1:10" hidden="1">
      <c r="B41" s="243" t="s">
        <v>395</v>
      </c>
      <c r="C41"/>
      <c r="D41" t="s">
        <v>396</v>
      </c>
      <c r="H41" s="147">
        <f>6+9</f>
        <v>15</v>
      </c>
    </row>
    <row r="42" spans="1:10" hidden="1">
      <c r="B42" s="243" t="s">
        <v>397</v>
      </c>
      <c r="C42"/>
      <c r="D42" t="s">
        <v>404</v>
      </c>
      <c r="H42" s="147">
        <v>12</v>
      </c>
    </row>
    <row r="43" spans="1:10" hidden="1">
      <c r="B43" s="243" t="s">
        <v>406</v>
      </c>
      <c r="C43"/>
      <c r="D43" t="s">
        <v>407</v>
      </c>
      <c r="H43" s="147">
        <v>15</v>
      </c>
    </row>
    <row r="44" spans="1:10" hidden="1">
      <c r="B44" s="243" t="s">
        <v>398</v>
      </c>
      <c r="C44"/>
      <c r="D44" t="s">
        <v>399</v>
      </c>
      <c r="F44" s="147" t="s">
        <v>582</v>
      </c>
      <c r="H44" s="147">
        <v>19</v>
      </c>
    </row>
    <row r="45" spans="1:10" hidden="1">
      <c r="B45" s="243" t="s">
        <v>400</v>
      </c>
      <c r="C45"/>
      <c r="D45" t="s">
        <v>401</v>
      </c>
      <c r="H45" s="147">
        <v>20</v>
      </c>
    </row>
    <row r="46" spans="1:10" hidden="1">
      <c r="B46" s="243" t="s">
        <v>434</v>
      </c>
      <c r="C46"/>
      <c r="D46" t="s">
        <v>435</v>
      </c>
      <c r="H46" s="147">
        <v>10</v>
      </c>
    </row>
    <row r="47" spans="1:10" hidden="1">
      <c r="B47" s="243" t="s">
        <v>434</v>
      </c>
      <c r="C47"/>
      <c r="D47" s="73" t="s">
        <v>484</v>
      </c>
      <c r="H47" s="147">
        <v>10</v>
      </c>
    </row>
    <row r="48" spans="1:10" ht="14.5" hidden="1" thickBot="1">
      <c r="B48" s="243"/>
      <c r="C48"/>
      <c r="D48"/>
      <c r="H48" s="245">
        <f>SUM(H37:H47)</f>
        <v>209</v>
      </c>
    </row>
    <row r="49" spans="2:5" hidden="1">
      <c r="B49" s="243" t="s">
        <v>402</v>
      </c>
      <c r="C49"/>
      <c r="D49" t="s">
        <v>485</v>
      </c>
    </row>
    <row r="50" spans="2:5" hidden="1">
      <c r="B50" s="243" t="s">
        <v>403</v>
      </c>
      <c r="C50"/>
      <c r="D50" t="s">
        <v>405</v>
      </c>
    </row>
    <row r="51" spans="2:5" hidden="1"/>
    <row r="52" spans="2:5" hidden="1">
      <c r="B52" s="243" t="s">
        <v>429</v>
      </c>
      <c r="D52" s="147" t="s">
        <v>430</v>
      </c>
    </row>
    <row r="53" spans="2:5" hidden="1">
      <c r="B53" s="243" t="s">
        <v>402</v>
      </c>
      <c r="D53" t="s">
        <v>437</v>
      </c>
      <c r="E53"/>
    </row>
  </sheetData>
  <conditionalFormatting sqref="B7">
    <cfRule type="expression" dxfId="218" priority="1">
      <formula>MOD(ROW(),2)=0</formula>
    </cfRule>
  </conditionalFormatting>
  <conditionalFormatting sqref="B26:B27">
    <cfRule type="expression" dxfId="217" priority="2">
      <formula>MOD(ROW(),2)=0</formula>
    </cfRule>
  </conditionalFormatting>
  <conditionalFormatting sqref="B30:B31">
    <cfRule type="expression" dxfId="216" priority="3">
      <formula>MOD(ROW(),2)=0</formula>
    </cfRule>
  </conditionalFormatting>
  <pageMargins left="0.7" right="0.7" top="0.75" bottom="0.75" header="0.3" footer="0.3"/>
  <pageSetup scale="8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Q121"/>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7" ht="20">
      <c r="B1" s="72"/>
    </row>
    <row r="2" spans="1:17" ht="17.5">
      <c r="A2" s="217" t="s">
        <v>567</v>
      </c>
      <c r="C2" s="75"/>
    </row>
    <row r="3" spans="1:17" ht="13">
      <c r="B3" s="76"/>
      <c r="C3" s="76"/>
      <c r="D3" s="76"/>
      <c r="E3" s="76"/>
      <c r="F3" s="77"/>
      <c r="G3" s="76"/>
      <c r="H3" s="76"/>
      <c r="I3" s="199"/>
      <c r="J3" s="76"/>
      <c r="K3" s="199"/>
    </row>
    <row r="4" spans="1:17" ht="13">
      <c r="C4" s="78"/>
      <c r="H4" s="105"/>
      <c r="I4" s="218" t="s">
        <v>5</v>
      </c>
      <c r="J4" s="79"/>
      <c r="K4" s="218" t="s">
        <v>5</v>
      </c>
    </row>
    <row r="5" spans="1:17" ht="13">
      <c r="B5" s="79"/>
      <c r="C5" s="79"/>
      <c r="E5" s="79" t="s">
        <v>2</v>
      </c>
      <c r="F5" s="79"/>
      <c r="G5" s="79" t="s">
        <v>4</v>
      </c>
      <c r="H5" s="105"/>
      <c r="I5" s="246" t="s">
        <v>9</v>
      </c>
      <c r="J5" s="79"/>
      <c r="K5" s="246" t="s">
        <v>121</v>
      </c>
    </row>
    <row r="6" spans="1:17" ht="13">
      <c r="B6" s="79"/>
      <c r="C6" s="79"/>
      <c r="D6" s="79" t="s">
        <v>1</v>
      </c>
      <c r="E6" s="79" t="s">
        <v>7</v>
      </c>
      <c r="F6" s="79"/>
      <c r="G6" s="79" t="s">
        <v>9</v>
      </c>
      <c r="H6" s="105"/>
      <c r="I6" s="246" t="s">
        <v>12</v>
      </c>
      <c r="J6" s="79"/>
      <c r="K6" s="246" t="s">
        <v>8</v>
      </c>
    </row>
    <row r="7" spans="1:17" ht="15.5" thickBot="1">
      <c r="B7" s="219" t="s">
        <v>0</v>
      </c>
      <c r="C7" s="80"/>
      <c r="D7" s="80" t="s">
        <v>6</v>
      </c>
      <c r="E7" s="80" t="s">
        <v>10</v>
      </c>
      <c r="F7" s="80" t="s">
        <v>3</v>
      </c>
      <c r="G7" s="80" t="s">
        <v>11</v>
      </c>
      <c r="H7" s="220"/>
      <c r="I7" s="247" t="s">
        <v>126</v>
      </c>
      <c r="J7" s="79"/>
      <c r="K7" s="247" t="s">
        <v>127</v>
      </c>
      <c r="O7" s="222" t="s">
        <v>276</v>
      </c>
    </row>
    <row r="8" spans="1:17" ht="13">
      <c r="B8" s="90" t="s">
        <v>13</v>
      </c>
      <c r="C8" s="90"/>
      <c r="D8" s="76"/>
      <c r="E8" s="76"/>
      <c r="F8" s="77"/>
      <c r="G8" s="76"/>
      <c r="H8" s="76"/>
      <c r="I8" s="199"/>
      <c r="J8" s="76"/>
      <c r="K8" s="199"/>
      <c r="M8" s="194" t="s">
        <v>137</v>
      </c>
    </row>
    <row r="9" spans="1:17" ht="13">
      <c r="B9" s="223" t="s">
        <v>14</v>
      </c>
      <c r="C9" s="90"/>
      <c r="D9" s="76"/>
      <c r="E9" s="76"/>
      <c r="F9" s="77"/>
      <c r="G9" s="76"/>
      <c r="H9" s="76"/>
      <c r="I9" s="199"/>
      <c r="J9" s="76"/>
      <c r="K9" s="199"/>
    </row>
    <row r="10" spans="1:17" ht="13">
      <c r="B10" s="83" t="s">
        <v>15</v>
      </c>
      <c r="C10" s="84"/>
      <c r="D10" s="103" t="s">
        <v>16</v>
      </c>
      <c r="E10" s="103" t="s">
        <v>17</v>
      </c>
      <c r="F10" s="103" t="s">
        <v>243</v>
      </c>
      <c r="G10" s="104">
        <v>1</v>
      </c>
      <c r="H10" s="105"/>
      <c r="I10" s="253">
        <v>85</v>
      </c>
      <c r="J10" s="59"/>
      <c r="K10" s="253">
        <v>85</v>
      </c>
      <c r="M10" s="194">
        <v>1</v>
      </c>
      <c r="O10" s="194">
        <v>1</v>
      </c>
      <c r="Q10" s="268"/>
    </row>
    <row r="11" spans="1:17" ht="13">
      <c r="B11" s="83" t="s">
        <v>18</v>
      </c>
      <c r="C11" s="84"/>
      <c r="D11" s="103" t="s">
        <v>16</v>
      </c>
      <c r="E11" s="103" t="s">
        <v>17</v>
      </c>
      <c r="F11" s="103" t="s">
        <v>243</v>
      </c>
      <c r="G11" s="104">
        <v>1</v>
      </c>
      <c r="H11" s="105"/>
      <c r="I11" s="253">
        <v>78</v>
      </c>
      <c r="J11" s="59"/>
      <c r="K11" s="253">
        <v>78</v>
      </c>
      <c r="M11" s="194">
        <f t="shared" ref="M11:M23" si="0">+M10+1</f>
        <v>2</v>
      </c>
      <c r="O11" s="194">
        <f t="shared" ref="O11:O23" si="1">+O10+1</f>
        <v>2</v>
      </c>
      <c r="Q11" s="268"/>
    </row>
    <row r="12" spans="1:17" ht="13">
      <c r="B12" s="83" t="s">
        <v>19</v>
      </c>
      <c r="C12" s="84"/>
      <c r="D12" s="103" t="s">
        <v>16</v>
      </c>
      <c r="E12" s="103" t="s">
        <v>17</v>
      </c>
      <c r="F12" s="103" t="s">
        <v>243</v>
      </c>
      <c r="G12" s="104">
        <v>1</v>
      </c>
      <c r="H12" s="105"/>
      <c r="I12" s="253">
        <v>66</v>
      </c>
      <c r="J12" s="59"/>
      <c r="K12" s="253">
        <v>66</v>
      </c>
      <c r="M12" s="194">
        <f t="shared" si="0"/>
        <v>3</v>
      </c>
      <c r="O12" s="194">
        <f t="shared" si="1"/>
        <v>3</v>
      </c>
      <c r="Q12" s="268"/>
    </row>
    <row r="13" spans="1:17" ht="13">
      <c r="B13" s="83" t="s">
        <v>20</v>
      </c>
      <c r="C13" s="84"/>
      <c r="D13" s="103" t="s">
        <v>16</v>
      </c>
      <c r="E13" s="103" t="s">
        <v>17</v>
      </c>
      <c r="F13" s="103" t="s">
        <v>243</v>
      </c>
      <c r="G13" s="104">
        <v>1</v>
      </c>
      <c r="H13" s="105"/>
      <c r="I13" s="253">
        <v>64</v>
      </c>
      <c r="J13" s="59"/>
      <c r="K13" s="253">
        <v>64</v>
      </c>
      <c r="M13" s="194">
        <f t="shared" si="0"/>
        <v>4</v>
      </c>
      <c r="O13" s="194">
        <f t="shared" si="1"/>
        <v>4</v>
      </c>
      <c r="Q13" s="268"/>
    </row>
    <row r="14" spans="1:17" ht="13">
      <c r="B14" s="83" t="s">
        <v>26</v>
      </c>
      <c r="C14" s="84"/>
      <c r="D14" s="103" t="s">
        <v>16</v>
      </c>
      <c r="E14" s="103" t="s">
        <v>17</v>
      </c>
      <c r="F14" s="103" t="s">
        <v>243</v>
      </c>
      <c r="G14" s="104">
        <v>1</v>
      </c>
      <c r="H14" s="105"/>
      <c r="I14" s="253">
        <v>60</v>
      </c>
      <c r="J14" s="59"/>
      <c r="K14" s="253">
        <v>60</v>
      </c>
      <c r="M14" s="194">
        <f t="shared" si="0"/>
        <v>5</v>
      </c>
      <c r="O14" s="194">
        <f t="shared" si="1"/>
        <v>5</v>
      </c>
      <c r="Q14" s="268"/>
    </row>
    <row r="15" spans="1:17" ht="15.5">
      <c r="B15" s="83" t="s">
        <v>564</v>
      </c>
      <c r="C15" s="84"/>
      <c r="D15" s="103" t="s">
        <v>16</v>
      </c>
      <c r="E15" s="103" t="s">
        <v>17</v>
      </c>
      <c r="F15" s="103" t="s">
        <v>243</v>
      </c>
      <c r="G15" s="104">
        <v>1</v>
      </c>
      <c r="H15" s="105"/>
      <c r="I15" s="253">
        <v>53</v>
      </c>
      <c r="J15" s="59"/>
      <c r="K15" s="253">
        <v>53</v>
      </c>
      <c r="M15" s="194">
        <f t="shared" si="0"/>
        <v>6</v>
      </c>
      <c r="O15" s="194">
        <f t="shared" si="1"/>
        <v>6</v>
      </c>
      <c r="Q15" s="268"/>
    </row>
    <row r="16" spans="1:17" ht="13">
      <c r="B16" s="83" t="s">
        <v>22</v>
      </c>
      <c r="C16" s="84"/>
      <c r="D16" s="103" t="s">
        <v>16</v>
      </c>
      <c r="E16" s="103" t="s">
        <v>17</v>
      </c>
      <c r="F16" s="103" t="s">
        <v>243</v>
      </c>
      <c r="G16" s="104">
        <v>1</v>
      </c>
      <c r="H16" s="105"/>
      <c r="I16" s="253">
        <v>51</v>
      </c>
      <c r="J16" s="59"/>
      <c r="K16" s="253">
        <v>51</v>
      </c>
      <c r="M16" s="194">
        <f t="shared" si="0"/>
        <v>7</v>
      </c>
      <c r="O16" s="194">
        <f t="shared" si="1"/>
        <v>7</v>
      </c>
      <c r="Q16" s="268"/>
    </row>
    <row r="17" spans="2:17" ht="13">
      <c r="B17" s="83" t="s">
        <v>23</v>
      </c>
      <c r="C17" s="84"/>
      <c r="D17" s="103" t="s">
        <v>16</v>
      </c>
      <c r="E17" s="103" t="s">
        <v>17</v>
      </c>
      <c r="F17" s="103" t="s">
        <v>243</v>
      </c>
      <c r="G17" s="104">
        <v>1</v>
      </c>
      <c r="H17" s="105"/>
      <c r="I17" s="253">
        <v>49</v>
      </c>
      <c r="J17" s="59"/>
      <c r="K17" s="253">
        <v>49</v>
      </c>
      <c r="M17" s="194">
        <f t="shared" si="0"/>
        <v>8</v>
      </c>
      <c r="O17" s="194">
        <f t="shared" si="1"/>
        <v>8</v>
      </c>
      <c r="Q17" s="268"/>
    </row>
    <row r="18" spans="2:17" ht="15.5">
      <c r="B18" s="83" t="s">
        <v>547</v>
      </c>
      <c r="C18" s="84"/>
      <c r="D18" s="103" t="s">
        <v>16</v>
      </c>
      <c r="E18" s="103" t="s">
        <v>17</v>
      </c>
      <c r="F18" s="103" t="s">
        <v>243</v>
      </c>
      <c r="G18" s="104">
        <v>1</v>
      </c>
      <c r="H18" s="105"/>
      <c r="I18" s="253">
        <v>49</v>
      </c>
      <c r="J18" s="59"/>
      <c r="K18" s="253">
        <v>49</v>
      </c>
      <c r="M18" s="194">
        <f t="shared" si="0"/>
        <v>9</v>
      </c>
      <c r="O18" s="194">
        <f t="shared" si="1"/>
        <v>9</v>
      </c>
      <c r="Q18" s="268"/>
    </row>
    <row r="19" spans="2:17" ht="13">
      <c r="B19" s="83" t="s">
        <v>24</v>
      </c>
      <c r="C19" s="84"/>
      <c r="D19" s="103" t="s">
        <v>16</v>
      </c>
      <c r="E19" s="103" t="s">
        <v>17</v>
      </c>
      <c r="F19" s="103" t="s">
        <v>243</v>
      </c>
      <c r="G19" s="104">
        <v>1</v>
      </c>
      <c r="H19" s="105"/>
      <c r="I19" s="253">
        <v>47</v>
      </c>
      <c r="J19" s="59"/>
      <c r="K19" s="253">
        <v>47</v>
      </c>
      <c r="M19" s="194">
        <f t="shared" si="0"/>
        <v>10</v>
      </c>
      <c r="O19" s="194">
        <f t="shared" si="1"/>
        <v>10</v>
      </c>
      <c r="Q19" s="268"/>
    </row>
    <row r="20" spans="2:17" ht="15.5">
      <c r="B20" s="83" t="s">
        <v>548</v>
      </c>
      <c r="C20" s="84"/>
      <c r="D20" s="103" t="s">
        <v>16</v>
      </c>
      <c r="E20" s="103" t="s">
        <v>17</v>
      </c>
      <c r="F20" s="103" t="s">
        <v>243</v>
      </c>
      <c r="G20" s="104">
        <v>1</v>
      </c>
      <c r="H20" s="105"/>
      <c r="I20" s="253">
        <v>41</v>
      </c>
      <c r="J20" s="59"/>
      <c r="K20" s="253">
        <v>41</v>
      </c>
      <c r="M20" s="194">
        <f t="shared" si="0"/>
        <v>11</v>
      </c>
      <c r="O20" s="194">
        <f t="shared" si="1"/>
        <v>11</v>
      </c>
      <c r="Q20" s="268"/>
    </row>
    <row r="21" spans="2:17" ht="15.5">
      <c r="B21" s="83" t="s">
        <v>549</v>
      </c>
      <c r="C21" s="84"/>
      <c r="D21" s="103" t="s">
        <v>16</v>
      </c>
      <c r="E21" s="103" t="s">
        <v>17</v>
      </c>
      <c r="F21" s="103" t="s">
        <v>243</v>
      </c>
      <c r="G21" s="104">
        <v>1</v>
      </c>
      <c r="H21" s="105"/>
      <c r="I21" s="253">
        <v>37</v>
      </c>
      <c r="J21" s="59"/>
      <c r="K21" s="253">
        <v>37</v>
      </c>
      <c r="M21" s="194">
        <f t="shared" si="0"/>
        <v>12</v>
      </c>
      <c r="O21" s="194">
        <f t="shared" si="1"/>
        <v>12</v>
      </c>
      <c r="Q21" s="268"/>
    </row>
    <row r="22" spans="2:17" ht="15.5">
      <c r="B22" s="83" t="s">
        <v>546</v>
      </c>
      <c r="C22" s="84"/>
      <c r="D22" s="103" t="s">
        <v>16</v>
      </c>
      <c r="E22" s="103" t="s">
        <v>17</v>
      </c>
      <c r="F22" s="103" t="s">
        <v>243</v>
      </c>
      <c r="G22" s="104">
        <v>1</v>
      </c>
      <c r="H22" s="105"/>
      <c r="I22" s="253">
        <v>27</v>
      </c>
      <c r="J22" s="59"/>
      <c r="K22" s="253">
        <v>27</v>
      </c>
      <c r="M22" s="194">
        <f t="shared" si="0"/>
        <v>13</v>
      </c>
      <c r="O22" s="194">
        <f t="shared" si="1"/>
        <v>13</v>
      </c>
      <c r="Q22" s="268"/>
    </row>
    <row r="23" spans="2:17" ht="13">
      <c r="B23" s="83" t="s">
        <v>30</v>
      </c>
      <c r="C23" s="84"/>
      <c r="D23" s="103" t="s">
        <v>16</v>
      </c>
      <c r="E23" s="103" t="s">
        <v>17</v>
      </c>
      <c r="F23" s="103" t="s">
        <v>243</v>
      </c>
      <c r="G23" s="104">
        <v>1</v>
      </c>
      <c r="H23" s="105"/>
      <c r="I23" s="253">
        <v>18</v>
      </c>
      <c r="J23" s="59"/>
      <c r="K23" s="253">
        <v>18</v>
      </c>
      <c r="M23" s="194">
        <f t="shared" si="0"/>
        <v>14</v>
      </c>
      <c r="O23" s="194">
        <f t="shared" si="1"/>
        <v>14</v>
      </c>
      <c r="Q23" s="268"/>
    </row>
    <row r="24" spans="2:17" ht="13">
      <c r="B24" s="223" t="s">
        <v>32</v>
      </c>
      <c r="C24" s="90"/>
      <c r="D24" s="76"/>
      <c r="E24" s="76"/>
      <c r="F24" s="77"/>
      <c r="G24" s="224"/>
      <c r="H24" s="76"/>
      <c r="I24" s="199"/>
      <c r="J24" s="76"/>
      <c r="K24" s="199"/>
    </row>
    <row r="25" spans="2:17" ht="13">
      <c r="B25" s="83" t="s">
        <v>33</v>
      </c>
      <c r="C25" s="84"/>
      <c r="D25" s="103" t="s">
        <v>16</v>
      </c>
      <c r="E25" s="103" t="s">
        <v>17</v>
      </c>
      <c r="F25" s="103" t="s">
        <v>273</v>
      </c>
      <c r="G25" s="104">
        <v>1</v>
      </c>
      <c r="H25" s="105"/>
      <c r="I25" s="193">
        <v>835</v>
      </c>
      <c r="J25" s="59"/>
      <c r="K25" s="193">
        <v>857</v>
      </c>
      <c r="M25" s="194" t="e">
        <f>+#REF!+1</f>
        <v>#REF!</v>
      </c>
      <c r="O25" s="194">
        <f>+O23+1</f>
        <v>15</v>
      </c>
    </row>
    <row r="26" spans="2:17" ht="13">
      <c r="B26" s="83" t="s">
        <v>497</v>
      </c>
      <c r="C26" s="84"/>
      <c r="D26" s="103" t="s">
        <v>16</v>
      </c>
      <c r="E26" s="103" t="s">
        <v>17</v>
      </c>
      <c r="F26" s="103" t="s">
        <v>273</v>
      </c>
      <c r="G26" s="104">
        <v>1</v>
      </c>
      <c r="H26" s="105"/>
      <c r="I26" s="193">
        <f>750+20</f>
        <v>770</v>
      </c>
      <c r="J26" s="59"/>
      <c r="K26" s="193">
        <f>729+20</f>
        <v>749</v>
      </c>
      <c r="M26" s="194" t="e">
        <f>+M25+1</f>
        <v>#REF!</v>
      </c>
      <c r="O26" s="194">
        <f t="shared" ref="O26:O46" si="2">O25+1</f>
        <v>16</v>
      </c>
    </row>
    <row r="27" spans="2:17" ht="13">
      <c r="B27" s="83" t="s">
        <v>39</v>
      </c>
      <c r="C27" s="84"/>
      <c r="D27" s="103" t="s">
        <v>16</v>
      </c>
      <c r="E27" s="103" t="s">
        <v>40</v>
      </c>
      <c r="F27" s="103" t="s">
        <v>273</v>
      </c>
      <c r="G27" s="104">
        <v>1</v>
      </c>
      <c r="H27" s="105"/>
      <c r="I27" s="193">
        <v>566</v>
      </c>
      <c r="J27" s="59"/>
      <c r="K27" s="193">
        <v>635</v>
      </c>
      <c r="M27" s="194" t="e">
        <f>+#REF!+1</f>
        <v>#REF!</v>
      </c>
      <c r="O27" s="194">
        <f t="shared" si="2"/>
        <v>17</v>
      </c>
    </row>
    <row r="28" spans="2:17" ht="13">
      <c r="B28" s="83" t="s">
        <v>287</v>
      </c>
      <c r="C28" s="84"/>
      <c r="D28" s="103" t="s">
        <v>16</v>
      </c>
      <c r="E28" s="103" t="s">
        <v>17</v>
      </c>
      <c r="F28" s="103" t="s">
        <v>273</v>
      </c>
      <c r="G28" s="104">
        <v>1</v>
      </c>
      <c r="H28" s="105"/>
      <c r="I28" s="193">
        <v>513</v>
      </c>
      <c r="J28" s="59"/>
      <c r="K28" s="193">
        <v>608</v>
      </c>
      <c r="M28" s="194" t="e">
        <f>+M47+1</f>
        <v>#REF!</v>
      </c>
      <c r="O28" s="194">
        <f t="shared" si="2"/>
        <v>18</v>
      </c>
    </row>
    <row r="29" spans="2:17" ht="13">
      <c r="B29" s="83" t="s">
        <v>41</v>
      </c>
      <c r="C29" s="84"/>
      <c r="D29" s="103" t="s">
        <v>16</v>
      </c>
      <c r="E29" s="103" t="s">
        <v>17</v>
      </c>
      <c r="F29" s="103" t="s">
        <v>273</v>
      </c>
      <c r="G29" s="104">
        <v>1</v>
      </c>
      <c r="H29" s="105"/>
      <c r="I29" s="193">
        <v>564</v>
      </c>
      <c r="J29" s="59"/>
      <c r="K29" s="193">
        <v>605</v>
      </c>
      <c r="M29" s="194" t="e">
        <f>+M27+1</f>
        <v>#REF!</v>
      </c>
      <c r="O29" s="194">
        <f t="shared" si="2"/>
        <v>19</v>
      </c>
    </row>
    <row r="30" spans="2:17" ht="15.5">
      <c r="B30" s="83" t="s">
        <v>560</v>
      </c>
      <c r="C30" s="84"/>
      <c r="D30" s="103" t="s">
        <v>16</v>
      </c>
      <c r="E30" s="103" t="s">
        <v>17</v>
      </c>
      <c r="F30" s="103" t="s">
        <v>273</v>
      </c>
      <c r="G30" s="104">
        <v>1</v>
      </c>
      <c r="H30" s="105"/>
      <c r="I30" s="193">
        <v>542</v>
      </c>
      <c r="J30" s="59"/>
      <c r="K30" s="193">
        <v>578</v>
      </c>
      <c r="M30" s="194" t="e">
        <f t="shared" ref="M30:M46" si="3">+M29+1</f>
        <v>#REF!</v>
      </c>
      <c r="O30" s="194">
        <f t="shared" si="2"/>
        <v>20</v>
      </c>
    </row>
    <row r="31" spans="2:17" ht="13">
      <c r="B31" s="83" t="s">
        <v>43</v>
      </c>
      <c r="C31" s="84"/>
      <c r="D31" s="103" t="s">
        <v>16</v>
      </c>
      <c r="E31" s="103" t="s">
        <v>17</v>
      </c>
      <c r="F31" s="103" t="s">
        <v>298</v>
      </c>
      <c r="G31" s="104">
        <v>1</v>
      </c>
      <c r="H31" s="105"/>
      <c r="I31" s="193">
        <v>518</v>
      </c>
      <c r="J31" s="59"/>
      <c r="K31" s="193">
        <v>572</v>
      </c>
      <c r="M31" s="194" t="e">
        <f t="shared" si="3"/>
        <v>#REF!</v>
      </c>
      <c r="O31" s="194">
        <f t="shared" si="2"/>
        <v>21</v>
      </c>
    </row>
    <row r="32" spans="2:17" ht="15.5">
      <c r="B32" s="83" t="s">
        <v>559</v>
      </c>
      <c r="C32" s="84"/>
      <c r="D32" s="103" t="s">
        <v>16</v>
      </c>
      <c r="E32" s="103" t="s">
        <v>45</v>
      </c>
      <c r="F32" s="103" t="s">
        <v>273</v>
      </c>
      <c r="G32" s="104">
        <v>1</v>
      </c>
      <c r="H32" s="105"/>
      <c r="I32" s="193">
        <v>520</v>
      </c>
      <c r="J32" s="59"/>
      <c r="K32" s="193">
        <v>530</v>
      </c>
      <c r="M32" s="194" t="e">
        <f t="shared" si="3"/>
        <v>#REF!</v>
      </c>
      <c r="O32" s="194">
        <f t="shared" si="2"/>
        <v>22</v>
      </c>
    </row>
    <row r="33" spans="2:15" ht="13">
      <c r="B33" s="83" t="s">
        <v>116</v>
      </c>
      <c r="C33" s="84"/>
      <c r="D33" s="103" t="s">
        <v>16</v>
      </c>
      <c r="E33" s="103" t="s">
        <v>17</v>
      </c>
      <c r="F33" s="103" t="s">
        <v>273</v>
      </c>
      <c r="G33" s="104">
        <v>0.75</v>
      </c>
      <c r="H33" s="105"/>
      <c r="I33" s="193">
        <v>429</v>
      </c>
      <c r="J33" s="59"/>
      <c r="K33" s="193">
        <v>464.25</v>
      </c>
      <c r="O33" s="194">
        <f t="shared" si="2"/>
        <v>23</v>
      </c>
    </row>
    <row r="34" spans="2:15" ht="13">
      <c r="B34" s="83" t="s">
        <v>47</v>
      </c>
      <c r="C34" s="208"/>
      <c r="D34" s="103" t="s">
        <v>16</v>
      </c>
      <c r="E34" s="103" t="s">
        <v>17</v>
      </c>
      <c r="F34" s="103" t="s">
        <v>273</v>
      </c>
      <c r="G34" s="104">
        <v>1</v>
      </c>
      <c r="H34" s="105"/>
      <c r="I34" s="200">
        <v>243</v>
      </c>
      <c r="J34" s="59"/>
      <c r="K34" s="200">
        <v>309</v>
      </c>
      <c r="M34" s="194">
        <f>M14+1</f>
        <v>6</v>
      </c>
      <c r="O34" s="194">
        <f t="shared" si="2"/>
        <v>24</v>
      </c>
    </row>
    <row r="35" spans="2:15" ht="13">
      <c r="B35" s="83" t="s">
        <v>48</v>
      </c>
      <c r="C35" s="84"/>
      <c r="D35" s="103" t="s">
        <v>16</v>
      </c>
      <c r="E35" s="103" t="s">
        <v>17</v>
      </c>
      <c r="F35" s="103" t="s">
        <v>412</v>
      </c>
      <c r="G35" s="104">
        <v>1</v>
      </c>
      <c r="H35" s="105"/>
      <c r="I35" s="200">
        <v>0</v>
      </c>
      <c r="J35" s="59"/>
      <c r="K35" s="200">
        <v>141</v>
      </c>
      <c r="M35" s="194" t="e">
        <f>+#REF!+1</f>
        <v>#REF!</v>
      </c>
      <c r="O35" s="194">
        <f t="shared" si="2"/>
        <v>25</v>
      </c>
    </row>
    <row r="36" spans="2:15" ht="13">
      <c r="B36" s="83" t="s">
        <v>49</v>
      </c>
      <c r="C36" s="84"/>
      <c r="D36" s="103" t="s">
        <v>16</v>
      </c>
      <c r="E36" s="103" t="s">
        <v>17</v>
      </c>
      <c r="F36" s="103" t="s">
        <v>298</v>
      </c>
      <c r="G36" s="104">
        <v>1</v>
      </c>
      <c r="H36" s="105"/>
      <c r="I36" s="200">
        <v>109</v>
      </c>
      <c r="J36" s="59"/>
      <c r="K36" s="200">
        <v>130</v>
      </c>
      <c r="M36" s="194" t="e">
        <f>+M35+1</f>
        <v>#REF!</v>
      </c>
      <c r="O36" s="194">
        <f t="shared" si="2"/>
        <v>26</v>
      </c>
    </row>
    <row r="37" spans="2:15" ht="13">
      <c r="B37" s="83" t="s">
        <v>50</v>
      </c>
      <c r="C37" s="84"/>
      <c r="D37" s="103" t="s">
        <v>16</v>
      </c>
      <c r="E37" s="103" t="s">
        <v>17</v>
      </c>
      <c r="F37" s="103" t="s">
        <v>298</v>
      </c>
      <c r="G37" s="104">
        <v>1</v>
      </c>
      <c r="H37" s="105"/>
      <c r="I37" s="200">
        <v>120</v>
      </c>
      <c r="J37" s="59"/>
      <c r="K37" s="200">
        <v>120</v>
      </c>
      <c r="M37" s="194" t="e">
        <f t="shared" si="3"/>
        <v>#REF!</v>
      </c>
      <c r="O37" s="194">
        <f t="shared" si="2"/>
        <v>27</v>
      </c>
    </row>
    <row r="38" spans="2:15" ht="13">
      <c r="B38" s="83" t="s">
        <v>53</v>
      </c>
      <c r="C38" s="84"/>
      <c r="D38" s="103" t="s">
        <v>16</v>
      </c>
      <c r="E38" s="103" t="s">
        <v>17</v>
      </c>
      <c r="F38" s="103" t="s">
        <v>412</v>
      </c>
      <c r="G38" s="104">
        <v>1</v>
      </c>
      <c r="H38" s="105"/>
      <c r="I38" s="200">
        <v>0</v>
      </c>
      <c r="J38" s="59"/>
      <c r="K38" s="200">
        <v>48</v>
      </c>
      <c r="M38" s="194" t="e">
        <f>+#REF!+1</f>
        <v>#REF!</v>
      </c>
      <c r="O38" s="194">
        <f t="shared" si="2"/>
        <v>28</v>
      </c>
    </row>
    <row r="39" spans="2:15" ht="13">
      <c r="B39" s="83" t="s">
        <v>54</v>
      </c>
      <c r="C39" s="84"/>
      <c r="D39" s="103" t="s">
        <v>16</v>
      </c>
      <c r="E39" s="103" t="s">
        <v>17</v>
      </c>
      <c r="F39" s="103" t="s">
        <v>412</v>
      </c>
      <c r="G39" s="104">
        <v>1</v>
      </c>
      <c r="H39" s="105"/>
      <c r="I39" s="200">
        <v>0</v>
      </c>
      <c r="J39" s="59"/>
      <c r="K39" s="200">
        <v>47</v>
      </c>
      <c r="M39" s="194" t="e">
        <f t="shared" si="3"/>
        <v>#REF!</v>
      </c>
      <c r="O39" s="194">
        <f t="shared" si="2"/>
        <v>29</v>
      </c>
    </row>
    <row r="40" spans="2:15" ht="13">
      <c r="B40" s="83" t="s">
        <v>55</v>
      </c>
      <c r="C40" s="84"/>
      <c r="D40" s="103" t="s">
        <v>16</v>
      </c>
      <c r="E40" s="103" t="s">
        <v>17</v>
      </c>
      <c r="F40" s="103" t="s">
        <v>412</v>
      </c>
      <c r="G40" s="104">
        <v>1</v>
      </c>
      <c r="H40" s="105"/>
      <c r="I40" s="200">
        <v>0</v>
      </c>
      <c r="J40" s="59"/>
      <c r="K40" s="200">
        <v>47</v>
      </c>
      <c r="M40" s="194" t="e">
        <f t="shared" si="3"/>
        <v>#REF!</v>
      </c>
      <c r="O40" s="194">
        <f t="shared" si="2"/>
        <v>30</v>
      </c>
    </row>
    <row r="41" spans="2:15" ht="13">
      <c r="B41" s="83" t="s">
        <v>56</v>
      </c>
      <c r="C41" s="84"/>
      <c r="D41" s="103" t="s">
        <v>16</v>
      </c>
      <c r="E41" s="103" t="s">
        <v>17</v>
      </c>
      <c r="F41" s="103" t="s">
        <v>412</v>
      </c>
      <c r="G41" s="104">
        <v>1</v>
      </c>
      <c r="H41" s="105"/>
      <c r="I41" s="200">
        <v>0</v>
      </c>
      <c r="J41" s="59"/>
      <c r="K41" s="200">
        <v>47</v>
      </c>
      <c r="M41" s="194" t="e">
        <f t="shared" si="3"/>
        <v>#REF!</v>
      </c>
      <c r="O41" s="194">
        <f t="shared" si="2"/>
        <v>31</v>
      </c>
    </row>
    <row r="42" spans="2:15" ht="13">
      <c r="B42" s="83" t="s">
        <v>57</v>
      </c>
      <c r="C42" s="84"/>
      <c r="D42" s="103" t="s">
        <v>16</v>
      </c>
      <c r="E42" s="103" t="s">
        <v>17</v>
      </c>
      <c r="F42" s="103" t="s">
        <v>412</v>
      </c>
      <c r="G42" s="104">
        <v>1</v>
      </c>
      <c r="H42" s="105"/>
      <c r="I42" s="200">
        <v>0</v>
      </c>
      <c r="J42" s="59"/>
      <c r="K42" s="200">
        <v>47</v>
      </c>
      <c r="M42" s="194" t="e">
        <f t="shared" si="3"/>
        <v>#REF!</v>
      </c>
      <c r="O42" s="194">
        <f t="shared" si="2"/>
        <v>32</v>
      </c>
    </row>
    <row r="43" spans="2:15" ht="13">
      <c r="B43" s="83" t="s">
        <v>58</v>
      </c>
      <c r="C43" s="84"/>
      <c r="D43" s="103" t="s">
        <v>16</v>
      </c>
      <c r="E43" s="103" t="s">
        <v>17</v>
      </c>
      <c r="F43" s="103" t="s">
        <v>412</v>
      </c>
      <c r="G43" s="104">
        <v>1</v>
      </c>
      <c r="H43" s="105"/>
      <c r="I43" s="200">
        <v>0</v>
      </c>
      <c r="J43" s="59"/>
      <c r="K43" s="200">
        <v>47</v>
      </c>
      <c r="M43" s="194" t="e">
        <f t="shared" si="3"/>
        <v>#REF!</v>
      </c>
      <c r="O43" s="194">
        <f t="shared" si="2"/>
        <v>33</v>
      </c>
    </row>
    <row r="44" spans="2:15" ht="13">
      <c r="B44" s="83" t="s">
        <v>59</v>
      </c>
      <c r="C44" s="84"/>
      <c r="D44" s="103" t="s">
        <v>16</v>
      </c>
      <c r="E44" s="103" t="s">
        <v>17</v>
      </c>
      <c r="F44" s="103" t="s">
        <v>412</v>
      </c>
      <c r="G44" s="104">
        <v>1</v>
      </c>
      <c r="H44" s="105"/>
      <c r="I44" s="200">
        <v>0</v>
      </c>
      <c r="J44" s="59"/>
      <c r="K44" s="200">
        <v>47</v>
      </c>
      <c r="M44" s="194" t="e">
        <f t="shared" si="3"/>
        <v>#REF!</v>
      </c>
      <c r="O44" s="194">
        <f t="shared" si="2"/>
        <v>34</v>
      </c>
    </row>
    <row r="45" spans="2:15" ht="13">
      <c r="B45" s="83" t="s">
        <v>60</v>
      </c>
      <c r="C45" s="84"/>
      <c r="D45" s="103" t="s">
        <v>16</v>
      </c>
      <c r="E45" s="103" t="s">
        <v>17</v>
      </c>
      <c r="F45" s="103" t="s">
        <v>412</v>
      </c>
      <c r="G45" s="104">
        <v>1</v>
      </c>
      <c r="H45" s="105"/>
      <c r="I45" s="200">
        <v>0</v>
      </c>
      <c r="J45" s="59"/>
      <c r="K45" s="200">
        <v>44</v>
      </c>
      <c r="M45" s="194" t="e">
        <f t="shared" si="3"/>
        <v>#REF!</v>
      </c>
      <c r="O45" s="194">
        <f t="shared" si="2"/>
        <v>35</v>
      </c>
    </row>
    <row r="46" spans="2:15" ht="13">
      <c r="B46" s="83" t="s">
        <v>61</v>
      </c>
      <c r="C46" s="84"/>
      <c r="D46" s="103" t="s">
        <v>16</v>
      </c>
      <c r="E46" s="103" t="s">
        <v>17</v>
      </c>
      <c r="F46" s="103" t="s">
        <v>273</v>
      </c>
      <c r="G46" s="104">
        <v>1</v>
      </c>
      <c r="H46" s="105"/>
      <c r="I46" s="200">
        <v>28</v>
      </c>
      <c r="J46" s="59"/>
      <c r="K46" s="200">
        <v>28</v>
      </c>
      <c r="M46" s="194" t="e">
        <f t="shared" si="3"/>
        <v>#REF!</v>
      </c>
      <c r="O46" s="194">
        <f t="shared" si="2"/>
        <v>36</v>
      </c>
    </row>
    <row r="47" spans="2:15" ht="13">
      <c r="B47" s="201" t="s">
        <v>62</v>
      </c>
      <c r="C47" s="84"/>
      <c r="D47" s="103"/>
      <c r="E47" s="103"/>
      <c r="F47" s="103"/>
      <c r="G47" s="225"/>
      <c r="H47" s="226"/>
      <c r="I47" s="203">
        <f>SUM(I10:I46)</f>
        <v>6482</v>
      </c>
      <c r="J47" s="204"/>
      <c r="K47" s="203">
        <f>SUM(K10:K46)</f>
        <v>7425.25</v>
      </c>
      <c r="M47" s="194" t="e">
        <f>+M46+1</f>
        <v>#REF!</v>
      </c>
    </row>
    <row r="48" spans="2:15" ht="13">
      <c r="B48" s="90" t="s">
        <v>63</v>
      </c>
      <c r="C48" s="90"/>
      <c r="D48" s="76"/>
      <c r="E48" s="76"/>
      <c r="F48" s="77"/>
      <c r="G48" s="76"/>
      <c r="H48" s="76"/>
      <c r="I48" s="199"/>
      <c r="J48" s="76"/>
      <c r="K48" s="199"/>
    </row>
    <row r="49" spans="2:15" ht="13">
      <c r="B49" s="83" t="s">
        <v>66</v>
      </c>
      <c r="C49" s="84"/>
      <c r="D49" s="103" t="s">
        <v>122</v>
      </c>
      <c r="E49" s="103" t="s">
        <v>65</v>
      </c>
      <c r="F49" s="103" t="s">
        <v>298</v>
      </c>
      <c r="G49" s="104">
        <v>1</v>
      </c>
      <c r="H49" s="105"/>
      <c r="I49" s="200">
        <f>830+13+260</f>
        <v>1103</v>
      </c>
      <c r="J49" s="59"/>
      <c r="K49" s="200">
        <f>1001+13+190</f>
        <v>1204</v>
      </c>
      <c r="O49" s="194">
        <f>+O46+1</f>
        <v>37</v>
      </c>
    </row>
    <row r="50" spans="2:15" ht="13">
      <c r="B50" s="83" t="s">
        <v>457</v>
      </c>
      <c r="C50" s="84"/>
      <c r="D50" s="103" t="s">
        <v>122</v>
      </c>
      <c r="E50" s="103" t="s">
        <v>65</v>
      </c>
      <c r="F50" s="103" t="s">
        <v>273</v>
      </c>
      <c r="G50" s="104">
        <v>1</v>
      </c>
      <c r="H50" s="105"/>
      <c r="I50" s="200">
        <v>1009</v>
      </c>
      <c r="J50" s="59"/>
      <c r="K50" s="200">
        <v>1000</v>
      </c>
      <c r="O50" s="194">
        <f>O49+1</f>
        <v>38</v>
      </c>
    </row>
    <row r="51" spans="2:15" ht="13">
      <c r="B51" s="83" t="s">
        <v>67</v>
      </c>
      <c r="C51" s="84"/>
      <c r="D51" s="103" t="s">
        <v>122</v>
      </c>
      <c r="E51" s="103" t="s">
        <v>65</v>
      </c>
      <c r="F51" s="103" t="s">
        <v>298</v>
      </c>
      <c r="G51" s="104">
        <v>1</v>
      </c>
      <c r="H51" s="105"/>
      <c r="I51" s="200">
        <v>782</v>
      </c>
      <c r="J51" s="59"/>
      <c r="K51" s="200">
        <v>842</v>
      </c>
      <c r="M51" s="194" t="e">
        <f>+M28+1</f>
        <v>#REF!</v>
      </c>
      <c r="O51" s="194">
        <f>+O50+1</f>
        <v>39</v>
      </c>
    </row>
    <row r="52" spans="2:15" ht="13">
      <c r="B52" s="83" t="s">
        <v>71</v>
      </c>
      <c r="C52" s="84"/>
      <c r="D52" s="103" t="s">
        <v>122</v>
      </c>
      <c r="E52" s="103" t="s">
        <v>65</v>
      </c>
      <c r="F52" s="103" t="s">
        <v>298</v>
      </c>
      <c r="G52" s="104">
        <v>1</v>
      </c>
      <c r="H52" s="105"/>
      <c r="I52" s="200">
        <f>463+260</f>
        <v>723</v>
      </c>
      <c r="J52" s="59"/>
      <c r="K52" s="200">
        <f>608+200</f>
        <v>808</v>
      </c>
      <c r="M52" s="194" t="e">
        <f>+M56+1</f>
        <v>#REF!</v>
      </c>
      <c r="O52" s="194">
        <f>+O51+1</f>
        <v>40</v>
      </c>
    </row>
    <row r="53" spans="2:15" ht="15.5">
      <c r="B53" s="83" t="s">
        <v>558</v>
      </c>
      <c r="C53" s="84"/>
      <c r="D53" s="103" t="s">
        <v>122</v>
      </c>
      <c r="E53" s="103" t="s">
        <v>65</v>
      </c>
      <c r="F53" s="103" t="s">
        <v>411</v>
      </c>
      <c r="G53" s="104">
        <v>1</v>
      </c>
      <c r="H53" s="105"/>
      <c r="I53" s="200">
        <v>763</v>
      </c>
      <c r="J53" s="59"/>
      <c r="K53" s="200">
        <v>781</v>
      </c>
      <c r="M53" s="194" t="e">
        <f>+M51+1</f>
        <v>#REF!</v>
      </c>
      <c r="O53" s="194">
        <f>+O52+1</f>
        <v>41</v>
      </c>
    </row>
    <row r="54" spans="2:15" ht="13">
      <c r="B54" s="83" t="s">
        <v>381</v>
      </c>
      <c r="C54" s="84"/>
      <c r="D54" s="103" t="s">
        <v>122</v>
      </c>
      <c r="E54" s="103" t="s">
        <v>65</v>
      </c>
      <c r="F54" s="103" t="s">
        <v>273</v>
      </c>
      <c r="G54" s="104">
        <v>1</v>
      </c>
      <c r="H54" s="105"/>
      <c r="I54" s="200">
        <v>740</v>
      </c>
      <c r="J54" s="59"/>
      <c r="K54" s="200">
        <v>762</v>
      </c>
      <c r="O54" s="194">
        <f t="shared" ref="O54:O62" si="4">+O53+1</f>
        <v>42</v>
      </c>
    </row>
    <row r="55" spans="2:15" ht="13">
      <c r="B55" s="83" t="s">
        <v>64</v>
      </c>
      <c r="C55" s="84"/>
      <c r="D55" s="103" t="s">
        <v>122</v>
      </c>
      <c r="E55" s="103" t="s">
        <v>65</v>
      </c>
      <c r="F55" s="103" t="s">
        <v>273</v>
      </c>
      <c r="G55" s="104">
        <v>0.75</v>
      </c>
      <c r="H55" s="105"/>
      <c r="I55" s="200">
        <v>779</v>
      </c>
      <c r="J55" s="59"/>
      <c r="K55" s="200">
        <v>746</v>
      </c>
      <c r="M55" s="194" t="e">
        <f>+M53+1</f>
        <v>#REF!</v>
      </c>
      <c r="O55" s="194">
        <f t="shared" si="4"/>
        <v>43</v>
      </c>
    </row>
    <row r="56" spans="2:15" ht="13">
      <c r="B56" s="83" t="s">
        <v>69</v>
      </c>
      <c r="C56" s="84"/>
      <c r="D56" s="103" t="s">
        <v>122</v>
      </c>
      <c r="E56" s="103" t="s">
        <v>65</v>
      </c>
      <c r="F56" s="103" t="s">
        <v>273</v>
      </c>
      <c r="G56" s="104">
        <v>1</v>
      </c>
      <c r="H56" s="105"/>
      <c r="I56" s="200">
        <f>662+10+10</f>
        <v>682</v>
      </c>
      <c r="J56" s="59"/>
      <c r="K56" s="200">
        <f>692+10+10</f>
        <v>712</v>
      </c>
      <c r="M56" s="194" t="e">
        <f t="shared" ref="M56:M63" si="5">+M55+1</f>
        <v>#REF!</v>
      </c>
      <c r="O56" s="194">
        <f t="shared" si="4"/>
        <v>44</v>
      </c>
    </row>
    <row r="57" spans="2:15" ht="13">
      <c r="B57" s="83" t="s">
        <v>70</v>
      </c>
      <c r="C57" s="84"/>
      <c r="D57" s="103" t="s">
        <v>122</v>
      </c>
      <c r="E57" s="103" t="s">
        <v>65</v>
      </c>
      <c r="F57" s="103" t="s">
        <v>273</v>
      </c>
      <c r="G57" s="104">
        <v>1</v>
      </c>
      <c r="H57" s="105"/>
      <c r="I57" s="200">
        <f>520+3</f>
        <v>523</v>
      </c>
      <c r="J57" s="59"/>
      <c r="K57" s="200">
        <f>606+3</f>
        <v>609</v>
      </c>
      <c r="M57" s="194" t="e">
        <f>+M52+1</f>
        <v>#REF!</v>
      </c>
      <c r="O57" s="194">
        <f t="shared" si="4"/>
        <v>45</v>
      </c>
    </row>
    <row r="58" spans="2:15" ht="13">
      <c r="B58" s="83" t="s">
        <v>72</v>
      </c>
      <c r="C58" s="84"/>
      <c r="D58" s="103" t="s">
        <v>122</v>
      </c>
      <c r="E58" s="103" t="s">
        <v>65</v>
      </c>
      <c r="F58" s="103" t="s">
        <v>298</v>
      </c>
      <c r="G58" s="104">
        <v>1</v>
      </c>
      <c r="H58" s="105"/>
      <c r="I58" s="200">
        <v>426</v>
      </c>
      <c r="J58" s="59"/>
      <c r="K58" s="200">
        <v>500</v>
      </c>
      <c r="M58" s="194" t="e">
        <f t="shared" si="5"/>
        <v>#REF!</v>
      </c>
      <c r="O58" s="194">
        <f t="shared" si="4"/>
        <v>46</v>
      </c>
    </row>
    <row r="59" spans="2:15" ht="13">
      <c r="B59" s="83" t="s">
        <v>73</v>
      </c>
      <c r="C59" s="84"/>
      <c r="D59" s="103" t="s">
        <v>122</v>
      </c>
      <c r="E59" s="103" t="s">
        <v>65</v>
      </c>
      <c r="F59" s="103" t="s">
        <v>298</v>
      </c>
      <c r="G59" s="104">
        <v>1</v>
      </c>
      <c r="H59" s="105"/>
      <c r="I59" s="200">
        <v>400</v>
      </c>
      <c r="J59" s="59"/>
      <c r="K59" s="200">
        <v>453</v>
      </c>
      <c r="M59" s="194" t="e">
        <f t="shared" si="5"/>
        <v>#REF!</v>
      </c>
      <c r="O59" s="194">
        <f t="shared" si="4"/>
        <v>47</v>
      </c>
    </row>
    <row r="60" spans="2:15" ht="15.5">
      <c r="B60" s="83" t="s">
        <v>557</v>
      </c>
      <c r="C60" s="84"/>
      <c r="D60" s="103" t="s">
        <v>122</v>
      </c>
      <c r="E60" s="103" t="s">
        <v>65</v>
      </c>
      <c r="F60" s="103" t="s">
        <v>298</v>
      </c>
      <c r="G60" s="104">
        <v>1</v>
      </c>
      <c r="H60" s="105"/>
      <c r="I60" s="200">
        <v>344</v>
      </c>
      <c r="J60" s="59"/>
      <c r="K60" s="200">
        <v>400</v>
      </c>
      <c r="M60" s="194" t="e">
        <f t="shared" si="5"/>
        <v>#REF!</v>
      </c>
      <c r="O60" s="194">
        <f t="shared" si="4"/>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4"/>
        <v>49</v>
      </c>
    </row>
    <row r="62" spans="2:15" ht="15.5">
      <c r="B62" s="83" t="s">
        <v>556</v>
      </c>
      <c r="C62" s="228"/>
      <c r="D62" s="103" t="s">
        <v>122</v>
      </c>
      <c r="E62" s="103" t="s">
        <v>65</v>
      </c>
      <c r="F62" s="103" t="s">
        <v>298</v>
      </c>
      <c r="G62" s="104">
        <v>1</v>
      </c>
      <c r="H62" s="105"/>
      <c r="I62" s="198">
        <v>210</v>
      </c>
      <c r="J62" s="59"/>
      <c r="K62" s="198">
        <v>236</v>
      </c>
      <c r="M62" s="194" t="e">
        <f t="shared" si="5"/>
        <v>#REF!</v>
      </c>
      <c r="O62" s="194">
        <f t="shared" si="4"/>
        <v>50</v>
      </c>
    </row>
    <row r="63" spans="2:15" ht="13">
      <c r="B63" s="201" t="s">
        <v>62</v>
      </c>
      <c r="C63" s="84"/>
      <c r="D63" s="76"/>
      <c r="E63" s="76"/>
      <c r="F63" s="77"/>
      <c r="G63" s="202"/>
      <c r="H63" s="202"/>
      <c r="I63" s="203">
        <f>SUM(I49:I62)</f>
        <v>8876</v>
      </c>
      <c r="J63" s="204"/>
      <c r="K63" s="203">
        <f>SUM(K49:K62)</f>
        <v>9427</v>
      </c>
      <c r="M63" s="194" t="e">
        <f t="shared" si="5"/>
        <v>#REF!</v>
      </c>
    </row>
    <row r="64" spans="2:15" ht="13">
      <c r="B64" s="90" t="s">
        <v>471</v>
      </c>
      <c r="C64" s="90"/>
      <c r="D64" s="76"/>
      <c r="E64" s="76"/>
      <c r="F64" s="77"/>
      <c r="G64" s="76"/>
      <c r="H64" s="76"/>
      <c r="I64" s="199"/>
      <c r="J64" s="76"/>
      <c r="K64" s="199"/>
    </row>
    <row r="65" spans="2:15" ht="13">
      <c r="B65" s="83" t="s">
        <v>176</v>
      </c>
      <c r="C65" s="84"/>
      <c r="D65" s="103" t="s">
        <v>114</v>
      </c>
      <c r="E65" s="103" t="s">
        <v>254</v>
      </c>
      <c r="F65" s="103" t="s">
        <v>273</v>
      </c>
      <c r="G65" s="104">
        <v>1</v>
      </c>
      <c r="H65" s="105"/>
      <c r="I65" s="200">
        <f>1037+10</f>
        <v>1047</v>
      </c>
      <c r="J65" s="59"/>
      <c r="K65" s="200">
        <v>1130</v>
      </c>
      <c r="O65" s="194">
        <f>+O62+1</f>
        <v>51</v>
      </c>
    </row>
    <row r="66" spans="2:15" ht="13">
      <c r="B66" s="83" t="s">
        <v>183</v>
      </c>
      <c r="C66" s="84"/>
      <c r="D66" s="103" t="s">
        <v>114</v>
      </c>
      <c r="E66" s="103" t="s">
        <v>255</v>
      </c>
      <c r="F66" s="103" t="s">
        <v>273</v>
      </c>
      <c r="G66" s="104">
        <v>1</v>
      </c>
      <c r="H66" s="105"/>
      <c r="I66" s="193">
        <f>1030+6+3</f>
        <v>1039</v>
      </c>
      <c r="J66" s="59"/>
      <c r="K66" s="193">
        <v>1130</v>
      </c>
      <c r="M66" s="194" t="e">
        <f>+#REF!+1</f>
        <v>#REF!</v>
      </c>
      <c r="O66" s="194">
        <f t="shared" ref="O66:O97" si="6">+O65+1</f>
        <v>52</v>
      </c>
    </row>
    <row r="67" spans="2:15" ht="13">
      <c r="B67" s="83" t="s">
        <v>80</v>
      </c>
      <c r="C67" s="84"/>
      <c r="D67" s="103" t="s">
        <v>78</v>
      </c>
      <c r="E67" s="103" t="s">
        <v>81</v>
      </c>
      <c r="F67" s="103" t="s">
        <v>298</v>
      </c>
      <c r="G67" s="104">
        <v>1</v>
      </c>
      <c r="H67" s="105"/>
      <c r="I67" s="200">
        <v>720</v>
      </c>
      <c r="J67" s="59"/>
      <c r="K67" s="200">
        <v>807</v>
      </c>
      <c r="M67" s="194" t="e">
        <f>+M63+1</f>
        <v>#REF!</v>
      </c>
      <c r="O67" s="194">
        <f t="shared" si="6"/>
        <v>53</v>
      </c>
    </row>
    <row r="68" spans="2:15" ht="13">
      <c r="B68" s="83" t="s">
        <v>499</v>
      </c>
      <c r="C68" s="84"/>
      <c r="D68" s="103" t="s">
        <v>120</v>
      </c>
      <c r="E68" s="103" t="s">
        <v>500</v>
      </c>
      <c r="F68" s="103" t="s">
        <v>273</v>
      </c>
      <c r="G68" s="104">
        <v>1</v>
      </c>
      <c r="H68" s="105"/>
      <c r="I68" s="200">
        <v>750</v>
      </c>
      <c r="J68" s="59"/>
      <c r="K68" s="200">
        <v>731</v>
      </c>
      <c r="O68" s="194">
        <f t="shared" si="6"/>
        <v>54</v>
      </c>
    </row>
    <row r="69" spans="2:15" ht="13">
      <c r="B69" s="83" t="s">
        <v>187</v>
      </c>
      <c r="C69" s="84"/>
      <c r="D69" s="103" t="s">
        <v>114</v>
      </c>
      <c r="E69" s="103" t="s">
        <v>255</v>
      </c>
      <c r="F69" s="103" t="s">
        <v>413</v>
      </c>
      <c r="G69" s="104">
        <v>1</v>
      </c>
      <c r="H69" s="105"/>
      <c r="I69" s="200">
        <v>0</v>
      </c>
      <c r="J69" s="59"/>
      <c r="K69" s="200">
        <v>725</v>
      </c>
      <c r="M69" s="194" t="e">
        <f>+M66+1</f>
        <v>#REF!</v>
      </c>
      <c r="O69" s="194">
        <f t="shared" si="6"/>
        <v>55</v>
      </c>
    </row>
    <row r="70" spans="2:15" ht="13">
      <c r="B70" s="83" t="s">
        <v>561</v>
      </c>
      <c r="C70" s="84"/>
      <c r="D70" s="103" t="s">
        <v>120</v>
      </c>
      <c r="E70" s="103" t="s">
        <v>562</v>
      </c>
      <c r="F70" s="103" t="s">
        <v>273</v>
      </c>
      <c r="G70" s="104">
        <v>1</v>
      </c>
      <c r="H70" s="105"/>
      <c r="I70" s="193">
        <v>745</v>
      </c>
      <c r="J70" s="59"/>
      <c r="K70" s="193">
        <v>695</v>
      </c>
      <c r="O70" s="194">
        <f t="shared" si="6"/>
        <v>56</v>
      </c>
    </row>
    <row r="71" spans="2:15" ht="15.5">
      <c r="B71" s="83" t="s">
        <v>555</v>
      </c>
      <c r="C71" s="84"/>
      <c r="D71" s="103" t="s">
        <v>95</v>
      </c>
      <c r="E71" s="103" t="s">
        <v>87</v>
      </c>
      <c r="F71" s="103" t="s">
        <v>273</v>
      </c>
      <c r="G71" s="104">
        <v>1</v>
      </c>
      <c r="H71" s="105"/>
      <c r="I71" s="200">
        <v>537</v>
      </c>
      <c r="J71" s="59"/>
      <c r="K71" s="200">
        <v>599</v>
      </c>
      <c r="M71" s="194" t="e">
        <f>+#REF!+1</f>
        <v>#REF!</v>
      </c>
      <c r="O71" s="194">
        <f t="shared" si="6"/>
        <v>57</v>
      </c>
    </row>
    <row r="72" spans="2:15" ht="13">
      <c r="B72" s="83" t="s">
        <v>277</v>
      </c>
      <c r="C72" s="84"/>
      <c r="D72" s="103" t="s">
        <v>114</v>
      </c>
      <c r="E72" s="103" t="s">
        <v>254</v>
      </c>
      <c r="F72" s="103" t="s">
        <v>273</v>
      </c>
      <c r="G72" s="104">
        <v>1</v>
      </c>
      <c r="H72" s="105"/>
      <c r="I72" s="193">
        <v>518.5</v>
      </c>
      <c r="J72" s="59"/>
      <c r="K72" s="193">
        <v>565</v>
      </c>
      <c r="M72" s="194" t="e">
        <f>+#REF!+1</f>
        <v>#REF!</v>
      </c>
      <c r="O72" s="194">
        <f t="shared" si="6"/>
        <v>58</v>
      </c>
    </row>
    <row r="73" spans="2:15" ht="13">
      <c r="B73" s="83" t="s">
        <v>104</v>
      </c>
      <c r="C73" s="84"/>
      <c r="D73" s="103" t="s">
        <v>120</v>
      </c>
      <c r="E73" s="103" t="s">
        <v>105</v>
      </c>
      <c r="F73" s="103" t="s">
        <v>273</v>
      </c>
      <c r="G73" s="104">
        <v>1</v>
      </c>
      <c r="H73" s="105"/>
      <c r="I73" s="193">
        <f>543+9</f>
        <v>552</v>
      </c>
      <c r="J73" s="59"/>
      <c r="K73" s="193">
        <f>543+9</f>
        <v>552</v>
      </c>
      <c r="O73" s="194">
        <f t="shared" si="6"/>
        <v>59</v>
      </c>
    </row>
    <row r="74" spans="2:15" ht="15.5">
      <c r="B74" s="83" t="s">
        <v>554</v>
      </c>
      <c r="C74" s="84"/>
      <c r="D74" s="103" t="s">
        <v>120</v>
      </c>
      <c r="E74" s="103" t="s">
        <v>112</v>
      </c>
      <c r="F74" s="103" t="s">
        <v>273</v>
      </c>
      <c r="G74" s="104">
        <v>0.5</v>
      </c>
      <c r="H74" s="105"/>
      <c r="I74" s="200">
        <v>422</v>
      </c>
      <c r="J74" s="59"/>
      <c r="K74" s="200">
        <v>519</v>
      </c>
      <c r="M74" s="194" t="e">
        <f>+M72+1</f>
        <v>#REF!</v>
      </c>
      <c r="O74" s="194">
        <f t="shared" si="6"/>
        <v>60</v>
      </c>
    </row>
    <row r="75" spans="2:15" ht="13">
      <c r="B75" s="83" t="s">
        <v>101</v>
      </c>
      <c r="C75" s="84"/>
      <c r="D75" s="103" t="s">
        <v>99</v>
      </c>
      <c r="E75" s="103" t="s">
        <v>100</v>
      </c>
      <c r="F75" s="103" t="s">
        <v>412</v>
      </c>
      <c r="G75" s="104">
        <v>1</v>
      </c>
      <c r="H75" s="105"/>
      <c r="I75" s="193">
        <v>0</v>
      </c>
      <c r="J75" s="59"/>
      <c r="K75" s="193">
        <v>503</v>
      </c>
      <c r="M75" s="194" t="e">
        <f t="shared" ref="M75" si="7">+M74+1</f>
        <v>#REF!</v>
      </c>
      <c r="O75" s="194">
        <f t="shared" si="6"/>
        <v>61</v>
      </c>
    </row>
    <row r="76" spans="2:15" ht="13">
      <c r="B76" s="83" t="s">
        <v>113</v>
      </c>
      <c r="C76" s="84"/>
      <c r="D76" s="103" t="s">
        <v>114</v>
      </c>
      <c r="E76" s="103" t="s">
        <v>115</v>
      </c>
      <c r="F76" s="103" t="s">
        <v>412</v>
      </c>
      <c r="G76" s="104">
        <v>1</v>
      </c>
      <c r="H76" s="105"/>
      <c r="I76" s="200">
        <v>0</v>
      </c>
      <c r="J76" s="59"/>
      <c r="K76" s="200">
        <v>503</v>
      </c>
      <c r="M76" s="194" t="e">
        <f>+#REF!+1</f>
        <v>#REF!</v>
      </c>
      <c r="O76" s="194">
        <f t="shared" si="6"/>
        <v>62</v>
      </c>
    </row>
    <row r="77" spans="2:15" ht="13">
      <c r="B77" s="83" t="s">
        <v>102</v>
      </c>
      <c r="C77" s="84"/>
      <c r="D77" s="103" t="s">
        <v>99</v>
      </c>
      <c r="E77" s="103" t="s">
        <v>103</v>
      </c>
      <c r="F77" s="103" t="s">
        <v>273</v>
      </c>
      <c r="G77" s="104">
        <v>1</v>
      </c>
      <c r="H77" s="105"/>
      <c r="I77" s="193">
        <v>280</v>
      </c>
      <c r="J77" s="59"/>
      <c r="K77" s="193">
        <v>375</v>
      </c>
      <c r="M77" s="194" t="e">
        <f t="shared" ref="M77" si="8">+M76+1</f>
        <v>#REF!</v>
      </c>
      <c r="O77" s="194">
        <f t="shared" si="6"/>
        <v>63</v>
      </c>
    </row>
    <row r="78" spans="2:15" ht="13">
      <c r="B78" s="83" t="s">
        <v>352</v>
      </c>
      <c r="C78" s="84"/>
      <c r="D78" s="103" t="s">
        <v>114</v>
      </c>
      <c r="E78" s="103" t="s">
        <v>255</v>
      </c>
      <c r="F78" s="103" t="s">
        <v>273</v>
      </c>
      <c r="G78" s="104">
        <v>1</v>
      </c>
      <c r="H78" s="105"/>
      <c r="I78" s="193">
        <v>273</v>
      </c>
      <c r="J78" s="59"/>
      <c r="K78" s="193">
        <v>309</v>
      </c>
      <c r="O78" s="194">
        <f t="shared" si="6"/>
        <v>64</v>
      </c>
    </row>
    <row r="79" spans="2:15" ht="13">
      <c r="B79" s="83" t="s">
        <v>89</v>
      </c>
      <c r="C79" s="84"/>
      <c r="D79" s="103" t="s">
        <v>78</v>
      </c>
      <c r="E79" s="103" t="s">
        <v>90</v>
      </c>
      <c r="F79" s="103" t="s">
        <v>298</v>
      </c>
      <c r="G79" s="104">
        <v>1</v>
      </c>
      <c r="H79" s="105"/>
      <c r="I79" s="200">
        <v>184</v>
      </c>
      <c r="J79" s="59"/>
      <c r="K79" s="200">
        <v>215</v>
      </c>
      <c r="M79" s="194" t="e">
        <f>+#REF!+1</f>
        <v>#REF!</v>
      </c>
      <c r="O79" s="194">
        <f>+O78+1</f>
        <v>65</v>
      </c>
    </row>
    <row r="80" spans="2:15" ht="13">
      <c r="B80" s="83" t="s">
        <v>192</v>
      </c>
      <c r="C80" s="84"/>
      <c r="D80" s="103" t="s">
        <v>114</v>
      </c>
      <c r="E80" s="103" t="s">
        <v>256</v>
      </c>
      <c r="F80" s="103" t="s">
        <v>412</v>
      </c>
      <c r="G80" s="104">
        <v>1</v>
      </c>
      <c r="H80" s="105"/>
      <c r="I80" s="200">
        <v>0</v>
      </c>
      <c r="J80" s="59"/>
      <c r="K80" s="200">
        <v>191</v>
      </c>
      <c r="M80" s="194" t="e">
        <f>+#REF!+1</f>
        <v>#REF!</v>
      </c>
      <c r="O80" s="194">
        <f>+O79+1</f>
        <v>66</v>
      </c>
    </row>
    <row r="81" spans="2:15" ht="13">
      <c r="B81" s="83" t="s">
        <v>106</v>
      </c>
      <c r="C81" s="84"/>
      <c r="D81" s="103" t="s">
        <v>120</v>
      </c>
      <c r="E81" s="103" t="s">
        <v>107</v>
      </c>
      <c r="F81" s="103" t="s">
        <v>298</v>
      </c>
      <c r="G81" s="104">
        <v>1</v>
      </c>
      <c r="H81" s="105"/>
      <c r="I81" s="200">
        <v>110</v>
      </c>
      <c r="J81" s="59"/>
      <c r="K81" s="200">
        <v>121</v>
      </c>
      <c r="M81" s="194" t="e">
        <f>+#REF!+1</f>
        <v>#REF!</v>
      </c>
      <c r="O81" s="194">
        <f t="shared" si="6"/>
        <v>67</v>
      </c>
    </row>
    <row r="82" spans="2:15" ht="13">
      <c r="B82" s="83" t="s">
        <v>96</v>
      </c>
      <c r="C82" s="228"/>
      <c r="D82" s="103" t="s">
        <v>95</v>
      </c>
      <c r="E82" s="103" t="s">
        <v>87</v>
      </c>
      <c r="F82" s="103" t="s">
        <v>412</v>
      </c>
      <c r="G82" s="104">
        <v>1</v>
      </c>
      <c r="H82" s="105"/>
      <c r="I82" s="193">
        <v>0</v>
      </c>
      <c r="J82" s="59"/>
      <c r="K82" s="193">
        <v>117</v>
      </c>
      <c r="M82" s="194" t="e">
        <f>+#REF!+1</f>
        <v>#REF!</v>
      </c>
      <c r="O82" s="194">
        <f t="shared" si="6"/>
        <v>68</v>
      </c>
    </row>
    <row r="83" spans="2:15" ht="13">
      <c r="B83" s="83" t="s">
        <v>203</v>
      </c>
      <c r="C83" s="84"/>
      <c r="D83" s="103" t="s">
        <v>114</v>
      </c>
      <c r="E83" s="103" t="s">
        <v>256</v>
      </c>
      <c r="F83" s="103" t="s">
        <v>412</v>
      </c>
      <c r="G83" s="104">
        <v>1</v>
      </c>
      <c r="H83" s="105"/>
      <c r="I83" s="193">
        <v>0</v>
      </c>
      <c r="J83" s="59"/>
      <c r="K83" s="193">
        <v>92</v>
      </c>
      <c r="M83" s="194" t="e">
        <f>+M81+1</f>
        <v>#REF!</v>
      </c>
      <c r="O83" s="194">
        <f>+O82+1</f>
        <v>69</v>
      </c>
    </row>
    <row r="84" spans="2:15" ht="13">
      <c r="B84" s="83" t="s">
        <v>108</v>
      </c>
      <c r="C84" s="84"/>
      <c r="D84" s="103" t="s">
        <v>120</v>
      </c>
      <c r="E84" s="103" t="s">
        <v>107</v>
      </c>
      <c r="F84" s="103" t="s">
        <v>273</v>
      </c>
      <c r="G84" s="104">
        <v>1</v>
      </c>
      <c r="H84" s="105"/>
      <c r="I84" s="200">
        <v>60</v>
      </c>
      <c r="J84" s="59"/>
      <c r="K84" s="200">
        <v>80</v>
      </c>
      <c r="M84" s="194" t="e">
        <f t="shared" ref="M84:M98" si="9">+M83+1</f>
        <v>#REF!</v>
      </c>
      <c r="O84" s="194">
        <f t="shared" si="6"/>
        <v>70</v>
      </c>
    </row>
    <row r="85" spans="2:15" ht="13">
      <c r="B85" s="83" t="s">
        <v>211</v>
      </c>
      <c r="C85" s="84"/>
      <c r="D85" s="103" t="s">
        <v>114</v>
      </c>
      <c r="E85" s="103" t="s">
        <v>256</v>
      </c>
      <c r="F85" s="103" t="s">
        <v>412</v>
      </c>
      <c r="G85" s="104">
        <v>1</v>
      </c>
      <c r="H85" s="105"/>
      <c r="I85" s="200">
        <v>0</v>
      </c>
      <c r="J85" s="59"/>
      <c r="K85" s="200">
        <v>73</v>
      </c>
      <c r="M85" s="194" t="e">
        <f>+#REF!+1</f>
        <v>#REF!</v>
      </c>
      <c r="O85" s="194">
        <f>O84+1</f>
        <v>71</v>
      </c>
    </row>
    <row r="86" spans="2:15" ht="13">
      <c r="B86" s="83" t="s">
        <v>220</v>
      </c>
      <c r="C86" s="84"/>
      <c r="D86" s="103" t="s">
        <v>114</v>
      </c>
      <c r="E86" s="103" t="s">
        <v>256</v>
      </c>
      <c r="F86" s="103" t="s">
        <v>412</v>
      </c>
      <c r="G86" s="104">
        <v>1</v>
      </c>
      <c r="H86" s="105"/>
      <c r="I86" s="200">
        <v>0</v>
      </c>
      <c r="J86" s="59"/>
      <c r="K86" s="200">
        <v>67</v>
      </c>
      <c r="M86" s="194" t="e">
        <f>+#REF!+1</f>
        <v>#REF!</v>
      </c>
      <c r="O86" s="194">
        <f t="shared" si="6"/>
        <v>72</v>
      </c>
    </row>
    <row r="87" spans="2:15" ht="13">
      <c r="B87" s="83" t="s">
        <v>109</v>
      </c>
      <c r="C87" s="84"/>
      <c r="D87" s="103" t="s">
        <v>120</v>
      </c>
      <c r="E87" s="103" t="s">
        <v>107</v>
      </c>
      <c r="F87" s="103" t="s">
        <v>273</v>
      </c>
      <c r="G87" s="104">
        <v>1</v>
      </c>
      <c r="H87" s="105"/>
      <c r="I87" s="200">
        <v>55</v>
      </c>
      <c r="J87" s="59"/>
      <c r="K87" s="200">
        <v>56</v>
      </c>
      <c r="M87" s="194" t="e">
        <f>+#REF!+1</f>
        <v>#REF!</v>
      </c>
      <c r="O87" s="194">
        <f t="shared" si="6"/>
        <v>73</v>
      </c>
    </row>
    <row r="88" spans="2:15" ht="13">
      <c r="B88" s="83" t="s">
        <v>224</v>
      </c>
      <c r="C88" s="84"/>
      <c r="D88" s="103" t="s">
        <v>114</v>
      </c>
      <c r="E88" s="103" t="s">
        <v>255</v>
      </c>
      <c r="F88" s="103" t="s">
        <v>412</v>
      </c>
      <c r="G88" s="104">
        <v>1</v>
      </c>
      <c r="H88" s="105"/>
      <c r="I88" s="193">
        <v>0</v>
      </c>
      <c r="J88" s="59"/>
      <c r="K88" s="193">
        <v>53</v>
      </c>
      <c r="M88" s="194" t="e">
        <f t="shared" si="9"/>
        <v>#REF!</v>
      </c>
      <c r="O88" s="194">
        <f t="shared" si="6"/>
        <v>74</v>
      </c>
    </row>
    <row r="89" spans="2:15" ht="13">
      <c r="B89" s="83" t="s">
        <v>110</v>
      </c>
      <c r="C89" s="84"/>
      <c r="D89" s="103" t="s">
        <v>120</v>
      </c>
      <c r="E89" s="103" t="s">
        <v>107</v>
      </c>
      <c r="F89" s="103" t="s">
        <v>412</v>
      </c>
      <c r="G89" s="104">
        <v>1</v>
      </c>
      <c r="H89" s="105"/>
      <c r="I89" s="200">
        <v>0</v>
      </c>
      <c r="J89" s="59"/>
      <c r="K89" s="200">
        <v>48</v>
      </c>
      <c r="M89" s="194" t="e">
        <f t="shared" si="9"/>
        <v>#REF!</v>
      </c>
      <c r="O89" s="194">
        <f t="shared" si="6"/>
        <v>75</v>
      </c>
    </row>
    <row r="90" spans="2:15" ht="13">
      <c r="B90" s="83" t="s">
        <v>111</v>
      </c>
      <c r="C90" s="84"/>
      <c r="D90" s="103" t="s">
        <v>120</v>
      </c>
      <c r="E90" s="103" t="s">
        <v>107</v>
      </c>
      <c r="F90" s="103" t="s">
        <v>298</v>
      </c>
      <c r="G90" s="104">
        <v>1</v>
      </c>
      <c r="H90" s="105"/>
      <c r="I90" s="193">
        <v>45</v>
      </c>
      <c r="J90" s="59"/>
      <c r="K90" s="193">
        <v>47</v>
      </c>
      <c r="M90" s="194" t="e">
        <f t="shared" si="9"/>
        <v>#REF!</v>
      </c>
      <c r="O90" s="194">
        <f t="shared" si="6"/>
        <v>76</v>
      </c>
    </row>
    <row r="91" spans="2:15" ht="13">
      <c r="B91" s="83" t="s">
        <v>226</v>
      </c>
      <c r="C91" s="84"/>
      <c r="D91" s="103" t="s">
        <v>114</v>
      </c>
      <c r="E91" s="103" t="s">
        <v>257</v>
      </c>
      <c r="F91" s="103" t="s">
        <v>412</v>
      </c>
      <c r="G91" s="104">
        <v>1</v>
      </c>
      <c r="H91" s="105"/>
      <c r="I91" s="200">
        <v>0</v>
      </c>
      <c r="J91" s="59"/>
      <c r="K91" s="200">
        <v>33</v>
      </c>
      <c r="M91" s="194" t="e">
        <f>+M90+1</f>
        <v>#REF!</v>
      </c>
      <c r="O91" s="194">
        <f t="shared" si="6"/>
        <v>77</v>
      </c>
    </row>
    <row r="92" spans="2:15" ht="15.5">
      <c r="B92" s="83" t="s">
        <v>553</v>
      </c>
      <c r="C92" s="84"/>
      <c r="D92" s="103" t="s">
        <v>120</v>
      </c>
      <c r="E92" s="103" t="s">
        <v>112</v>
      </c>
      <c r="F92" s="103" t="s">
        <v>298</v>
      </c>
      <c r="G92" s="104">
        <v>0.5</v>
      </c>
      <c r="H92" s="105"/>
      <c r="I92" s="193">
        <v>25</v>
      </c>
      <c r="J92" s="59"/>
      <c r="K92" s="193">
        <v>25</v>
      </c>
      <c r="M92" s="194" t="e">
        <f t="shared" si="9"/>
        <v>#REF!</v>
      </c>
      <c r="O92" s="194">
        <f t="shared" si="6"/>
        <v>78</v>
      </c>
    </row>
    <row r="93" spans="2:15" ht="13">
      <c r="B93" s="83" t="s">
        <v>229</v>
      </c>
      <c r="C93" s="84"/>
      <c r="D93" s="103" t="s">
        <v>114</v>
      </c>
      <c r="E93" s="103" t="s">
        <v>255</v>
      </c>
      <c r="F93" s="103" t="s">
        <v>412</v>
      </c>
      <c r="G93" s="104">
        <v>1</v>
      </c>
      <c r="H93" s="105"/>
      <c r="I93" s="200">
        <v>0</v>
      </c>
      <c r="J93" s="59"/>
      <c r="K93" s="200">
        <v>23</v>
      </c>
      <c r="M93" s="194" t="e">
        <f t="shared" si="9"/>
        <v>#REF!</v>
      </c>
      <c r="O93" s="194">
        <f t="shared" si="6"/>
        <v>79</v>
      </c>
    </row>
    <row r="94" spans="2:15" ht="13">
      <c r="B94" s="83" t="s">
        <v>232</v>
      </c>
      <c r="C94" s="84"/>
      <c r="D94" s="103" t="s">
        <v>114</v>
      </c>
      <c r="E94" s="103" t="s">
        <v>255</v>
      </c>
      <c r="F94" s="103" t="s">
        <v>412</v>
      </c>
      <c r="G94" s="104">
        <v>1</v>
      </c>
      <c r="H94" s="105"/>
      <c r="I94" s="193">
        <v>0</v>
      </c>
      <c r="J94" s="59"/>
      <c r="K94" s="193">
        <v>20</v>
      </c>
      <c r="M94" s="194" t="e">
        <f t="shared" si="9"/>
        <v>#REF!</v>
      </c>
      <c r="O94" s="194">
        <f t="shared" si="6"/>
        <v>80</v>
      </c>
    </row>
    <row r="95" spans="2:15" ht="13">
      <c r="B95" s="83" t="s">
        <v>234</v>
      </c>
      <c r="C95" s="84"/>
      <c r="D95" s="103" t="s">
        <v>114</v>
      </c>
      <c r="E95" s="103" t="s">
        <v>257</v>
      </c>
      <c r="F95" s="103" t="s">
        <v>412</v>
      </c>
      <c r="G95" s="104">
        <v>1</v>
      </c>
      <c r="H95" s="105"/>
      <c r="I95" s="200">
        <v>0</v>
      </c>
      <c r="J95" s="59"/>
      <c r="K95" s="200">
        <v>12</v>
      </c>
      <c r="M95" s="194" t="e">
        <f t="shared" si="9"/>
        <v>#REF!</v>
      </c>
      <c r="O95" s="194">
        <f t="shared" si="6"/>
        <v>81</v>
      </c>
    </row>
    <row r="96" spans="2:15" ht="13">
      <c r="B96" s="83" t="s">
        <v>237</v>
      </c>
      <c r="C96" s="84"/>
      <c r="D96" s="103" t="s">
        <v>114</v>
      </c>
      <c r="E96" s="103" t="s">
        <v>258</v>
      </c>
      <c r="F96" s="103" t="s">
        <v>412</v>
      </c>
      <c r="G96" s="104">
        <v>1</v>
      </c>
      <c r="H96" s="105"/>
      <c r="I96" s="193">
        <v>0</v>
      </c>
      <c r="J96" s="59"/>
      <c r="K96" s="193">
        <v>10</v>
      </c>
      <c r="M96" s="194" t="e">
        <f t="shared" si="9"/>
        <v>#REF!</v>
      </c>
      <c r="O96" s="194">
        <f t="shared" si="6"/>
        <v>82</v>
      </c>
    </row>
    <row r="97" spans="1:16" ht="13">
      <c r="B97" s="83" t="s">
        <v>240</v>
      </c>
      <c r="C97" s="84"/>
      <c r="D97" s="103" t="s">
        <v>114</v>
      </c>
      <c r="E97" s="103" t="s">
        <v>256</v>
      </c>
      <c r="F97" s="103" t="s">
        <v>243</v>
      </c>
      <c r="G97" s="104">
        <v>1</v>
      </c>
      <c r="H97" s="105"/>
      <c r="I97" s="198">
        <v>0</v>
      </c>
      <c r="J97" s="59"/>
      <c r="K97" s="198">
        <v>4</v>
      </c>
      <c r="M97" s="194" t="e">
        <f t="shared" si="9"/>
        <v>#REF!</v>
      </c>
      <c r="O97" s="194">
        <f t="shared" si="6"/>
        <v>83</v>
      </c>
      <c r="P97" s="194" t="s">
        <v>275</v>
      </c>
    </row>
    <row r="98" spans="1:16" ht="13">
      <c r="B98" s="201" t="s">
        <v>62</v>
      </c>
      <c r="C98" s="84"/>
      <c r="D98" s="103"/>
      <c r="E98" s="103"/>
      <c r="F98" s="103"/>
      <c r="G98" s="104"/>
      <c r="H98" s="105"/>
      <c r="I98" s="200">
        <f>SUM(I65:I97)</f>
        <v>7362.5</v>
      </c>
      <c r="J98" s="59"/>
      <c r="K98" s="200">
        <f>SUM(K65:K97)</f>
        <v>10430</v>
      </c>
      <c r="M98" s="194" t="e">
        <f t="shared" si="9"/>
        <v>#REF!</v>
      </c>
      <c r="N98" s="194" t="s">
        <v>138</v>
      </c>
    </row>
    <row r="99" spans="1:16" ht="13.5" thickBot="1">
      <c r="B99" s="241" t="s">
        <v>377</v>
      </c>
      <c r="C99" s="240">
        <f>O97</f>
        <v>83</v>
      </c>
      <c r="I99" s="230">
        <f>+I47+I63+I98</f>
        <v>22720.5</v>
      </c>
      <c r="J99" s="231"/>
      <c r="K99" s="230">
        <f>+K47+K63+K98</f>
        <v>27282.25</v>
      </c>
    </row>
    <row r="100" spans="1:16" ht="13.5" thickTop="1">
      <c r="B100" s="229"/>
      <c r="I100" s="237"/>
      <c r="J100" s="231"/>
      <c r="K100" s="237"/>
    </row>
    <row r="101" spans="1:16" ht="13">
      <c r="B101" s="263" t="s">
        <v>513</v>
      </c>
      <c r="I101" s="237"/>
      <c r="J101" s="231"/>
      <c r="K101" s="237"/>
    </row>
    <row r="102" spans="1:16" ht="13.5">
      <c r="B102" s="238" t="s">
        <v>326</v>
      </c>
      <c r="I102" s="237"/>
      <c r="J102" s="231"/>
      <c r="K102" s="237"/>
    </row>
    <row r="103" spans="1:16" ht="15.5">
      <c r="B103" s="83" t="s">
        <v>552</v>
      </c>
      <c r="D103" s="103" t="s">
        <v>114</v>
      </c>
      <c r="E103" s="103" t="s">
        <v>254</v>
      </c>
      <c r="F103" s="103" t="s">
        <v>273</v>
      </c>
      <c r="G103" s="104">
        <v>1</v>
      </c>
      <c r="I103" s="193">
        <v>668</v>
      </c>
      <c r="J103" s="204"/>
      <c r="K103" s="193">
        <v>760</v>
      </c>
      <c r="M103" s="194" t="e">
        <f>+#REF!+1</f>
        <v>#REF!</v>
      </c>
    </row>
    <row r="104" spans="1:16" ht="13.5">
      <c r="B104" s="264" t="s">
        <v>490</v>
      </c>
      <c r="C104" s="264"/>
      <c r="D104" s="264"/>
      <c r="E104" s="264"/>
      <c r="F104" s="264"/>
      <c r="G104" s="264"/>
      <c r="H104" s="264"/>
      <c r="I104" s="264"/>
      <c r="J104" s="264"/>
      <c r="K104" s="264"/>
    </row>
    <row r="105" spans="1:16" ht="13">
      <c r="B105" s="83" t="s">
        <v>522</v>
      </c>
      <c r="C105" s="84"/>
      <c r="D105" s="103" t="s">
        <v>122</v>
      </c>
      <c r="E105" s="103" t="s">
        <v>65</v>
      </c>
      <c r="F105" s="103" t="s">
        <v>412</v>
      </c>
      <c r="G105" s="104">
        <v>1</v>
      </c>
      <c r="I105" s="193">
        <v>0</v>
      </c>
      <c r="J105" s="204"/>
      <c r="K105" s="193">
        <v>418</v>
      </c>
    </row>
    <row r="106" spans="1:16" ht="13">
      <c r="B106" s="83" t="s">
        <v>523</v>
      </c>
      <c r="C106" s="84"/>
      <c r="D106" s="103" t="s">
        <v>99</v>
      </c>
      <c r="E106" s="103" t="s">
        <v>103</v>
      </c>
      <c r="F106" s="103" t="s">
        <v>273</v>
      </c>
      <c r="G106" s="104">
        <v>1</v>
      </c>
      <c r="I106" s="193">
        <v>280</v>
      </c>
      <c r="J106" s="204"/>
      <c r="K106" s="193">
        <v>345</v>
      </c>
    </row>
    <row r="107" spans="1:16" ht="13">
      <c r="B107" s="229" t="s">
        <v>535</v>
      </c>
      <c r="I107" s="232">
        <f>SUM(I99:I106)</f>
        <v>23668.5</v>
      </c>
      <c r="J107" s="231"/>
      <c r="K107" s="232">
        <f>SUM(K99:K106)</f>
        <v>28805.25</v>
      </c>
    </row>
    <row r="108" spans="1:16" ht="13">
      <c r="B108" s="76"/>
      <c r="C108" s="76"/>
      <c r="D108" s="76"/>
      <c r="E108" s="76"/>
      <c r="F108" s="77"/>
      <c r="G108" s="76"/>
      <c r="H108" s="76"/>
      <c r="I108" s="235"/>
      <c r="J108" s="105"/>
      <c r="K108" s="235"/>
    </row>
    <row r="109" spans="1:16" ht="42.75" customHeight="1">
      <c r="A109" s="236">
        <v>-1</v>
      </c>
      <c r="B109" s="364" t="s">
        <v>286</v>
      </c>
      <c r="C109" s="364"/>
      <c r="D109" s="364"/>
      <c r="E109" s="364"/>
      <c r="F109" s="364"/>
      <c r="G109" s="364"/>
      <c r="H109" s="364"/>
      <c r="I109" s="364"/>
      <c r="J109" s="364"/>
      <c r="K109" s="364"/>
    </row>
    <row r="110" spans="1:16" ht="44.25" customHeight="1">
      <c r="A110" s="236">
        <v>-2</v>
      </c>
      <c r="B110" s="364" t="s">
        <v>285</v>
      </c>
      <c r="C110" s="364"/>
      <c r="D110" s="364"/>
      <c r="E110" s="364"/>
      <c r="F110" s="364"/>
      <c r="G110" s="364"/>
      <c r="H110" s="364"/>
      <c r="I110" s="364"/>
      <c r="J110" s="364"/>
      <c r="K110" s="364"/>
    </row>
    <row r="111" spans="1:16" ht="29.25" customHeight="1">
      <c r="A111" s="236">
        <v>-3</v>
      </c>
      <c r="B111" s="364" t="s">
        <v>118</v>
      </c>
      <c r="C111" s="364"/>
      <c r="D111" s="364"/>
      <c r="E111" s="364"/>
      <c r="F111" s="364"/>
      <c r="G111" s="364"/>
      <c r="H111" s="364"/>
      <c r="I111" s="364"/>
      <c r="J111" s="364"/>
      <c r="K111" s="364"/>
    </row>
    <row r="112" spans="1:16" ht="18" customHeight="1">
      <c r="A112" s="236">
        <v>-4</v>
      </c>
      <c r="B112" s="364" t="s">
        <v>550</v>
      </c>
      <c r="C112" s="364"/>
      <c r="D112" s="364"/>
      <c r="E112" s="364"/>
      <c r="F112" s="364"/>
      <c r="G112" s="364"/>
      <c r="H112" s="364"/>
      <c r="I112" s="364"/>
      <c r="J112" s="364"/>
      <c r="K112" s="364"/>
    </row>
    <row r="113" spans="1:11" ht="17.149999999999999" customHeight="1">
      <c r="A113" s="236">
        <v>-5</v>
      </c>
      <c r="B113" s="364" t="s">
        <v>565</v>
      </c>
      <c r="C113" s="364"/>
      <c r="D113" s="364"/>
      <c r="E113" s="364"/>
      <c r="F113" s="364"/>
      <c r="G113" s="364"/>
      <c r="H113" s="364"/>
      <c r="I113" s="364"/>
      <c r="J113" s="273"/>
      <c r="K113" s="273"/>
    </row>
    <row r="114" spans="1:11" ht="18" customHeight="1">
      <c r="A114" s="236">
        <v>-6</v>
      </c>
      <c r="B114" s="364" t="s">
        <v>563</v>
      </c>
      <c r="C114" s="364"/>
      <c r="D114" s="364"/>
      <c r="E114" s="364"/>
      <c r="F114" s="364"/>
      <c r="G114" s="364"/>
      <c r="H114" s="364"/>
      <c r="I114" s="364"/>
      <c r="J114" s="364"/>
      <c r="K114" s="364"/>
    </row>
    <row r="115" spans="1:11" ht="19.5" customHeight="1">
      <c r="A115" s="236">
        <v>-7</v>
      </c>
      <c r="B115" s="364" t="s">
        <v>455</v>
      </c>
      <c r="C115" s="364"/>
      <c r="D115" s="364"/>
      <c r="E115" s="364"/>
      <c r="F115" s="364"/>
      <c r="G115" s="364"/>
      <c r="H115" s="364"/>
      <c r="I115" s="364"/>
      <c r="J115" s="364"/>
      <c r="K115" s="364"/>
    </row>
    <row r="116" spans="1:11" ht="32.15" customHeight="1">
      <c r="A116" s="236">
        <v>-8</v>
      </c>
      <c r="B116" s="364" t="s">
        <v>566</v>
      </c>
      <c r="C116" s="364"/>
      <c r="D116" s="364"/>
      <c r="E116" s="364"/>
      <c r="F116" s="364"/>
      <c r="G116" s="364"/>
      <c r="H116" s="364"/>
      <c r="I116" s="364"/>
      <c r="J116" s="364"/>
      <c r="K116" s="364"/>
    </row>
    <row r="117" spans="1:11" ht="19.5" customHeight="1">
      <c r="A117" s="236">
        <v>-9</v>
      </c>
      <c r="B117" s="364" t="s">
        <v>133</v>
      </c>
      <c r="C117" s="364"/>
      <c r="D117" s="364"/>
      <c r="E117" s="364"/>
      <c r="F117" s="364"/>
      <c r="G117" s="364"/>
      <c r="H117" s="364"/>
      <c r="I117" s="364"/>
      <c r="J117" s="364"/>
      <c r="K117" s="364"/>
    </row>
    <row r="118" spans="1:11" ht="19.5" customHeight="1">
      <c r="A118" s="236">
        <v>-10</v>
      </c>
      <c r="B118" s="364" t="s">
        <v>543</v>
      </c>
      <c r="C118" s="364"/>
      <c r="D118" s="364"/>
      <c r="E118" s="364"/>
      <c r="F118" s="364"/>
      <c r="G118" s="364"/>
      <c r="H118" s="364"/>
      <c r="I118" s="364"/>
      <c r="J118" s="364"/>
      <c r="K118" s="364"/>
    </row>
    <row r="119" spans="1:11" ht="19.5" customHeight="1">
      <c r="A119" s="236">
        <v>-11</v>
      </c>
      <c r="B119" s="364" t="s">
        <v>410</v>
      </c>
      <c r="C119" s="364"/>
      <c r="D119" s="364"/>
      <c r="E119" s="364"/>
      <c r="F119" s="364"/>
      <c r="G119" s="364"/>
      <c r="H119" s="364"/>
      <c r="I119" s="364"/>
      <c r="J119" s="364"/>
      <c r="K119" s="364"/>
    </row>
    <row r="120" spans="1:11" ht="21.65" customHeight="1">
      <c r="A120" s="236">
        <v>-12</v>
      </c>
      <c r="B120" s="364" t="s">
        <v>343</v>
      </c>
      <c r="C120" s="364"/>
      <c r="D120" s="364"/>
      <c r="E120" s="364"/>
      <c r="F120" s="364"/>
      <c r="G120" s="364"/>
      <c r="H120" s="364"/>
      <c r="I120" s="364"/>
      <c r="J120" s="364"/>
      <c r="K120" s="364"/>
    </row>
    <row r="121" spans="1:11" ht="26.25" customHeight="1">
      <c r="A121" s="236">
        <v>-13</v>
      </c>
      <c r="B121" s="364" t="s">
        <v>551</v>
      </c>
      <c r="C121" s="364"/>
      <c r="D121" s="364"/>
      <c r="E121" s="364"/>
      <c r="F121" s="364"/>
      <c r="G121" s="364"/>
      <c r="H121" s="364"/>
      <c r="I121" s="364"/>
      <c r="J121" s="364"/>
      <c r="K121" s="364"/>
    </row>
  </sheetData>
  <autoFilter ref="A7:P99" xr:uid="{00000000-0009-0000-0000-000062000000}"/>
  <mergeCells count="13">
    <mergeCell ref="B121:K121"/>
    <mergeCell ref="B115:K115"/>
    <mergeCell ref="B116:K116"/>
    <mergeCell ref="B117:K117"/>
    <mergeCell ref="B118:K118"/>
    <mergeCell ref="B119:K119"/>
    <mergeCell ref="B120:K120"/>
    <mergeCell ref="B114:K114"/>
    <mergeCell ref="B109:K109"/>
    <mergeCell ref="B110:K110"/>
    <mergeCell ref="B111:K111"/>
    <mergeCell ref="B112:K112"/>
    <mergeCell ref="B113:I113"/>
  </mergeCells>
  <conditionalFormatting sqref="B8:K107">
    <cfRule type="expression" dxfId="56" priority="1">
      <formula>MOD(ROW(),2)=0</formula>
    </cfRule>
  </conditionalFormatting>
  <pageMargins left="0.45" right="0.45" top="0.25" bottom="0.25" header="0.3" footer="0.3"/>
  <pageSetup paperSize="3" scale="7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545</v>
      </c>
      <c r="C6" s="155"/>
      <c r="D6" s="156">
        <f>'CPN Portfolio 9.30.2015'!K47</f>
        <v>7425.25</v>
      </c>
      <c r="E6" s="156">
        <f>'CPN Portfolio 9.30.2015'!K63</f>
        <v>9427</v>
      </c>
      <c r="F6" s="156">
        <f>'CPN Portfolio 9.30.2015'!K97</f>
        <v>9735</v>
      </c>
      <c r="G6" s="158"/>
      <c r="H6" s="156">
        <f>SUM(D6:G6)</f>
        <v>26587.25</v>
      </c>
      <c r="J6" s="159"/>
    </row>
    <row r="7" spans="1:11">
      <c r="A7" s="147"/>
      <c r="B7" s="155"/>
      <c r="C7" s="155"/>
      <c r="D7" s="163"/>
      <c r="E7" s="163"/>
      <c r="F7" s="163"/>
      <c r="G7" s="158"/>
      <c r="H7" s="163"/>
      <c r="J7" s="159"/>
    </row>
    <row r="8" spans="1:11">
      <c r="A8" s="147"/>
      <c r="B8" s="83" t="s">
        <v>561</v>
      </c>
      <c r="C8" s="155"/>
      <c r="D8" s="267"/>
      <c r="E8" s="267"/>
      <c r="F8" s="272">
        <v>695</v>
      </c>
      <c r="G8" s="271"/>
      <c r="H8" s="267">
        <f>SUM(D8:F8)</f>
        <v>695</v>
      </c>
      <c r="J8" s="159"/>
    </row>
    <row r="9" spans="1:11">
      <c r="A9" s="147"/>
      <c r="B9" s="83"/>
      <c r="C9" s="155"/>
      <c r="D9" s="267"/>
      <c r="E9" s="267"/>
      <c r="F9" s="272"/>
      <c r="G9" s="271"/>
      <c r="H9" s="267"/>
      <c r="J9" s="159"/>
    </row>
    <row r="10" spans="1:11">
      <c r="A10" s="147"/>
      <c r="B10" s="161"/>
      <c r="C10" s="155"/>
      <c r="D10" s="267"/>
      <c r="E10" s="267"/>
      <c r="F10" s="267"/>
      <c r="G10" s="271"/>
      <c r="H10" s="267"/>
      <c r="J10" s="159"/>
    </row>
    <row r="11" spans="1:11">
      <c r="A11" s="147"/>
      <c r="B11" s="155" t="s">
        <v>568</v>
      </c>
      <c r="C11" s="161"/>
      <c r="D11" s="214">
        <f>SUM(D6:D10)</f>
        <v>7425.25</v>
      </c>
      <c r="E11" s="214">
        <f>SUM(E6:E10)</f>
        <v>9427</v>
      </c>
      <c r="F11" s="214">
        <f>SUM(F6:F10)</f>
        <v>10430</v>
      </c>
      <c r="G11" s="214">
        <f>SUM(G6:G10)</f>
        <v>0</v>
      </c>
      <c r="H11" s="214">
        <f>SUM(H6:H10)</f>
        <v>27282.25</v>
      </c>
      <c r="J11" s="159">
        <f>H11-'CPN Portfolio 2.05.16'!K99</f>
        <v>0</v>
      </c>
    </row>
    <row r="12" spans="1:11">
      <c r="A12" s="147"/>
      <c r="B12" s="155"/>
      <c r="C12" s="161"/>
      <c r="D12" s="167"/>
      <c r="E12" s="167"/>
      <c r="F12" s="167"/>
      <c r="G12" s="168"/>
      <c r="H12" s="169"/>
    </row>
    <row r="13" spans="1:11">
      <c r="A13" s="147"/>
      <c r="B13" s="155"/>
      <c r="C13" s="161"/>
      <c r="D13" s="167"/>
      <c r="E13" s="167"/>
      <c r="F13" s="167"/>
      <c r="G13" s="168"/>
      <c r="H13" s="169"/>
    </row>
    <row r="14" spans="1:11">
      <c r="A14" s="147"/>
      <c r="B14" s="155" t="s">
        <v>491</v>
      </c>
      <c r="C14" s="161"/>
      <c r="D14" s="167"/>
      <c r="E14" s="167"/>
      <c r="F14" s="167"/>
      <c r="G14" s="168"/>
      <c r="H14" s="169"/>
    </row>
    <row r="15" spans="1:11">
      <c r="A15" s="147"/>
      <c r="B15" s="238" t="s">
        <v>326</v>
      </c>
      <c r="C15" s="161"/>
      <c r="D15" s="167"/>
      <c r="E15" s="167"/>
      <c r="F15" s="167"/>
      <c r="G15" s="168"/>
      <c r="H15" s="169"/>
    </row>
    <row r="16" spans="1:11">
      <c r="A16" s="147"/>
      <c r="B16" s="160" t="s">
        <v>494</v>
      </c>
      <c r="C16" s="161"/>
      <c r="D16" s="167"/>
      <c r="E16" s="167"/>
      <c r="F16" s="167">
        <v>760</v>
      </c>
      <c r="G16" s="168"/>
      <c r="H16" s="169">
        <f>SUM(D16:F16)</f>
        <v>760</v>
      </c>
    </row>
    <row r="17" spans="1:10">
      <c r="A17" s="147"/>
      <c r="B17" s="239" t="s">
        <v>360</v>
      </c>
      <c r="C17" s="161"/>
      <c r="D17" s="167"/>
      <c r="E17" s="167"/>
      <c r="F17" s="167"/>
      <c r="G17" s="168"/>
      <c r="H17" s="169"/>
    </row>
    <row r="18" spans="1:10">
      <c r="A18" s="147"/>
      <c r="B18" s="160" t="s">
        <v>522</v>
      </c>
      <c r="C18" s="161"/>
      <c r="D18" s="167"/>
      <c r="E18" s="167">
        <v>418</v>
      </c>
      <c r="F18" s="167"/>
      <c r="G18" s="168"/>
      <c r="H18" s="169">
        <f>SUM(D18:F18)</f>
        <v>418</v>
      </c>
    </row>
    <row r="19" spans="1:10">
      <c r="A19" s="147"/>
      <c r="B19" s="160" t="s">
        <v>519</v>
      </c>
      <c r="C19" s="161"/>
      <c r="D19" s="167"/>
      <c r="E19" s="167"/>
      <c r="F19" s="167">
        <v>345</v>
      </c>
      <c r="G19" s="168"/>
      <c r="H19" s="169">
        <f>SUM(D19:F19)</f>
        <v>345</v>
      </c>
    </row>
    <row r="20" spans="1:10" ht="14.5" thickBot="1">
      <c r="A20" s="147"/>
      <c r="B20" s="160" t="s">
        <v>269</v>
      </c>
      <c r="C20" s="161"/>
      <c r="D20" s="171">
        <f>SUM(D16:D19)</f>
        <v>0</v>
      </c>
      <c r="E20" s="171">
        <f t="shared" ref="E20:F20" si="0">SUM(E16:E19)</f>
        <v>418</v>
      </c>
      <c r="F20" s="171">
        <f t="shared" si="0"/>
        <v>1105</v>
      </c>
      <c r="G20" s="168"/>
      <c r="H20" s="171">
        <f>SUM(H16:H19)</f>
        <v>1523</v>
      </c>
      <c r="J20" s="159"/>
    </row>
    <row r="21" spans="1:10" ht="14.5" thickTop="1">
      <c r="A21" s="147"/>
      <c r="B21" s="160"/>
      <c r="C21" s="161"/>
      <c r="D21" s="173"/>
      <c r="E21" s="173"/>
      <c r="F21" s="174"/>
      <c r="G21" s="175"/>
      <c r="H21" s="176"/>
    </row>
    <row r="22" spans="1:10" ht="14.5" thickBot="1">
      <c r="A22" s="147"/>
      <c r="B22" s="148" t="s">
        <v>303</v>
      </c>
      <c r="C22" s="161"/>
      <c r="D22" s="179">
        <f>+D11+D20</f>
        <v>7425.25</v>
      </c>
      <c r="E22" s="179">
        <f>+E11+E20</f>
        <v>9845</v>
      </c>
      <c r="F22" s="179">
        <f>+F11+F20</f>
        <v>11535</v>
      </c>
      <c r="G22" s="175"/>
      <c r="H22" s="179">
        <f>+H11+H20</f>
        <v>28805.25</v>
      </c>
      <c r="J22" s="159">
        <f>H22-'CPN Portfolio 2.05.16'!K107</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B9">
    <cfRule type="expression" dxfId="55" priority="1">
      <formula>MOD(ROW(),2)=0</formula>
    </cfRule>
  </conditionalFormatting>
  <conditionalFormatting sqref="B15">
    <cfRule type="expression" dxfId="54" priority="2">
      <formula>MOD(ROW(),2)=0</formula>
    </cfRule>
  </conditionalFormatting>
  <conditionalFormatting sqref="B18:B19">
    <cfRule type="expression" dxfId="53" priority="4">
      <formula>MOD(ROW(),2)=0</formula>
    </cfRule>
  </conditionalFormatting>
  <pageMargins left="0.7" right="0.7" top="0.75" bottom="0.75" header="0.3" footer="0.3"/>
  <pageSetup scale="83"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545</v>
      </c>
      <c r="C6" s="155"/>
      <c r="D6" s="156">
        <f>'CPN Portfolio 12.31.2015'!I47</f>
        <v>6482</v>
      </c>
      <c r="E6" s="156">
        <f>'CPN Portfolio 12.31.2015'!I63</f>
        <v>8876</v>
      </c>
      <c r="F6" s="156">
        <f>'CPN Portfolio 12.31.2015'!I97</f>
        <v>6617.5</v>
      </c>
      <c r="G6" s="158"/>
      <c r="H6" s="156">
        <f>SUM(D6:G6)</f>
        <v>21975.5</v>
      </c>
      <c r="J6" s="159"/>
    </row>
    <row r="7" spans="1:11">
      <c r="A7" s="147"/>
      <c r="B7" s="155"/>
      <c r="C7" s="155"/>
      <c r="D7" s="163"/>
      <c r="E7" s="163"/>
      <c r="F7" s="163"/>
      <c r="G7" s="158"/>
      <c r="H7" s="163"/>
      <c r="J7" s="159"/>
    </row>
    <row r="8" spans="1:11">
      <c r="A8" s="147"/>
      <c r="B8" s="83" t="s">
        <v>561</v>
      </c>
      <c r="C8" s="155"/>
      <c r="D8" s="267"/>
      <c r="E8" s="267"/>
      <c r="F8" s="272">
        <v>745</v>
      </c>
      <c r="G8" s="271"/>
      <c r="H8" s="267">
        <f>SUM(D8:F8)</f>
        <v>745</v>
      </c>
      <c r="J8" s="159"/>
    </row>
    <row r="9" spans="1:11">
      <c r="A9" s="147"/>
      <c r="B9" s="83"/>
      <c r="C9" s="155"/>
      <c r="D9" s="267"/>
      <c r="E9" s="267"/>
      <c r="F9" s="272"/>
      <c r="G9" s="271"/>
      <c r="H9" s="267"/>
      <c r="J9" s="159"/>
    </row>
    <row r="10" spans="1:11">
      <c r="A10" s="147"/>
      <c r="B10" s="160"/>
      <c r="C10" s="155"/>
      <c r="D10" s="267"/>
      <c r="E10" s="267"/>
      <c r="F10" s="267"/>
      <c r="G10" s="271"/>
      <c r="H10" s="267"/>
      <c r="J10" s="159"/>
    </row>
    <row r="11" spans="1:11">
      <c r="A11" s="147"/>
      <c r="B11" s="155" t="s">
        <v>568</v>
      </c>
      <c r="C11" s="161"/>
      <c r="D11" s="214">
        <f>SUM(D6:D10)</f>
        <v>6482</v>
      </c>
      <c r="E11" s="214">
        <f>SUM(E6:E10)</f>
        <v>8876</v>
      </c>
      <c r="F11" s="214">
        <f>SUM(F6:F10)</f>
        <v>7362.5</v>
      </c>
      <c r="G11" s="214">
        <f>SUM(G6:G10)</f>
        <v>0</v>
      </c>
      <c r="H11" s="214">
        <f>SUM(H6:H10)</f>
        <v>22720.5</v>
      </c>
      <c r="J11" s="159">
        <f>H11-'CPN Portfolio 2.05.16'!I99</f>
        <v>0</v>
      </c>
    </row>
    <row r="12" spans="1:11">
      <c r="A12" s="147"/>
      <c r="B12" s="155"/>
      <c r="C12" s="161"/>
      <c r="D12" s="167"/>
      <c r="E12" s="167"/>
      <c r="F12" s="167"/>
      <c r="G12" s="168"/>
      <c r="H12" s="169"/>
    </row>
    <row r="13" spans="1:11">
      <c r="A13" s="147"/>
      <c r="B13" s="155"/>
      <c r="C13" s="161"/>
      <c r="D13" s="167"/>
      <c r="E13" s="167"/>
      <c r="F13" s="167"/>
      <c r="G13" s="168"/>
      <c r="H13" s="169"/>
    </row>
    <row r="14" spans="1:11">
      <c r="A14" s="147"/>
      <c r="B14" s="155" t="s">
        <v>538</v>
      </c>
      <c r="C14" s="161"/>
      <c r="D14" s="167"/>
      <c r="E14" s="167"/>
      <c r="F14" s="167"/>
      <c r="G14" s="168"/>
      <c r="H14" s="169"/>
    </row>
    <row r="15" spans="1:11">
      <c r="A15" s="147"/>
      <c r="B15" s="238" t="s">
        <v>326</v>
      </c>
      <c r="C15" s="161"/>
      <c r="D15" s="167"/>
      <c r="E15" s="167"/>
      <c r="F15" s="167"/>
      <c r="G15" s="168"/>
      <c r="H15" s="169"/>
    </row>
    <row r="16" spans="1:11">
      <c r="A16" s="147"/>
      <c r="B16" s="160" t="s">
        <v>494</v>
      </c>
      <c r="C16" s="161"/>
      <c r="D16" s="167"/>
      <c r="E16" s="167"/>
      <c r="F16" s="167">
        <v>668</v>
      </c>
      <c r="G16" s="168"/>
      <c r="H16" s="169">
        <f>SUM(D16:F16)</f>
        <v>668</v>
      </c>
    </row>
    <row r="17" spans="1:10">
      <c r="A17" s="147"/>
      <c r="B17" s="239" t="s">
        <v>360</v>
      </c>
      <c r="C17" s="161"/>
      <c r="D17" s="167"/>
      <c r="E17" s="167"/>
      <c r="F17" s="167"/>
      <c r="G17" s="168"/>
      <c r="H17" s="169"/>
    </row>
    <row r="18" spans="1:10">
      <c r="A18" s="147"/>
      <c r="B18" s="160" t="s">
        <v>522</v>
      </c>
      <c r="C18" s="161"/>
      <c r="D18" s="167"/>
      <c r="E18" s="167">
        <v>0</v>
      </c>
      <c r="F18" s="167"/>
      <c r="G18" s="168"/>
      <c r="H18" s="169">
        <f>SUM(D18:F18)</f>
        <v>0</v>
      </c>
    </row>
    <row r="19" spans="1:10">
      <c r="A19" s="147"/>
      <c r="B19" s="160" t="s">
        <v>519</v>
      </c>
      <c r="C19" s="161"/>
      <c r="D19" s="167"/>
      <c r="E19" s="167"/>
      <c r="F19" s="167">
        <v>280</v>
      </c>
      <c r="G19" s="168"/>
      <c r="H19" s="169">
        <f>SUM(D19:F19)</f>
        <v>280</v>
      </c>
    </row>
    <row r="20" spans="1:10" ht="14.5" thickBot="1">
      <c r="A20" s="147"/>
      <c r="B20" s="160" t="s">
        <v>269</v>
      </c>
      <c r="C20" s="161"/>
      <c r="D20" s="171">
        <f>SUM(D16:D19)</f>
        <v>0</v>
      </c>
      <c r="E20" s="171">
        <f t="shared" ref="E20:F20" si="0">SUM(E16:E19)</f>
        <v>0</v>
      </c>
      <c r="F20" s="171">
        <f t="shared" si="0"/>
        <v>948</v>
      </c>
      <c r="G20" s="168"/>
      <c r="H20" s="171">
        <f>SUM(H16:H19)</f>
        <v>948</v>
      </c>
      <c r="J20" s="159"/>
    </row>
    <row r="21" spans="1:10" ht="14.5" thickTop="1">
      <c r="A21" s="147"/>
      <c r="B21" s="160"/>
      <c r="C21" s="161"/>
      <c r="D21" s="173"/>
      <c r="E21" s="173"/>
      <c r="F21" s="174"/>
      <c r="G21" s="175"/>
      <c r="H21" s="176"/>
    </row>
    <row r="22" spans="1:10" ht="14.5" thickBot="1">
      <c r="A22" s="147"/>
      <c r="B22" s="148" t="s">
        <v>537</v>
      </c>
      <c r="C22" s="161"/>
      <c r="D22" s="179">
        <f>+D11+D20</f>
        <v>6482</v>
      </c>
      <c r="E22" s="179">
        <f>+E11+E20</f>
        <v>8876</v>
      </c>
      <c r="F22" s="179">
        <f>+F11+F20</f>
        <v>8310.5</v>
      </c>
      <c r="G22" s="175"/>
      <c r="H22" s="179">
        <f>+H11+H20</f>
        <v>23668.5</v>
      </c>
      <c r="J22" s="159">
        <f>H22-'CPN Portfolio 2.05.16'!I107</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B9">
    <cfRule type="expression" dxfId="52" priority="1">
      <formula>MOD(ROW(),2)=0</formula>
    </cfRule>
  </conditionalFormatting>
  <conditionalFormatting sqref="B15">
    <cfRule type="expression" dxfId="51" priority="2">
      <formula>MOD(ROW(),2)=0</formula>
    </cfRule>
  </conditionalFormatting>
  <conditionalFormatting sqref="B18:B19">
    <cfRule type="expression" dxfId="50" priority="4">
      <formula>MOD(ROW(),2)=0</formula>
    </cfRule>
  </conditionalFormatting>
  <pageMargins left="0.7" right="0.7" top="0.75" bottom="0.75" header="0.3" footer="0.3"/>
  <pageSetup scale="83"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Q120"/>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7" ht="20">
      <c r="B1" s="72"/>
    </row>
    <row r="2" spans="1:17" ht="17.5">
      <c r="A2" s="217" t="s">
        <v>544</v>
      </c>
      <c r="C2" s="75"/>
    </row>
    <row r="3" spans="1:17" ht="13">
      <c r="B3" s="76"/>
      <c r="C3" s="76"/>
      <c r="D3" s="76"/>
      <c r="E3" s="76"/>
      <c r="F3" s="77"/>
      <c r="G3" s="76"/>
      <c r="H3" s="76"/>
      <c r="I3" s="199"/>
      <c r="J3" s="76"/>
      <c r="K3" s="199"/>
    </row>
    <row r="4" spans="1:17" ht="13">
      <c r="C4" s="78"/>
      <c r="H4" s="105"/>
      <c r="I4" s="218" t="s">
        <v>5</v>
      </c>
      <c r="J4" s="79"/>
      <c r="K4" s="218" t="s">
        <v>5</v>
      </c>
    </row>
    <row r="5" spans="1:17" ht="13">
      <c r="B5" s="79"/>
      <c r="C5" s="79"/>
      <c r="E5" s="79" t="s">
        <v>2</v>
      </c>
      <c r="F5" s="79"/>
      <c r="G5" s="79" t="s">
        <v>4</v>
      </c>
      <c r="H5" s="105"/>
      <c r="I5" s="246" t="s">
        <v>9</v>
      </c>
      <c r="J5" s="79"/>
      <c r="K5" s="246" t="s">
        <v>121</v>
      </c>
    </row>
    <row r="6" spans="1:17" ht="13">
      <c r="B6" s="79"/>
      <c r="C6" s="79"/>
      <c r="D6" s="79" t="s">
        <v>1</v>
      </c>
      <c r="E6" s="79" t="s">
        <v>7</v>
      </c>
      <c r="F6" s="79"/>
      <c r="G6" s="79" t="s">
        <v>9</v>
      </c>
      <c r="H6" s="105"/>
      <c r="I6" s="246" t="s">
        <v>12</v>
      </c>
      <c r="J6" s="79"/>
      <c r="K6" s="246" t="s">
        <v>8</v>
      </c>
    </row>
    <row r="7" spans="1:17" ht="15.5" thickBot="1">
      <c r="B7" s="219" t="s">
        <v>0</v>
      </c>
      <c r="C7" s="80"/>
      <c r="D7" s="80" t="s">
        <v>6</v>
      </c>
      <c r="E7" s="80" t="s">
        <v>10</v>
      </c>
      <c r="F7" s="80" t="s">
        <v>3</v>
      </c>
      <c r="G7" s="80" t="s">
        <v>11</v>
      </c>
      <c r="H7" s="220"/>
      <c r="I7" s="247" t="s">
        <v>126</v>
      </c>
      <c r="J7" s="79"/>
      <c r="K7" s="247" t="s">
        <v>127</v>
      </c>
      <c r="O7" s="222" t="s">
        <v>276</v>
      </c>
    </row>
    <row r="8" spans="1:17" ht="13">
      <c r="B8" s="90" t="s">
        <v>13</v>
      </c>
      <c r="C8" s="90"/>
      <c r="D8" s="76"/>
      <c r="E8" s="76"/>
      <c r="F8" s="77"/>
      <c r="G8" s="76"/>
      <c r="H8" s="76"/>
      <c r="I8" s="199"/>
      <c r="J8" s="76"/>
      <c r="K8" s="199"/>
      <c r="M8" s="194" t="s">
        <v>137</v>
      </c>
    </row>
    <row r="9" spans="1:17" ht="13">
      <c r="B9" s="223" t="s">
        <v>14</v>
      </c>
      <c r="C9" s="90"/>
      <c r="D9" s="76"/>
      <c r="E9" s="76"/>
      <c r="F9" s="77"/>
      <c r="G9" s="76"/>
      <c r="H9" s="76"/>
      <c r="I9" s="199"/>
      <c r="J9" s="76"/>
      <c r="K9" s="199"/>
    </row>
    <row r="10" spans="1:17" ht="13">
      <c r="B10" s="83" t="s">
        <v>15</v>
      </c>
      <c r="C10" s="84"/>
      <c r="D10" s="103" t="s">
        <v>16</v>
      </c>
      <c r="E10" s="103" t="s">
        <v>17</v>
      </c>
      <c r="F10" s="103" t="s">
        <v>243</v>
      </c>
      <c r="G10" s="104">
        <v>1</v>
      </c>
      <c r="H10" s="105"/>
      <c r="I10" s="253">
        <v>85</v>
      </c>
      <c r="J10" s="59"/>
      <c r="K10" s="253">
        <v>85</v>
      </c>
      <c r="M10" s="194">
        <v>1</v>
      </c>
      <c r="O10" s="194">
        <v>1</v>
      </c>
      <c r="Q10" s="268"/>
    </row>
    <row r="11" spans="1:17" ht="13">
      <c r="B11" s="83" t="s">
        <v>18</v>
      </c>
      <c r="C11" s="84"/>
      <c r="D11" s="103" t="s">
        <v>16</v>
      </c>
      <c r="E11" s="103" t="s">
        <v>17</v>
      </c>
      <c r="F11" s="103" t="s">
        <v>243</v>
      </c>
      <c r="G11" s="104">
        <v>1</v>
      </c>
      <c r="H11" s="105"/>
      <c r="I11" s="253">
        <v>78</v>
      </c>
      <c r="J11" s="59"/>
      <c r="K11" s="253">
        <v>78</v>
      </c>
      <c r="M11" s="194">
        <f t="shared" ref="M11:M23" si="0">+M10+1</f>
        <v>2</v>
      </c>
      <c r="O11" s="194">
        <f t="shared" ref="O11:O23" si="1">+O10+1</f>
        <v>2</v>
      </c>
      <c r="Q11" s="268"/>
    </row>
    <row r="12" spans="1:17" ht="13">
      <c r="B12" s="83" t="s">
        <v>19</v>
      </c>
      <c r="C12" s="84"/>
      <c r="D12" s="103" t="s">
        <v>16</v>
      </c>
      <c r="E12" s="103" t="s">
        <v>17</v>
      </c>
      <c r="F12" s="103" t="s">
        <v>243</v>
      </c>
      <c r="G12" s="104">
        <v>1</v>
      </c>
      <c r="H12" s="105"/>
      <c r="I12" s="253">
        <v>66</v>
      </c>
      <c r="J12" s="59"/>
      <c r="K12" s="253">
        <v>66</v>
      </c>
      <c r="M12" s="194">
        <f t="shared" si="0"/>
        <v>3</v>
      </c>
      <c r="O12" s="194">
        <f t="shared" si="1"/>
        <v>3</v>
      </c>
      <c r="Q12" s="268"/>
    </row>
    <row r="13" spans="1:17" ht="13">
      <c r="B13" s="83" t="s">
        <v>20</v>
      </c>
      <c r="C13" s="84"/>
      <c r="D13" s="103" t="s">
        <v>16</v>
      </c>
      <c r="E13" s="103" t="s">
        <v>17</v>
      </c>
      <c r="F13" s="103" t="s">
        <v>243</v>
      </c>
      <c r="G13" s="104">
        <v>1</v>
      </c>
      <c r="H13" s="105"/>
      <c r="I13" s="253">
        <v>64</v>
      </c>
      <c r="J13" s="59"/>
      <c r="K13" s="253">
        <v>64</v>
      </c>
      <c r="M13" s="194">
        <f t="shared" si="0"/>
        <v>4</v>
      </c>
      <c r="O13" s="194">
        <f t="shared" si="1"/>
        <v>4</v>
      </c>
      <c r="Q13" s="268"/>
    </row>
    <row r="14" spans="1:17" ht="13">
      <c r="B14" s="83" t="s">
        <v>26</v>
      </c>
      <c r="C14" s="84"/>
      <c r="D14" s="103" t="s">
        <v>16</v>
      </c>
      <c r="E14" s="103" t="s">
        <v>17</v>
      </c>
      <c r="F14" s="103" t="s">
        <v>243</v>
      </c>
      <c r="G14" s="104">
        <v>1</v>
      </c>
      <c r="H14" s="105"/>
      <c r="I14" s="253">
        <v>60</v>
      </c>
      <c r="J14" s="59"/>
      <c r="K14" s="253">
        <v>60</v>
      </c>
      <c r="M14" s="194">
        <f t="shared" si="0"/>
        <v>5</v>
      </c>
      <c r="O14" s="194">
        <f t="shared" si="1"/>
        <v>5</v>
      </c>
      <c r="Q14" s="268"/>
    </row>
    <row r="15" spans="1:17" ht="15.5">
      <c r="B15" s="83" t="s">
        <v>564</v>
      </c>
      <c r="C15" s="84"/>
      <c r="D15" s="103" t="s">
        <v>16</v>
      </c>
      <c r="E15" s="103" t="s">
        <v>17</v>
      </c>
      <c r="F15" s="103" t="s">
        <v>243</v>
      </c>
      <c r="G15" s="104">
        <v>1</v>
      </c>
      <c r="H15" s="105"/>
      <c r="I15" s="253">
        <v>53</v>
      </c>
      <c r="J15" s="59"/>
      <c r="K15" s="253">
        <v>53</v>
      </c>
      <c r="M15" s="194">
        <f t="shared" si="0"/>
        <v>6</v>
      </c>
      <c r="O15" s="194">
        <f t="shared" si="1"/>
        <v>6</v>
      </c>
      <c r="Q15" s="268"/>
    </row>
    <row r="16" spans="1:17" ht="13">
      <c r="B16" s="83" t="s">
        <v>22</v>
      </c>
      <c r="C16" s="84"/>
      <c r="D16" s="103" t="s">
        <v>16</v>
      </c>
      <c r="E16" s="103" t="s">
        <v>17</v>
      </c>
      <c r="F16" s="103" t="s">
        <v>243</v>
      </c>
      <c r="G16" s="104">
        <v>1</v>
      </c>
      <c r="H16" s="105"/>
      <c r="I16" s="253">
        <v>51</v>
      </c>
      <c r="J16" s="59"/>
      <c r="K16" s="253">
        <v>51</v>
      </c>
      <c r="M16" s="194">
        <f t="shared" si="0"/>
        <v>7</v>
      </c>
      <c r="O16" s="194">
        <f t="shared" si="1"/>
        <v>7</v>
      </c>
      <c r="Q16" s="268"/>
    </row>
    <row r="17" spans="2:17" ht="13">
      <c r="B17" s="83" t="s">
        <v>23</v>
      </c>
      <c r="C17" s="84"/>
      <c r="D17" s="103" t="s">
        <v>16</v>
      </c>
      <c r="E17" s="103" t="s">
        <v>17</v>
      </c>
      <c r="F17" s="103" t="s">
        <v>243</v>
      </c>
      <c r="G17" s="104">
        <v>1</v>
      </c>
      <c r="H17" s="105"/>
      <c r="I17" s="253">
        <v>49</v>
      </c>
      <c r="J17" s="59"/>
      <c r="K17" s="253">
        <v>49</v>
      </c>
      <c r="M17" s="194">
        <f t="shared" si="0"/>
        <v>8</v>
      </c>
      <c r="O17" s="194">
        <f t="shared" si="1"/>
        <v>8</v>
      </c>
      <c r="Q17" s="268"/>
    </row>
    <row r="18" spans="2:17" ht="15.5">
      <c r="B18" s="83" t="s">
        <v>547</v>
      </c>
      <c r="C18" s="84"/>
      <c r="D18" s="103" t="s">
        <v>16</v>
      </c>
      <c r="E18" s="103" t="s">
        <v>17</v>
      </c>
      <c r="F18" s="103" t="s">
        <v>243</v>
      </c>
      <c r="G18" s="104">
        <v>1</v>
      </c>
      <c r="H18" s="105"/>
      <c r="I18" s="253">
        <v>49</v>
      </c>
      <c r="J18" s="59"/>
      <c r="K18" s="253">
        <v>49</v>
      </c>
      <c r="M18" s="194">
        <f t="shared" si="0"/>
        <v>9</v>
      </c>
      <c r="O18" s="194">
        <f t="shared" si="1"/>
        <v>9</v>
      </c>
      <c r="Q18" s="268"/>
    </row>
    <row r="19" spans="2:17" ht="13">
      <c r="B19" s="83" t="s">
        <v>24</v>
      </c>
      <c r="C19" s="84"/>
      <c r="D19" s="103" t="s">
        <v>16</v>
      </c>
      <c r="E19" s="103" t="s">
        <v>17</v>
      </c>
      <c r="F19" s="103" t="s">
        <v>243</v>
      </c>
      <c r="G19" s="104">
        <v>1</v>
      </c>
      <c r="H19" s="105"/>
      <c r="I19" s="253">
        <v>47</v>
      </c>
      <c r="J19" s="59"/>
      <c r="K19" s="253">
        <v>47</v>
      </c>
      <c r="M19" s="194">
        <f t="shared" si="0"/>
        <v>10</v>
      </c>
      <c r="O19" s="194">
        <f t="shared" si="1"/>
        <v>10</v>
      </c>
      <c r="Q19" s="268"/>
    </row>
    <row r="20" spans="2:17" ht="15.5">
      <c r="B20" s="83" t="s">
        <v>548</v>
      </c>
      <c r="C20" s="84"/>
      <c r="D20" s="103" t="s">
        <v>16</v>
      </c>
      <c r="E20" s="103" t="s">
        <v>17</v>
      </c>
      <c r="F20" s="103" t="s">
        <v>243</v>
      </c>
      <c r="G20" s="104">
        <v>1</v>
      </c>
      <c r="H20" s="105"/>
      <c r="I20" s="253">
        <v>41</v>
      </c>
      <c r="J20" s="59"/>
      <c r="K20" s="253">
        <v>41</v>
      </c>
      <c r="M20" s="194">
        <f t="shared" si="0"/>
        <v>11</v>
      </c>
      <c r="O20" s="194">
        <f t="shared" si="1"/>
        <v>11</v>
      </c>
      <c r="Q20" s="268"/>
    </row>
    <row r="21" spans="2:17" ht="15.5">
      <c r="B21" s="83" t="s">
        <v>549</v>
      </c>
      <c r="C21" s="84"/>
      <c r="D21" s="103" t="s">
        <v>16</v>
      </c>
      <c r="E21" s="103" t="s">
        <v>17</v>
      </c>
      <c r="F21" s="103" t="s">
        <v>243</v>
      </c>
      <c r="G21" s="104">
        <v>1</v>
      </c>
      <c r="H21" s="105"/>
      <c r="I21" s="253">
        <v>37</v>
      </c>
      <c r="J21" s="59"/>
      <c r="K21" s="253">
        <v>37</v>
      </c>
      <c r="M21" s="194">
        <f t="shared" si="0"/>
        <v>12</v>
      </c>
      <c r="O21" s="194">
        <f t="shared" si="1"/>
        <v>12</v>
      </c>
      <c r="Q21" s="268"/>
    </row>
    <row r="22" spans="2:17" ht="15.5">
      <c r="B22" s="83" t="s">
        <v>546</v>
      </c>
      <c r="C22" s="84"/>
      <c r="D22" s="103" t="s">
        <v>16</v>
      </c>
      <c r="E22" s="103" t="s">
        <v>17</v>
      </c>
      <c r="F22" s="103" t="s">
        <v>243</v>
      </c>
      <c r="G22" s="104">
        <v>1</v>
      </c>
      <c r="H22" s="105"/>
      <c r="I22" s="253">
        <v>27</v>
      </c>
      <c r="J22" s="59"/>
      <c r="K22" s="253">
        <v>27</v>
      </c>
      <c r="M22" s="194">
        <f t="shared" si="0"/>
        <v>13</v>
      </c>
      <c r="O22" s="194">
        <f t="shared" si="1"/>
        <v>13</v>
      </c>
      <c r="Q22" s="268"/>
    </row>
    <row r="23" spans="2:17" ht="13">
      <c r="B23" s="83" t="s">
        <v>30</v>
      </c>
      <c r="C23" s="84"/>
      <c r="D23" s="103" t="s">
        <v>16</v>
      </c>
      <c r="E23" s="103" t="s">
        <v>17</v>
      </c>
      <c r="F23" s="103" t="s">
        <v>243</v>
      </c>
      <c r="G23" s="104">
        <v>1</v>
      </c>
      <c r="H23" s="105"/>
      <c r="I23" s="253">
        <v>18</v>
      </c>
      <c r="J23" s="59"/>
      <c r="K23" s="253">
        <v>18</v>
      </c>
      <c r="M23" s="194">
        <f t="shared" si="0"/>
        <v>14</v>
      </c>
      <c r="O23" s="194">
        <f t="shared" si="1"/>
        <v>14</v>
      </c>
      <c r="Q23" s="268"/>
    </row>
    <row r="24" spans="2:17" ht="13">
      <c r="B24" s="223" t="s">
        <v>32</v>
      </c>
      <c r="C24" s="90"/>
      <c r="D24" s="76"/>
      <c r="E24" s="76"/>
      <c r="F24" s="77"/>
      <c r="G24" s="224"/>
      <c r="H24" s="76"/>
      <c r="I24" s="199"/>
      <c r="J24" s="76"/>
      <c r="K24" s="199"/>
    </row>
    <row r="25" spans="2:17" ht="13">
      <c r="B25" s="83" t="s">
        <v>33</v>
      </c>
      <c r="C25" s="84"/>
      <c r="D25" s="103" t="s">
        <v>16</v>
      </c>
      <c r="E25" s="103" t="s">
        <v>17</v>
      </c>
      <c r="F25" s="103" t="s">
        <v>273</v>
      </c>
      <c r="G25" s="104">
        <v>1</v>
      </c>
      <c r="H25" s="105"/>
      <c r="I25" s="193">
        <v>835</v>
      </c>
      <c r="J25" s="59"/>
      <c r="K25" s="193">
        <v>857</v>
      </c>
      <c r="M25" s="194" t="e">
        <f>+#REF!+1</f>
        <v>#REF!</v>
      </c>
      <c r="O25" s="194">
        <f>+O23+1</f>
        <v>15</v>
      </c>
    </row>
    <row r="26" spans="2:17" ht="13">
      <c r="B26" s="83" t="s">
        <v>497</v>
      </c>
      <c r="C26" s="84"/>
      <c r="D26" s="103" t="s">
        <v>16</v>
      </c>
      <c r="E26" s="103" t="s">
        <v>17</v>
      </c>
      <c r="F26" s="103" t="s">
        <v>273</v>
      </c>
      <c r="G26" s="104">
        <v>1</v>
      </c>
      <c r="H26" s="105"/>
      <c r="I26" s="193">
        <f>750+20</f>
        <v>770</v>
      </c>
      <c r="J26" s="59"/>
      <c r="K26" s="193">
        <f>729+20</f>
        <v>749</v>
      </c>
      <c r="M26" s="194" t="e">
        <f>+M25+1</f>
        <v>#REF!</v>
      </c>
      <c r="O26" s="194">
        <f t="shared" ref="O26:O46" si="2">O25+1</f>
        <v>16</v>
      </c>
    </row>
    <row r="27" spans="2:17" ht="13">
      <c r="B27" s="83" t="s">
        <v>39</v>
      </c>
      <c r="C27" s="84"/>
      <c r="D27" s="103" t="s">
        <v>16</v>
      </c>
      <c r="E27" s="103" t="s">
        <v>40</v>
      </c>
      <c r="F27" s="103" t="s">
        <v>273</v>
      </c>
      <c r="G27" s="104">
        <v>1</v>
      </c>
      <c r="H27" s="105"/>
      <c r="I27" s="193">
        <v>566</v>
      </c>
      <c r="J27" s="59"/>
      <c r="K27" s="193">
        <v>635</v>
      </c>
      <c r="M27" s="194" t="e">
        <f>+#REF!+1</f>
        <v>#REF!</v>
      </c>
      <c r="O27" s="194">
        <f t="shared" si="2"/>
        <v>17</v>
      </c>
    </row>
    <row r="28" spans="2:17" ht="13">
      <c r="B28" s="83" t="s">
        <v>287</v>
      </c>
      <c r="C28" s="84"/>
      <c r="D28" s="103" t="s">
        <v>16</v>
      </c>
      <c r="E28" s="103" t="s">
        <v>17</v>
      </c>
      <c r="F28" s="103" t="s">
        <v>273</v>
      </c>
      <c r="G28" s="104">
        <v>1</v>
      </c>
      <c r="H28" s="105"/>
      <c r="I28" s="193">
        <v>513</v>
      </c>
      <c r="J28" s="59"/>
      <c r="K28" s="193">
        <v>608</v>
      </c>
      <c r="M28" s="194" t="e">
        <f>+M47+1</f>
        <v>#REF!</v>
      </c>
      <c r="O28" s="194">
        <f t="shared" si="2"/>
        <v>18</v>
      </c>
    </row>
    <row r="29" spans="2:17" ht="13">
      <c r="B29" s="83" t="s">
        <v>41</v>
      </c>
      <c r="C29" s="84"/>
      <c r="D29" s="103" t="s">
        <v>16</v>
      </c>
      <c r="E29" s="103" t="s">
        <v>17</v>
      </c>
      <c r="F29" s="103" t="s">
        <v>273</v>
      </c>
      <c r="G29" s="104">
        <v>1</v>
      </c>
      <c r="H29" s="105"/>
      <c r="I29" s="193">
        <v>564</v>
      </c>
      <c r="J29" s="59"/>
      <c r="K29" s="193">
        <v>605</v>
      </c>
      <c r="M29" s="194" t="e">
        <f>+M27+1</f>
        <v>#REF!</v>
      </c>
      <c r="O29" s="194">
        <f t="shared" si="2"/>
        <v>19</v>
      </c>
    </row>
    <row r="30" spans="2:17" ht="15.5">
      <c r="B30" s="83" t="s">
        <v>560</v>
      </c>
      <c r="C30" s="84"/>
      <c r="D30" s="103" t="s">
        <v>16</v>
      </c>
      <c r="E30" s="103" t="s">
        <v>17</v>
      </c>
      <c r="F30" s="103" t="s">
        <v>273</v>
      </c>
      <c r="G30" s="104">
        <v>1</v>
      </c>
      <c r="H30" s="105"/>
      <c r="I30" s="193">
        <v>542</v>
      </c>
      <c r="J30" s="59"/>
      <c r="K30" s="193">
        <v>578</v>
      </c>
      <c r="M30" s="194" t="e">
        <f t="shared" ref="M30:M46" si="3">+M29+1</f>
        <v>#REF!</v>
      </c>
      <c r="O30" s="194">
        <f t="shared" si="2"/>
        <v>20</v>
      </c>
    </row>
    <row r="31" spans="2:17" ht="13">
      <c r="B31" s="83" t="s">
        <v>43</v>
      </c>
      <c r="C31" s="84"/>
      <c r="D31" s="103" t="s">
        <v>16</v>
      </c>
      <c r="E31" s="103" t="s">
        <v>17</v>
      </c>
      <c r="F31" s="103" t="s">
        <v>298</v>
      </c>
      <c r="G31" s="104">
        <v>1</v>
      </c>
      <c r="H31" s="105"/>
      <c r="I31" s="193">
        <v>518</v>
      </c>
      <c r="J31" s="59"/>
      <c r="K31" s="193">
        <v>572</v>
      </c>
      <c r="M31" s="194" t="e">
        <f t="shared" si="3"/>
        <v>#REF!</v>
      </c>
      <c r="O31" s="194">
        <f t="shared" si="2"/>
        <v>21</v>
      </c>
    </row>
    <row r="32" spans="2:17" ht="15.5">
      <c r="B32" s="83" t="s">
        <v>559</v>
      </c>
      <c r="C32" s="84"/>
      <c r="D32" s="103" t="s">
        <v>16</v>
      </c>
      <c r="E32" s="103" t="s">
        <v>45</v>
      </c>
      <c r="F32" s="103" t="s">
        <v>273</v>
      </c>
      <c r="G32" s="104">
        <v>1</v>
      </c>
      <c r="H32" s="105"/>
      <c r="I32" s="193">
        <v>520</v>
      </c>
      <c r="J32" s="59"/>
      <c r="K32" s="193">
        <v>530</v>
      </c>
      <c r="M32" s="194" t="e">
        <f t="shared" si="3"/>
        <v>#REF!</v>
      </c>
      <c r="O32" s="194">
        <f t="shared" si="2"/>
        <v>22</v>
      </c>
    </row>
    <row r="33" spans="2:15" ht="13">
      <c r="B33" s="83" t="s">
        <v>116</v>
      </c>
      <c r="C33" s="84"/>
      <c r="D33" s="103" t="s">
        <v>16</v>
      </c>
      <c r="E33" s="103" t="s">
        <v>17</v>
      </c>
      <c r="F33" s="103" t="s">
        <v>273</v>
      </c>
      <c r="G33" s="104">
        <v>0.75</v>
      </c>
      <c r="H33" s="105"/>
      <c r="I33" s="193">
        <v>429</v>
      </c>
      <c r="J33" s="59"/>
      <c r="K33" s="193">
        <v>464.25</v>
      </c>
      <c r="O33" s="194">
        <f t="shared" si="2"/>
        <v>23</v>
      </c>
    </row>
    <row r="34" spans="2:15" ht="13">
      <c r="B34" s="83" t="s">
        <v>47</v>
      </c>
      <c r="C34" s="208"/>
      <c r="D34" s="103" t="s">
        <v>16</v>
      </c>
      <c r="E34" s="103" t="s">
        <v>17</v>
      </c>
      <c r="F34" s="103" t="s">
        <v>273</v>
      </c>
      <c r="G34" s="104">
        <v>1</v>
      </c>
      <c r="H34" s="105"/>
      <c r="I34" s="200">
        <v>243</v>
      </c>
      <c r="J34" s="59"/>
      <c r="K34" s="200">
        <v>309</v>
      </c>
      <c r="M34" s="194">
        <f>M14+1</f>
        <v>6</v>
      </c>
      <c r="O34" s="194">
        <f t="shared" si="2"/>
        <v>24</v>
      </c>
    </row>
    <row r="35" spans="2:15" ht="13">
      <c r="B35" s="83" t="s">
        <v>48</v>
      </c>
      <c r="C35" s="84"/>
      <c r="D35" s="103" t="s">
        <v>16</v>
      </c>
      <c r="E35" s="103" t="s">
        <v>17</v>
      </c>
      <c r="F35" s="103" t="s">
        <v>412</v>
      </c>
      <c r="G35" s="104">
        <v>1</v>
      </c>
      <c r="H35" s="105"/>
      <c r="I35" s="200">
        <v>0</v>
      </c>
      <c r="J35" s="59"/>
      <c r="K35" s="200">
        <v>141</v>
      </c>
      <c r="M35" s="194" t="e">
        <f>+#REF!+1</f>
        <v>#REF!</v>
      </c>
      <c r="O35" s="194">
        <f t="shared" si="2"/>
        <v>25</v>
      </c>
    </row>
    <row r="36" spans="2:15" ht="13">
      <c r="B36" s="83" t="s">
        <v>49</v>
      </c>
      <c r="C36" s="84"/>
      <c r="D36" s="103" t="s">
        <v>16</v>
      </c>
      <c r="E36" s="103" t="s">
        <v>17</v>
      </c>
      <c r="F36" s="103" t="s">
        <v>298</v>
      </c>
      <c r="G36" s="104">
        <v>1</v>
      </c>
      <c r="H36" s="105"/>
      <c r="I36" s="200">
        <v>109</v>
      </c>
      <c r="J36" s="59"/>
      <c r="K36" s="200">
        <v>130</v>
      </c>
      <c r="M36" s="194" t="e">
        <f>+M35+1</f>
        <v>#REF!</v>
      </c>
      <c r="O36" s="194">
        <f t="shared" si="2"/>
        <v>26</v>
      </c>
    </row>
    <row r="37" spans="2:15" ht="13">
      <c r="B37" s="83" t="s">
        <v>50</v>
      </c>
      <c r="C37" s="84"/>
      <c r="D37" s="103" t="s">
        <v>16</v>
      </c>
      <c r="E37" s="103" t="s">
        <v>17</v>
      </c>
      <c r="F37" s="103" t="s">
        <v>298</v>
      </c>
      <c r="G37" s="104">
        <v>1</v>
      </c>
      <c r="H37" s="105"/>
      <c r="I37" s="200">
        <v>120</v>
      </c>
      <c r="J37" s="59"/>
      <c r="K37" s="200">
        <v>120</v>
      </c>
      <c r="M37" s="194" t="e">
        <f t="shared" si="3"/>
        <v>#REF!</v>
      </c>
      <c r="O37" s="194">
        <f t="shared" si="2"/>
        <v>27</v>
      </c>
    </row>
    <row r="38" spans="2:15" ht="13">
      <c r="B38" s="83" t="s">
        <v>53</v>
      </c>
      <c r="C38" s="84"/>
      <c r="D38" s="103" t="s">
        <v>16</v>
      </c>
      <c r="E38" s="103" t="s">
        <v>17</v>
      </c>
      <c r="F38" s="103" t="s">
        <v>412</v>
      </c>
      <c r="G38" s="104">
        <v>1</v>
      </c>
      <c r="H38" s="105"/>
      <c r="I38" s="200">
        <v>0</v>
      </c>
      <c r="J38" s="59"/>
      <c r="K38" s="200">
        <v>48</v>
      </c>
      <c r="M38" s="194" t="e">
        <f>+#REF!+1</f>
        <v>#REF!</v>
      </c>
      <c r="O38" s="194">
        <f t="shared" si="2"/>
        <v>28</v>
      </c>
    </row>
    <row r="39" spans="2:15" ht="13">
      <c r="B39" s="83" t="s">
        <v>54</v>
      </c>
      <c r="C39" s="84"/>
      <c r="D39" s="103" t="s">
        <v>16</v>
      </c>
      <c r="E39" s="103" t="s">
        <v>17</v>
      </c>
      <c r="F39" s="103" t="s">
        <v>412</v>
      </c>
      <c r="G39" s="104">
        <v>1</v>
      </c>
      <c r="H39" s="105"/>
      <c r="I39" s="200">
        <v>0</v>
      </c>
      <c r="J39" s="59"/>
      <c r="K39" s="200">
        <v>47</v>
      </c>
      <c r="M39" s="194" t="e">
        <f t="shared" si="3"/>
        <v>#REF!</v>
      </c>
      <c r="O39" s="194">
        <f t="shared" si="2"/>
        <v>29</v>
      </c>
    </row>
    <row r="40" spans="2:15" ht="13">
      <c r="B40" s="83" t="s">
        <v>55</v>
      </c>
      <c r="C40" s="84"/>
      <c r="D40" s="103" t="s">
        <v>16</v>
      </c>
      <c r="E40" s="103" t="s">
        <v>17</v>
      </c>
      <c r="F40" s="103" t="s">
        <v>412</v>
      </c>
      <c r="G40" s="104">
        <v>1</v>
      </c>
      <c r="H40" s="105"/>
      <c r="I40" s="200">
        <v>0</v>
      </c>
      <c r="J40" s="59"/>
      <c r="K40" s="200">
        <v>47</v>
      </c>
      <c r="M40" s="194" t="e">
        <f t="shared" si="3"/>
        <v>#REF!</v>
      </c>
      <c r="O40" s="194">
        <f t="shared" si="2"/>
        <v>30</v>
      </c>
    </row>
    <row r="41" spans="2:15" ht="13">
      <c r="B41" s="83" t="s">
        <v>56</v>
      </c>
      <c r="C41" s="84"/>
      <c r="D41" s="103" t="s">
        <v>16</v>
      </c>
      <c r="E41" s="103" t="s">
        <v>17</v>
      </c>
      <c r="F41" s="103" t="s">
        <v>412</v>
      </c>
      <c r="G41" s="104">
        <v>1</v>
      </c>
      <c r="H41" s="105"/>
      <c r="I41" s="200">
        <v>0</v>
      </c>
      <c r="J41" s="59"/>
      <c r="K41" s="200">
        <v>47</v>
      </c>
      <c r="M41" s="194" t="e">
        <f t="shared" si="3"/>
        <v>#REF!</v>
      </c>
      <c r="O41" s="194">
        <f t="shared" si="2"/>
        <v>31</v>
      </c>
    </row>
    <row r="42" spans="2:15" ht="13">
      <c r="B42" s="83" t="s">
        <v>57</v>
      </c>
      <c r="C42" s="84"/>
      <c r="D42" s="103" t="s">
        <v>16</v>
      </c>
      <c r="E42" s="103" t="s">
        <v>17</v>
      </c>
      <c r="F42" s="103" t="s">
        <v>412</v>
      </c>
      <c r="G42" s="104">
        <v>1</v>
      </c>
      <c r="H42" s="105"/>
      <c r="I42" s="200">
        <v>0</v>
      </c>
      <c r="J42" s="59"/>
      <c r="K42" s="200">
        <v>47</v>
      </c>
      <c r="M42" s="194" t="e">
        <f t="shared" si="3"/>
        <v>#REF!</v>
      </c>
      <c r="O42" s="194">
        <f t="shared" si="2"/>
        <v>32</v>
      </c>
    </row>
    <row r="43" spans="2:15" ht="13">
      <c r="B43" s="83" t="s">
        <v>58</v>
      </c>
      <c r="C43" s="84"/>
      <c r="D43" s="103" t="s">
        <v>16</v>
      </c>
      <c r="E43" s="103" t="s">
        <v>17</v>
      </c>
      <c r="F43" s="103" t="s">
        <v>412</v>
      </c>
      <c r="G43" s="104">
        <v>1</v>
      </c>
      <c r="H43" s="105"/>
      <c r="I43" s="200">
        <v>0</v>
      </c>
      <c r="J43" s="59"/>
      <c r="K43" s="200">
        <v>47</v>
      </c>
      <c r="M43" s="194" t="e">
        <f t="shared" si="3"/>
        <v>#REF!</v>
      </c>
      <c r="O43" s="194">
        <f t="shared" si="2"/>
        <v>33</v>
      </c>
    </row>
    <row r="44" spans="2:15" ht="13">
      <c r="B44" s="83" t="s">
        <v>59</v>
      </c>
      <c r="C44" s="84"/>
      <c r="D44" s="103" t="s">
        <v>16</v>
      </c>
      <c r="E44" s="103" t="s">
        <v>17</v>
      </c>
      <c r="F44" s="103" t="s">
        <v>412</v>
      </c>
      <c r="G44" s="104">
        <v>1</v>
      </c>
      <c r="H44" s="105"/>
      <c r="I44" s="200">
        <v>0</v>
      </c>
      <c r="J44" s="59"/>
      <c r="K44" s="200">
        <v>47</v>
      </c>
      <c r="M44" s="194" t="e">
        <f t="shared" si="3"/>
        <v>#REF!</v>
      </c>
      <c r="O44" s="194">
        <f t="shared" si="2"/>
        <v>34</v>
      </c>
    </row>
    <row r="45" spans="2:15" ht="13">
      <c r="B45" s="83" t="s">
        <v>60</v>
      </c>
      <c r="C45" s="84"/>
      <c r="D45" s="103" t="s">
        <v>16</v>
      </c>
      <c r="E45" s="103" t="s">
        <v>17</v>
      </c>
      <c r="F45" s="103" t="s">
        <v>412</v>
      </c>
      <c r="G45" s="104">
        <v>1</v>
      </c>
      <c r="H45" s="105"/>
      <c r="I45" s="200">
        <v>0</v>
      </c>
      <c r="J45" s="59"/>
      <c r="K45" s="200">
        <v>44</v>
      </c>
      <c r="M45" s="194" t="e">
        <f t="shared" si="3"/>
        <v>#REF!</v>
      </c>
      <c r="O45" s="194">
        <f t="shared" si="2"/>
        <v>35</v>
      </c>
    </row>
    <row r="46" spans="2:15" ht="13">
      <c r="B46" s="83" t="s">
        <v>61</v>
      </c>
      <c r="C46" s="84"/>
      <c r="D46" s="103" t="s">
        <v>16</v>
      </c>
      <c r="E46" s="103" t="s">
        <v>17</v>
      </c>
      <c r="F46" s="103" t="s">
        <v>273</v>
      </c>
      <c r="G46" s="104">
        <v>1</v>
      </c>
      <c r="H46" s="105"/>
      <c r="I46" s="200">
        <v>28</v>
      </c>
      <c r="J46" s="59"/>
      <c r="K46" s="200">
        <v>28</v>
      </c>
      <c r="M46" s="194" t="e">
        <f t="shared" si="3"/>
        <v>#REF!</v>
      </c>
      <c r="O46" s="194">
        <f t="shared" si="2"/>
        <v>36</v>
      </c>
    </row>
    <row r="47" spans="2:15" ht="13">
      <c r="B47" s="201" t="s">
        <v>62</v>
      </c>
      <c r="C47" s="84"/>
      <c r="D47" s="103"/>
      <c r="E47" s="103"/>
      <c r="F47" s="103"/>
      <c r="G47" s="225"/>
      <c r="H47" s="226"/>
      <c r="I47" s="203">
        <f>SUM(I10:I46)</f>
        <v>6482</v>
      </c>
      <c r="J47" s="204"/>
      <c r="K47" s="203">
        <f>SUM(K10:K46)</f>
        <v>7425.25</v>
      </c>
      <c r="M47" s="194" t="e">
        <f>+M46+1</f>
        <v>#REF!</v>
      </c>
    </row>
    <row r="48" spans="2:15" ht="13">
      <c r="B48" s="90" t="s">
        <v>63</v>
      </c>
      <c r="C48" s="90"/>
      <c r="D48" s="76"/>
      <c r="E48" s="76"/>
      <c r="F48" s="77"/>
      <c r="G48" s="76"/>
      <c r="H48" s="76"/>
      <c r="I48" s="199"/>
      <c r="J48" s="76"/>
      <c r="K48" s="199"/>
    </row>
    <row r="49" spans="2:15" ht="13">
      <c r="B49" s="83" t="s">
        <v>66</v>
      </c>
      <c r="C49" s="84"/>
      <c r="D49" s="103" t="s">
        <v>122</v>
      </c>
      <c r="E49" s="103" t="s">
        <v>65</v>
      </c>
      <c r="F49" s="103" t="s">
        <v>298</v>
      </c>
      <c r="G49" s="104">
        <v>1</v>
      </c>
      <c r="H49" s="105"/>
      <c r="I49" s="200">
        <f>830+13+260</f>
        <v>1103</v>
      </c>
      <c r="J49" s="59"/>
      <c r="K49" s="200">
        <f>1001+13+190</f>
        <v>1204</v>
      </c>
      <c r="O49" s="194">
        <f>+O46+1</f>
        <v>37</v>
      </c>
    </row>
    <row r="50" spans="2:15" ht="13">
      <c r="B50" s="83" t="s">
        <v>457</v>
      </c>
      <c r="C50" s="84"/>
      <c r="D50" s="103" t="s">
        <v>122</v>
      </c>
      <c r="E50" s="103" t="s">
        <v>65</v>
      </c>
      <c r="F50" s="103" t="s">
        <v>273</v>
      </c>
      <c r="G50" s="104">
        <v>1</v>
      </c>
      <c r="H50" s="105"/>
      <c r="I50" s="200">
        <v>1009</v>
      </c>
      <c r="J50" s="59"/>
      <c r="K50" s="200">
        <v>1000</v>
      </c>
      <c r="O50" s="194">
        <f>O49+1</f>
        <v>38</v>
      </c>
    </row>
    <row r="51" spans="2:15" ht="13">
      <c r="B51" s="83" t="s">
        <v>67</v>
      </c>
      <c r="C51" s="84"/>
      <c r="D51" s="103" t="s">
        <v>122</v>
      </c>
      <c r="E51" s="103" t="s">
        <v>65</v>
      </c>
      <c r="F51" s="103" t="s">
        <v>298</v>
      </c>
      <c r="G51" s="104">
        <v>1</v>
      </c>
      <c r="H51" s="105"/>
      <c r="I51" s="200">
        <v>782</v>
      </c>
      <c r="J51" s="59"/>
      <c r="K51" s="200">
        <v>842</v>
      </c>
      <c r="M51" s="194" t="e">
        <f>+M28+1</f>
        <v>#REF!</v>
      </c>
      <c r="O51" s="194">
        <f>+O50+1</f>
        <v>39</v>
      </c>
    </row>
    <row r="52" spans="2:15" ht="13">
      <c r="B52" s="83" t="s">
        <v>71</v>
      </c>
      <c r="C52" s="84"/>
      <c r="D52" s="103" t="s">
        <v>122</v>
      </c>
      <c r="E52" s="103" t="s">
        <v>65</v>
      </c>
      <c r="F52" s="103" t="s">
        <v>298</v>
      </c>
      <c r="G52" s="104">
        <v>1</v>
      </c>
      <c r="H52" s="105"/>
      <c r="I52" s="200">
        <f>463+260</f>
        <v>723</v>
      </c>
      <c r="J52" s="59"/>
      <c r="K52" s="200">
        <f>608+200</f>
        <v>808</v>
      </c>
      <c r="M52" s="194" t="e">
        <f>+M56+1</f>
        <v>#REF!</v>
      </c>
      <c r="O52" s="194">
        <f>+O51+1</f>
        <v>40</v>
      </c>
    </row>
    <row r="53" spans="2:15" ht="15.5">
      <c r="B53" s="83" t="s">
        <v>558</v>
      </c>
      <c r="C53" s="84"/>
      <c r="D53" s="103" t="s">
        <v>122</v>
      </c>
      <c r="E53" s="103" t="s">
        <v>65</v>
      </c>
      <c r="F53" s="103" t="s">
        <v>411</v>
      </c>
      <c r="G53" s="104">
        <v>1</v>
      </c>
      <c r="H53" s="105"/>
      <c r="I53" s="200">
        <v>763</v>
      </c>
      <c r="J53" s="59"/>
      <c r="K53" s="200">
        <v>781</v>
      </c>
      <c r="M53" s="194" t="e">
        <f>+M51+1</f>
        <v>#REF!</v>
      </c>
      <c r="O53" s="194">
        <f>+O52+1</f>
        <v>41</v>
      </c>
    </row>
    <row r="54" spans="2:15" ht="13">
      <c r="B54" s="83" t="s">
        <v>381</v>
      </c>
      <c r="C54" s="84"/>
      <c r="D54" s="103" t="s">
        <v>122</v>
      </c>
      <c r="E54" s="103" t="s">
        <v>65</v>
      </c>
      <c r="F54" s="103" t="s">
        <v>273</v>
      </c>
      <c r="G54" s="104">
        <v>1</v>
      </c>
      <c r="H54" s="105"/>
      <c r="I54" s="200">
        <v>740</v>
      </c>
      <c r="J54" s="59"/>
      <c r="K54" s="200">
        <v>762</v>
      </c>
      <c r="O54" s="194">
        <f t="shared" ref="O54:O62" si="4">+O53+1</f>
        <v>42</v>
      </c>
    </row>
    <row r="55" spans="2:15" ht="13">
      <c r="B55" s="83" t="s">
        <v>64</v>
      </c>
      <c r="C55" s="84"/>
      <c r="D55" s="103" t="s">
        <v>122</v>
      </c>
      <c r="E55" s="103" t="s">
        <v>65</v>
      </c>
      <c r="F55" s="103" t="s">
        <v>273</v>
      </c>
      <c r="G55" s="104">
        <v>0.75</v>
      </c>
      <c r="H55" s="105"/>
      <c r="I55" s="200">
        <v>779</v>
      </c>
      <c r="J55" s="59"/>
      <c r="K55" s="200">
        <v>746</v>
      </c>
      <c r="M55" s="194" t="e">
        <f>+M53+1</f>
        <v>#REF!</v>
      </c>
      <c r="O55" s="194">
        <f t="shared" si="4"/>
        <v>43</v>
      </c>
    </row>
    <row r="56" spans="2:15" ht="13">
      <c r="B56" s="83" t="s">
        <v>69</v>
      </c>
      <c r="C56" s="84"/>
      <c r="D56" s="103" t="s">
        <v>122</v>
      </c>
      <c r="E56" s="103" t="s">
        <v>65</v>
      </c>
      <c r="F56" s="103" t="s">
        <v>273</v>
      </c>
      <c r="G56" s="104">
        <v>1</v>
      </c>
      <c r="H56" s="105"/>
      <c r="I56" s="200">
        <f>662+10+10</f>
        <v>682</v>
      </c>
      <c r="J56" s="59"/>
      <c r="K56" s="200">
        <f>692+10+10</f>
        <v>712</v>
      </c>
      <c r="M56" s="194" t="e">
        <f t="shared" ref="M56:M63" si="5">+M55+1</f>
        <v>#REF!</v>
      </c>
      <c r="O56" s="194">
        <f t="shared" si="4"/>
        <v>44</v>
      </c>
    </row>
    <row r="57" spans="2:15" ht="13">
      <c r="B57" s="83" t="s">
        <v>70</v>
      </c>
      <c r="C57" s="84"/>
      <c r="D57" s="103" t="s">
        <v>122</v>
      </c>
      <c r="E57" s="103" t="s">
        <v>65</v>
      </c>
      <c r="F57" s="103" t="s">
        <v>273</v>
      </c>
      <c r="G57" s="104">
        <v>1</v>
      </c>
      <c r="H57" s="105"/>
      <c r="I57" s="200">
        <f>520+3</f>
        <v>523</v>
      </c>
      <c r="J57" s="59"/>
      <c r="K57" s="200">
        <f>606+3</f>
        <v>609</v>
      </c>
      <c r="M57" s="194" t="e">
        <f>+M52+1</f>
        <v>#REF!</v>
      </c>
      <c r="O57" s="194">
        <f t="shared" si="4"/>
        <v>45</v>
      </c>
    </row>
    <row r="58" spans="2:15" ht="13">
      <c r="B58" s="83" t="s">
        <v>72</v>
      </c>
      <c r="C58" s="84"/>
      <c r="D58" s="103" t="s">
        <v>122</v>
      </c>
      <c r="E58" s="103" t="s">
        <v>65</v>
      </c>
      <c r="F58" s="103" t="s">
        <v>298</v>
      </c>
      <c r="G58" s="104">
        <v>1</v>
      </c>
      <c r="H58" s="105"/>
      <c r="I58" s="200">
        <v>426</v>
      </c>
      <c r="J58" s="59"/>
      <c r="K58" s="200">
        <v>500</v>
      </c>
      <c r="M58" s="194" t="e">
        <f t="shared" si="5"/>
        <v>#REF!</v>
      </c>
      <c r="O58" s="194">
        <f t="shared" si="4"/>
        <v>46</v>
      </c>
    </row>
    <row r="59" spans="2:15" ht="13">
      <c r="B59" s="83" t="s">
        <v>73</v>
      </c>
      <c r="C59" s="84"/>
      <c r="D59" s="103" t="s">
        <v>122</v>
      </c>
      <c r="E59" s="103" t="s">
        <v>65</v>
      </c>
      <c r="F59" s="103" t="s">
        <v>298</v>
      </c>
      <c r="G59" s="104">
        <v>1</v>
      </c>
      <c r="H59" s="105"/>
      <c r="I59" s="200">
        <v>400</v>
      </c>
      <c r="J59" s="59"/>
      <c r="K59" s="200">
        <v>453</v>
      </c>
      <c r="M59" s="194" t="e">
        <f t="shared" si="5"/>
        <v>#REF!</v>
      </c>
      <c r="O59" s="194">
        <f t="shared" si="4"/>
        <v>47</v>
      </c>
    </row>
    <row r="60" spans="2:15" ht="15.5">
      <c r="B60" s="83" t="s">
        <v>557</v>
      </c>
      <c r="C60" s="84"/>
      <c r="D60" s="103" t="s">
        <v>122</v>
      </c>
      <c r="E60" s="103" t="s">
        <v>65</v>
      </c>
      <c r="F60" s="103" t="s">
        <v>298</v>
      </c>
      <c r="G60" s="104">
        <v>1</v>
      </c>
      <c r="H60" s="105"/>
      <c r="I60" s="200">
        <v>344</v>
      </c>
      <c r="J60" s="59"/>
      <c r="K60" s="200">
        <v>400</v>
      </c>
      <c r="M60" s="194" t="e">
        <f t="shared" si="5"/>
        <v>#REF!</v>
      </c>
      <c r="O60" s="194">
        <f t="shared" si="4"/>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4"/>
        <v>49</v>
      </c>
    </row>
    <row r="62" spans="2:15" ht="15.5">
      <c r="B62" s="83" t="s">
        <v>556</v>
      </c>
      <c r="C62" s="228"/>
      <c r="D62" s="103" t="s">
        <v>122</v>
      </c>
      <c r="E62" s="103" t="s">
        <v>65</v>
      </c>
      <c r="F62" s="103" t="s">
        <v>298</v>
      </c>
      <c r="G62" s="104">
        <v>1</v>
      </c>
      <c r="H62" s="105"/>
      <c r="I62" s="198">
        <v>210</v>
      </c>
      <c r="J62" s="59"/>
      <c r="K62" s="198">
        <v>236</v>
      </c>
      <c r="M62" s="194" t="e">
        <f t="shared" si="5"/>
        <v>#REF!</v>
      </c>
      <c r="O62" s="194">
        <f t="shared" si="4"/>
        <v>50</v>
      </c>
    </row>
    <row r="63" spans="2:15" ht="13">
      <c r="B63" s="201" t="s">
        <v>62</v>
      </c>
      <c r="C63" s="84"/>
      <c r="D63" s="76"/>
      <c r="E63" s="76"/>
      <c r="F63" s="77"/>
      <c r="G63" s="202"/>
      <c r="H63" s="202"/>
      <c r="I63" s="203">
        <f>SUM(I49:I62)</f>
        <v>8876</v>
      </c>
      <c r="J63" s="204"/>
      <c r="K63" s="203">
        <f>SUM(K49:K62)</f>
        <v>9427</v>
      </c>
      <c r="M63" s="194" t="e">
        <f t="shared" si="5"/>
        <v>#REF!</v>
      </c>
    </row>
    <row r="64" spans="2:15" ht="13">
      <c r="B64" s="90" t="s">
        <v>471</v>
      </c>
      <c r="C64" s="90"/>
      <c r="D64" s="76"/>
      <c r="E64" s="76"/>
      <c r="F64" s="77"/>
      <c r="G64" s="76"/>
      <c r="H64" s="76"/>
      <c r="I64" s="199"/>
      <c r="J64" s="76"/>
      <c r="K64" s="199"/>
    </row>
    <row r="65" spans="2:15" ht="13">
      <c r="B65" s="83" t="s">
        <v>176</v>
      </c>
      <c r="C65" s="84"/>
      <c r="D65" s="103" t="s">
        <v>114</v>
      </c>
      <c r="E65" s="103" t="s">
        <v>254</v>
      </c>
      <c r="F65" s="103" t="s">
        <v>273</v>
      </c>
      <c r="G65" s="104">
        <v>1</v>
      </c>
      <c r="H65" s="105"/>
      <c r="I65" s="200">
        <f>1037+10</f>
        <v>1047</v>
      </c>
      <c r="J65" s="59"/>
      <c r="K65" s="200">
        <v>1130</v>
      </c>
      <c r="O65" s="194">
        <f>+O62+1</f>
        <v>51</v>
      </c>
    </row>
    <row r="66" spans="2:15" ht="13">
      <c r="B66" s="83" t="s">
        <v>183</v>
      </c>
      <c r="C66" s="84"/>
      <c r="D66" s="103" t="s">
        <v>114</v>
      </c>
      <c r="E66" s="103" t="s">
        <v>255</v>
      </c>
      <c r="F66" s="103" t="s">
        <v>273</v>
      </c>
      <c r="G66" s="104">
        <v>1</v>
      </c>
      <c r="H66" s="105"/>
      <c r="I66" s="193">
        <f>1030+6+3</f>
        <v>1039</v>
      </c>
      <c r="J66" s="59"/>
      <c r="K66" s="193">
        <v>1130</v>
      </c>
      <c r="M66" s="194" t="e">
        <f>+#REF!+1</f>
        <v>#REF!</v>
      </c>
      <c r="O66" s="194">
        <f t="shared" ref="O66:O96" si="6">+O65+1</f>
        <v>52</v>
      </c>
    </row>
    <row r="67" spans="2:15" ht="13">
      <c r="B67" s="83" t="s">
        <v>80</v>
      </c>
      <c r="C67" s="84"/>
      <c r="D67" s="103" t="s">
        <v>78</v>
      </c>
      <c r="E67" s="103" t="s">
        <v>81</v>
      </c>
      <c r="F67" s="103" t="s">
        <v>298</v>
      </c>
      <c r="G67" s="104">
        <v>1</v>
      </c>
      <c r="H67" s="105"/>
      <c r="I67" s="200">
        <v>720</v>
      </c>
      <c r="J67" s="59"/>
      <c r="K67" s="200">
        <v>807</v>
      </c>
      <c r="M67" s="194" t="e">
        <f>+M63+1</f>
        <v>#REF!</v>
      </c>
      <c r="O67" s="194">
        <f t="shared" si="6"/>
        <v>53</v>
      </c>
    </row>
    <row r="68" spans="2:15" ht="13">
      <c r="B68" s="83" t="s">
        <v>499</v>
      </c>
      <c r="C68" s="84"/>
      <c r="D68" s="103" t="s">
        <v>120</v>
      </c>
      <c r="E68" s="103" t="s">
        <v>500</v>
      </c>
      <c r="F68" s="103" t="s">
        <v>273</v>
      </c>
      <c r="G68" s="104">
        <v>1</v>
      </c>
      <c r="H68" s="105"/>
      <c r="I68" s="200">
        <v>750</v>
      </c>
      <c r="J68" s="59"/>
      <c r="K68" s="200">
        <v>731</v>
      </c>
      <c r="O68" s="194">
        <f t="shared" si="6"/>
        <v>54</v>
      </c>
    </row>
    <row r="69" spans="2:15" ht="13">
      <c r="B69" s="83" t="s">
        <v>187</v>
      </c>
      <c r="C69" s="84"/>
      <c r="D69" s="103" t="s">
        <v>114</v>
      </c>
      <c r="E69" s="103" t="s">
        <v>255</v>
      </c>
      <c r="F69" s="103" t="s">
        <v>413</v>
      </c>
      <c r="G69" s="104">
        <v>1</v>
      </c>
      <c r="H69" s="105"/>
      <c r="I69" s="200">
        <v>0</v>
      </c>
      <c r="J69" s="59"/>
      <c r="K69" s="200">
        <v>725</v>
      </c>
      <c r="M69" s="194" t="e">
        <f>+M66+1</f>
        <v>#REF!</v>
      </c>
      <c r="O69" s="194">
        <f t="shared" si="6"/>
        <v>55</v>
      </c>
    </row>
    <row r="70" spans="2:15" ht="15.5">
      <c r="B70" s="83" t="s">
        <v>555</v>
      </c>
      <c r="C70" s="84"/>
      <c r="D70" s="103" t="s">
        <v>95</v>
      </c>
      <c r="E70" s="103" t="s">
        <v>87</v>
      </c>
      <c r="F70" s="103" t="s">
        <v>273</v>
      </c>
      <c r="G70" s="104">
        <v>1</v>
      </c>
      <c r="H70" s="105"/>
      <c r="I70" s="200">
        <v>537</v>
      </c>
      <c r="J70" s="59"/>
      <c r="K70" s="200">
        <v>599</v>
      </c>
      <c r="M70" s="194" t="e">
        <f>+#REF!+1</f>
        <v>#REF!</v>
      </c>
      <c r="O70" s="194">
        <f t="shared" si="6"/>
        <v>56</v>
      </c>
    </row>
    <row r="71" spans="2:15" ht="13">
      <c r="B71" s="83" t="s">
        <v>277</v>
      </c>
      <c r="C71" s="84"/>
      <c r="D71" s="103" t="s">
        <v>114</v>
      </c>
      <c r="E71" s="103" t="s">
        <v>254</v>
      </c>
      <c r="F71" s="103" t="s">
        <v>273</v>
      </c>
      <c r="G71" s="104">
        <v>1</v>
      </c>
      <c r="H71" s="105"/>
      <c r="I71" s="193">
        <v>518.5</v>
      </c>
      <c r="J71" s="59"/>
      <c r="K71" s="193">
        <v>565</v>
      </c>
      <c r="M71" s="194" t="e">
        <f>+#REF!+1</f>
        <v>#REF!</v>
      </c>
      <c r="O71" s="194">
        <f t="shared" si="6"/>
        <v>57</v>
      </c>
    </row>
    <row r="72" spans="2:15" ht="13">
      <c r="B72" s="83" t="s">
        <v>104</v>
      </c>
      <c r="C72" s="84"/>
      <c r="D72" s="103" t="s">
        <v>120</v>
      </c>
      <c r="E72" s="103" t="s">
        <v>105</v>
      </c>
      <c r="F72" s="103" t="s">
        <v>273</v>
      </c>
      <c r="G72" s="104">
        <v>1</v>
      </c>
      <c r="H72" s="105"/>
      <c r="I72" s="193">
        <f>543+9</f>
        <v>552</v>
      </c>
      <c r="J72" s="59"/>
      <c r="K72" s="193">
        <f>543+9</f>
        <v>552</v>
      </c>
      <c r="O72" s="194">
        <f t="shared" si="6"/>
        <v>58</v>
      </c>
    </row>
    <row r="73" spans="2:15" ht="15.5">
      <c r="B73" s="83" t="s">
        <v>554</v>
      </c>
      <c r="C73" s="84"/>
      <c r="D73" s="103" t="s">
        <v>120</v>
      </c>
      <c r="E73" s="103" t="s">
        <v>112</v>
      </c>
      <c r="F73" s="103" t="s">
        <v>273</v>
      </c>
      <c r="G73" s="104">
        <v>0.5</v>
      </c>
      <c r="H73" s="105"/>
      <c r="I73" s="200">
        <v>422</v>
      </c>
      <c r="J73" s="59"/>
      <c r="K73" s="200">
        <v>519</v>
      </c>
      <c r="M73" s="194" t="e">
        <f>+M71+1</f>
        <v>#REF!</v>
      </c>
      <c r="O73" s="194">
        <f t="shared" si="6"/>
        <v>59</v>
      </c>
    </row>
    <row r="74" spans="2:15" ht="13">
      <c r="B74" s="83" t="s">
        <v>101</v>
      </c>
      <c r="C74" s="84"/>
      <c r="D74" s="103" t="s">
        <v>99</v>
      </c>
      <c r="E74" s="103" t="s">
        <v>100</v>
      </c>
      <c r="F74" s="103" t="s">
        <v>412</v>
      </c>
      <c r="G74" s="104">
        <v>1</v>
      </c>
      <c r="H74" s="105"/>
      <c r="I74" s="193">
        <v>0</v>
      </c>
      <c r="J74" s="59"/>
      <c r="K74" s="193">
        <v>503</v>
      </c>
      <c r="M74" s="194" t="e">
        <f t="shared" ref="M74" si="7">+M73+1</f>
        <v>#REF!</v>
      </c>
      <c r="O74" s="194">
        <f t="shared" si="6"/>
        <v>60</v>
      </c>
    </row>
    <row r="75" spans="2:15" ht="13">
      <c r="B75" s="83" t="s">
        <v>113</v>
      </c>
      <c r="C75" s="84"/>
      <c r="D75" s="103" t="s">
        <v>114</v>
      </c>
      <c r="E75" s="103" t="s">
        <v>115</v>
      </c>
      <c r="F75" s="103" t="s">
        <v>412</v>
      </c>
      <c r="G75" s="104">
        <v>1</v>
      </c>
      <c r="H75" s="105"/>
      <c r="I75" s="200">
        <v>0</v>
      </c>
      <c r="J75" s="59"/>
      <c r="K75" s="200">
        <v>503</v>
      </c>
      <c r="M75" s="194" t="e">
        <f>+#REF!+1</f>
        <v>#REF!</v>
      </c>
      <c r="O75" s="194">
        <f t="shared" si="6"/>
        <v>61</v>
      </c>
    </row>
    <row r="76" spans="2:15" ht="13">
      <c r="B76" s="83" t="s">
        <v>102</v>
      </c>
      <c r="C76" s="84"/>
      <c r="D76" s="103" t="s">
        <v>99</v>
      </c>
      <c r="E76" s="103" t="s">
        <v>103</v>
      </c>
      <c r="F76" s="103" t="s">
        <v>273</v>
      </c>
      <c r="G76" s="104">
        <v>1</v>
      </c>
      <c r="H76" s="105"/>
      <c r="I76" s="193">
        <v>280</v>
      </c>
      <c r="J76" s="59"/>
      <c r="K76" s="193">
        <v>375</v>
      </c>
      <c r="M76" s="194" t="e">
        <f t="shared" ref="M76" si="8">+M75+1</f>
        <v>#REF!</v>
      </c>
      <c r="O76" s="194">
        <f t="shared" si="6"/>
        <v>62</v>
      </c>
    </row>
    <row r="77" spans="2:15" ht="13">
      <c r="B77" s="83" t="s">
        <v>352</v>
      </c>
      <c r="C77" s="84"/>
      <c r="D77" s="103" t="s">
        <v>114</v>
      </c>
      <c r="E77" s="103" t="s">
        <v>255</v>
      </c>
      <c r="F77" s="103" t="s">
        <v>273</v>
      </c>
      <c r="G77" s="104">
        <v>1</v>
      </c>
      <c r="H77" s="105"/>
      <c r="I77" s="193">
        <v>273</v>
      </c>
      <c r="J77" s="59"/>
      <c r="K77" s="193">
        <v>309</v>
      </c>
      <c r="O77" s="194">
        <f t="shared" si="6"/>
        <v>63</v>
      </c>
    </row>
    <row r="78" spans="2:15" ht="13">
      <c r="B78" s="83" t="s">
        <v>89</v>
      </c>
      <c r="C78" s="84"/>
      <c r="D78" s="103" t="s">
        <v>78</v>
      </c>
      <c r="E78" s="103" t="s">
        <v>90</v>
      </c>
      <c r="F78" s="103" t="s">
        <v>298</v>
      </c>
      <c r="G78" s="104">
        <v>1</v>
      </c>
      <c r="H78" s="105"/>
      <c r="I78" s="200">
        <v>184</v>
      </c>
      <c r="J78" s="59"/>
      <c r="K78" s="200">
        <v>215</v>
      </c>
      <c r="M78" s="194" t="e">
        <f>+#REF!+1</f>
        <v>#REF!</v>
      </c>
      <c r="O78" s="194">
        <f>+O77+1</f>
        <v>64</v>
      </c>
    </row>
    <row r="79" spans="2:15" ht="13">
      <c r="B79" s="83" t="s">
        <v>192</v>
      </c>
      <c r="C79" s="84"/>
      <c r="D79" s="103" t="s">
        <v>114</v>
      </c>
      <c r="E79" s="103" t="s">
        <v>256</v>
      </c>
      <c r="F79" s="103" t="s">
        <v>412</v>
      </c>
      <c r="G79" s="104">
        <v>1</v>
      </c>
      <c r="H79" s="105"/>
      <c r="I79" s="200">
        <v>0</v>
      </c>
      <c r="J79" s="59"/>
      <c r="K79" s="200">
        <v>191</v>
      </c>
      <c r="M79" s="194" t="e">
        <f>+#REF!+1</f>
        <v>#REF!</v>
      </c>
      <c r="O79" s="194">
        <f>+O78+1</f>
        <v>65</v>
      </c>
    </row>
    <row r="80" spans="2:15" ht="13">
      <c r="B80" s="83" t="s">
        <v>106</v>
      </c>
      <c r="C80" s="84"/>
      <c r="D80" s="103" t="s">
        <v>120</v>
      </c>
      <c r="E80" s="103" t="s">
        <v>107</v>
      </c>
      <c r="F80" s="103" t="s">
        <v>298</v>
      </c>
      <c r="G80" s="104">
        <v>1</v>
      </c>
      <c r="H80" s="105"/>
      <c r="I80" s="200">
        <v>110</v>
      </c>
      <c r="J80" s="59"/>
      <c r="K80" s="200">
        <v>121</v>
      </c>
      <c r="M80" s="194" t="e">
        <f>+#REF!+1</f>
        <v>#REF!</v>
      </c>
      <c r="O80" s="194">
        <f t="shared" si="6"/>
        <v>66</v>
      </c>
    </row>
    <row r="81" spans="2:16" ht="13">
      <c r="B81" s="83" t="s">
        <v>96</v>
      </c>
      <c r="C81" s="228"/>
      <c r="D81" s="103" t="s">
        <v>95</v>
      </c>
      <c r="E81" s="103" t="s">
        <v>87</v>
      </c>
      <c r="F81" s="103" t="s">
        <v>412</v>
      </c>
      <c r="G81" s="104">
        <v>1</v>
      </c>
      <c r="H81" s="105"/>
      <c r="I81" s="193">
        <v>0</v>
      </c>
      <c r="J81" s="59"/>
      <c r="K81" s="193">
        <v>117</v>
      </c>
      <c r="M81" s="194" t="e">
        <f>+#REF!+1</f>
        <v>#REF!</v>
      </c>
      <c r="O81" s="194">
        <f t="shared" si="6"/>
        <v>67</v>
      </c>
    </row>
    <row r="82" spans="2:16" ht="13">
      <c r="B82" s="83" t="s">
        <v>203</v>
      </c>
      <c r="C82" s="84"/>
      <c r="D82" s="103" t="s">
        <v>114</v>
      </c>
      <c r="E82" s="103" t="s">
        <v>256</v>
      </c>
      <c r="F82" s="103" t="s">
        <v>412</v>
      </c>
      <c r="G82" s="104">
        <v>1</v>
      </c>
      <c r="H82" s="105"/>
      <c r="I82" s="193">
        <v>0</v>
      </c>
      <c r="J82" s="59"/>
      <c r="K82" s="193">
        <v>92</v>
      </c>
      <c r="M82" s="194" t="e">
        <f>+M80+1</f>
        <v>#REF!</v>
      </c>
      <c r="O82" s="194">
        <f>+O81+1</f>
        <v>68</v>
      </c>
    </row>
    <row r="83" spans="2:16" ht="13">
      <c r="B83" s="83" t="s">
        <v>108</v>
      </c>
      <c r="C83" s="84"/>
      <c r="D83" s="103" t="s">
        <v>120</v>
      </c>
      <c r="E83" s="103" t="s">
        <v>107</v>
      </c>
      <c r="F83" s="103" t="s">
        <v>273</v>
      </c>
      <c r="G83" s="104">
        <v>1</v>
      </c>
      <c r="H83" s="105"/>
      <c r="I83" s="200">
        <v>60</v>
      </c>
      <c r="J83" s="59"/>
      <c r="K83" s="200">
        <v>80</v>
      </c>
      <c r="M83" s="194" t="e">
        <f t="shared" ref="M83:M97" si="9">+M82+1</f>
        <v>#REF!</v>
      </c>
      <c r="O83" s="194">
        <f t="shared" si="6"/>
        <v>69</v>
      </c>
    </row>
    <row r="84" spans="2:16" ht="13">
      <c r="B84" s="83" t="s">
        <v>211</v>
      </c>
      <c r="C84" s="84"/>
      <c r="D84" s="103" t="s">
        <v>114</v>
      </c>
      <c r="E84" s="103" t="s">
        <v>256</v>
      </c>
      <c r="F84" s="103" t="s">
        <v>412</v>
      </c>
      <c r="G84" s="104">
        <v>1</v>
      </c>
      <c r="H84" s="105"/>
      <c r="I84" s="200">
        <v>0</v>
      </c>
      <c r="J84" s="59"/>
      <c r="K84" s="200">
        <v>73</v>
      </c>
      <c r="M84" s="194" t="e">
        <f>+#REF!+1</f>
        <v>#REF!</v>
      </c>
      <c r="O84" s="194">
        <f>O83+1</f>
        <v>70</v>
      </c>
    </row>
    <row r="85" spans="2:16" ht="13">
      <c r="B85" s="83" t="s">
        <v>220</v>
      </c>
      <c r="C85" s="84"/>
      <c r="D85" s="103" t="s">
        <v>114</v>
      </c>
      <c r="E85" s="103" t="s">
        <v>256</v>
      </c>
      <c r="F85" s="103" t="s">
        <v>412</v>
      </c>
      <c r="G85" s="104">
        <v>1</v>
      </c>
      <c r="H85" s="105"/>
      <c r="I85" s="200">
        <v>0</v>
      </c>
      <c r="J85" s="59"/>
      <c r="K85" s="200">
        <v>67</v>
      </c>
      <c r="M85" s="194" t="e">
        <f>+#REF!+1</f>
        <v>#REF!</v>
      </c>
      <c r="O85" s="194">
        <f t="shared" si="6"/>
        <v>71</v>
      </c>
    </row>
    <row r="86" spans="2:16" ht="13">
      <c r="B86" s="83" t="s">
        <v>109</v>
      </c>
      <c r="C86" s="84"/>
      <c r="D86" s="103" t="s">
        <v>120</v>
      </c>
      <c r="E86" s="103" t="s">
        <v>107</v>
      </c>
      <c r="F86" s="103" t="s">
        <v>273</v>
      </c>
      <c r="G86" s="104">
        <v>1</v>
      </c>
      <c r="H86" s="105"/>
      <c r="I86" s="200">
        <v>55</v>
      </c>
      <c r="J86" s="59"/>
      <c r="K86" s="200">
        <v>56</v>
      </c>
      <c r="M86" s="194" t="e">
        <f>+#REF!+1</f>
        <v>#REF!</v>
      </c>
      <c r="O86" s="194">
        <f t="shared" si="6"/>
        <v>72</v>
      </c>
    </row>
    <row r="87" spans="2:16" ht="13">
      <c r="B87" s="83" t="s">
        <v>224</v>
      </c>
      <c r="C87" s="84"/>
      <c r="D87" s="103" t="s">
        <v>114</v>
      </c>
      <c r="E87" s="103" t="s">
        <v>255</v>
      </c>
      <c r="F87" s="103" t="s">
        <v>412</v>
      </c>
      <c r="G87" s="104">
        <v>1</v>
      </c>
      <c r="H87" s="105"/>
      <c r="I87" s="193">
        <v>0</v>
      </c>
      <c r="J87" s="59"/>
      <c r="K87" s="193">
        <v>53</v>
      </c>
      <c r="M87" s="194" t="e">
        <f t="shared" si="9"/>
        <v>#REF!</v>
      </c>
      <c r="O87" s="194">
        <f t="shared" si="6"/>
        <v>73</v>
      </c>
    </row>
    <row r="88" spans="2:16" ht="13">
      <c r="B88" s="83" t="s">
        <v>110</v>
      </c>
      <c r="C88" s="84"/>
      <c r="D88" s="103" t="s">
        <v>120</v>
      </c>
      <c r="E88" s="103" t="s">
        <v>107</v>
      </c>
      <c r="F88" s="103" t="s">
        <v>412</v>
      </c>
      <c r="G88" s="104">
        <v>1</v>
      </c>
      <c r="H88" s="105"/>
      <c r="I88" s="200">
        <v>0</v>
      </c>
      <c r="J88" s="59"/>
      <c r="K88" s="200">
        <v>48</v>
      </c>
      <c r="M88" s="194" t="e">
        <f t="shared" si="9"/>
        <v>#REF!</v>
      </c>
      <c r="O88" s="194">
        <f t="shared" si="6"/>
        <v>74</v>
      </c>
    </row>
    <row r="89" spans="2:16" ht="13">
      <c r="B89" s="83" t="s">
        <v>111</v>
      </c>
      <c r="C89" s="84"/>
      <c r="D89" s="103" t="s">
        <v>120</v>
      </c>
      <c r="E89" s="103" t="s">
        <v>107</v>
      </c>
      <c r="F89" s="103" t="s">
        <v>298</v>
      </c>
      <c r="G89" s="104">
        <v>1</v>
      </c>
      <c r="H89" s="105"/>
      <c r="I89" s="193">
        <v>45</v>
      </c>
      <c r="J89" s="59"/>
      <c r="K89" s="193">
        <v>47</v>
      </c>
      <c r="M89" s="194" t="e">
        <f t="shared" si="9"/>
        <v>#REF!</v>
      </c>
      <c r="O89" s="194">
        <f t="shared" si="6"/>
        <v>75</v>
      </c>
    </row>
    <row r="90" spans="2:16" ht="13">
      <c r="B90" s="83" t="s">
        <v>226</v>
      </c>
      <c r="C90" s="84"/>
      <c r="D90" s="103" t="s">
        <v>114</v>
      </c>
      <c r="E90" s="103" t="s">
        <v>257</v>
      </c>
      <c r="F90" s="103" t="s">
        <v>412</v>
      </c>
      <c r="G90" s="104">
        <v>1</v>
      </c>
      <c r="H90" s="105"/>
      <c r="I90" s="200">
        <v>0</v>
      </c>
      <c r="J90" s="59"/>
      <c r="K90" s="200">
        <v>33</v>
      </c>
      <c r="M90" s="194" t="e">
        <f>+M89+1</f>
        <v>#REF!</v>
      </c>
      <c r="O90" s="194">
        <f t="shared" si="6"/>
        <v>76</v>
      </c>
    </row>
    <row r="91" spans="2:16" ht="15.5">
      <c r="B91" s="83" t="s">
        <v>553</v>
      </c>
      <c r="C91" s="84"/>
      <c r="D91" s="103" t="s">
        <v>120</v>
      </c>
      <c r="E91" s="103" t="s">
        <v>112</v>
      </c>
      <c r="F91" s="103" t="s">
        <v>298</v>
      </c>
      <c r="G91" s="104">
        <v>0.5</v>
      </c>
      <c r="H91" s="105"/>
      <c r="I91" s="193">
        <v>25</v>
      </c>
      <c r="J91" s="59"/>
      <c r="K91" s="193">
        <v>25</v>
      </c>
      <c r="M91" s="194" t="e">
        <f t="shared" si="9"/>
        <v>#REF!</v>
      </c>
      <c r="O91" s="194">
        <f t="shared" si="6"/>
        <v>77</v>
      </c>
    </row>
    <row r="92" spans="2:16" ht="13">
      <c r="B92" s="83" t="s">
        <v>229</v>
      </c>
      <c r="C92" s="84"/>
      <c r="D92" s="103" t="s">
        <v>114</v>
      </c>
      <c r="E92" s="103" t="s">
        <v>255</v>
      </c>
      <c r="F92" s="103" t="s">
        <v>412</v>
      </c>
      <c r="G92" s="104">
        <v>1</v>
      </c>
      <c r="H92" s="105"/>
      <c r="I92" s="200">
        <v>0</v>
      </c>
      <c r="J92" s="59"/>
      <c r="K92" s="200">
        <v>23</v>
      </c>
      <c r="M92" s="194" t="e">
        <f t="shared" si="9"/>
        <v>#REF!</v>
      </c>
      <c r="O92" s="194">
        <f t="shared" si="6"/>
        <v>78</v>
      </c>
    </row>
    <row r="93" spans="2:16" ht="13">
      <c r="B93" s="83" t="s">
        <v>232</v>
      </c>
      <c r="C93" s="84"/>
      <c r="D93" s="103" t="s">
        <v>114</v>
      </c>
      <c r="E93" s="103" t="s">
        <v>255</v>
      </c>
      <c r="F93" s="103" t="s">
        <v>412</v>
      </c>
      <c r="G93" s="104">
        <v>1</v>
      </c>
      <c r="H93" s="105"/>
      <c r="I93" s="193">
        <v>0</v>
      </c>
      <c r="J93" s="59"/>
      <c r="K93" s="193">
        <v>20</v>
      </c>
      <c r="M93" s="194" t="e">
        <f t="shared" si="9"/>
        <v>#REF!</v>
      </c>
      <c r="O93" s="194">
        <f t="shared" si="6"/>
        <v>79</v>
      </c>
    </row>
    <row r="94" spans="2:16" ht="13">
      <c r="B94" s="83" t="s">
        <v>234</v>
      </c>
      <c r="C94" s="84"/>
      <c r="D94" s="103" t="s">
        <v>114</v>
      </c>
      <c r="E94" s="103" t="s">
        <v>257</v>
      </c>
      <c r="F94" s="103" t="s">
        <v>412</v>
      </c>
      <c r="G94" s="104">
        <v>1</v>
      </c>
      <c r="H94" s="105"/>
      <c r="I94" s="200">
        <v>0</v>
      </c>
      <c r="J94" s="59"/>
      <c r="K94" s="200">
        <v>12</v>
      </c>
      <c r="M94" s="194" t="e">
        <f t="shared" si="9"/>
        <v>#REF!</v>
      </c>
      <c r="O94" s="194">
        <f t="shared" si="6"/>
        <v>80</v>
      </c>
    </row>
    <row r="95" spans="2:16" ht="13">
      <c r="B95" s="83" t="s">
        <v>237</v>
      </c>
      <c r="C95" s="84"/>
      <c r="D95" s="103" t="s">
        <v>114</v>
      </c>
      <c r="E95" s="103" t="s">
        <v>258</v>
      </c>
      <c r="F95" s="103" t="s">
        <v>412</v>
      </c>
      <c r="G95" s="104">
        <v>1</v>
      </c>
      <c r="H95" s="105"/>
      <c r="I95" s="193">
        <v>0</v>
      </c>
      <c r="J95" s="59"/>
      <c r="K95" s="193">
        <v>10</v>
      </c>
      <c r="M95" s="194" t="e">
        <f t="shared" si="9"/>
        <v>#REF!</v>
      </c>
      <c r="O95" s="194">
        <f t="shared" si="6"/>
        <v>81</v>
      </c>
    </row>
    <row r="96" spans="2:16" ht="13">
      <c r="B96" s="83" t="s">
        <v>240</v>
      </c>
      <c r="C96" s="84"/>
      <c r="D96" s="103" t="s">
        <v>114</v>
      </c>
      <c r="E96" s="103" t="s">
        <v>256</v>
      </c>
      <c r="F96" s="103" t="s">
        <v>243</v>
      </c>
      <c r="G96" s="104">
        <v>1</v>
      </c>
      <c r="H96" s="105"/>
      <c r="I96" s="198">
        <v>0</v>
      </c>
      <c r="J96" s="59"/>
      <c r="K96" s="198">
        <v>4</v>
      </c>
      <c r="M96" s="194" t="e">
        <f t="shared" si="9"/>
        <v>#REF!</v>
      </c>
      <c r="O96" s="194">
        <f t="shared" si="6"/>
        <v>82</v>
      </c>
      <c r="P96" s="194" t="s">
        <v>275</v>
      </c>
    </row>
    <row r="97" spans="1:14" ht="13">
      <c r="B97" s="201" t="s">
        <v>62</v>
      </c>
      <c r="C97" s="84"/>
      <c r="D97" s="103"/>
      <c r="E97" s="103"/>
      <c r="F97" s="103"/>
      <c r="G97" s="104"/>
      <c r="H97" s="105"/>
      <c r="I97" s="200">
        <f>SUM(I65:I96)</f>
        <v>6617.5</v>
      </c>
      <c r="J97" s="59"/>
      <c r="K97" s="200">
        <f>SUM(K65:K96)</f>
        <v>9735</v>
      </c>
      <c r="M97" s="194" t="e">
        <f t="shared" si="9"/>
        <v>#REF!</v>
      </c>
      <c r="N97" s="194" t="s">
        <v>138</v>
      </c>
    </row>
    <row r="98" spans="1:14" ht="13.5" thickBot="1">
      <c r="B98" s="241" t="s">
        <v>377</v>
      </c>
      <c r="C98" s="240">
        <f>O96</f>
        <v>82</v>
      </c>
      <c r="I98" s="230">
        <f>+I47+I63+I97</f>
        <v>21975.5</v>
      </c>
      <c r="J98" s="231"/>
      <c r="K98" s="230">
        <f>+K47+K63+K97</f>
        <v>26587.25</v>
      </c>
    </row>
    <row r="99" spans="1:14" ht="13.5" thickTop="1">
      <c r="B99" s="229"/>
      <c r="I99" s="237"/>
      <c r="J99" s="231"/>
      <c r="K99" s="237"/>
    </row>
    <row r="100" spans="1:14" ht="13">
      <c r="B100" s="263" t="s">
        <v>513</v>
      </c>
      <c r="I100" s="237"/>
      <c r="J100" s="231"/>
      <c r="K100" s="237"/>
    </row>
    <row r="101" spans="1:14" ht="13.5">
      <c r="B101" s="238" t="s">
        <v>326</v>
      </c>
      <c r="I101" s="237"/>
      <c r="J101" s="231"/>
      <c r="K101" s="237"/>
    </row>
    <row r="102" spans="1:14" ht="15.5">
      <c r="B102" s="83" t="s">
        <v>552</v>
      </c>
      <c r="D102" s="103" t="s">
        <v>114</v>
      </c>
      <c r="E102" s="103" t="s">
        <v>254</v>
      </c>
      <c r="F102" s="103" t="s">
        <v>273</v>
      </c>
      <c r="G102" s="104">
        <v>1</v>
      </c>
      <c r="I102" s="193">
        <v>668</v>
      </c>
      <c r="J102" s="204"/>
      <c r="K102" s="193">
        <v>760</v>
      </c>
      <c r="M102" s="194" t="e">
        <f>+#REF!+1</f>
        <v>#REF!</v>
      </c>
    </row>
    <row r="103" spans="1:14" ht="13.5">
      <c r="B103" s="264" t="s">
        <v>490</v>
      </c>
    </row>
    <row r="104" spans="1:14" ht="13">
      <c r="B104" s="83" t="s">
        <v>522</v>
      </c>
      <c r="C104" s="84"/>
      <c r="D104" s="103" t="s">
        <v>122</v>
      </c>
      <c r="E104" s="103" t="s">
        <v>65</v>
      </c>
      <c r="F104" s="103" t="s">
        <v>412</v>
      </c>
      <c r="G104" s="104">
        <v>1</v>
      </c>
      <c r="I104" s="193">
        <v>0</v>
      </c>
      <c r="J104" s="204"/>
      <c r="K104" s="193">
        <v>418</v>
      </c>
    </row>
    <row r="105" spans="1:14" ht="13">
      <c r="B105" s="83" t="s">
        <v>523</v>
      </c>
      <c r="C105" s="84"/>
      <c r="D105" s="103" t="s">
        <v>99</v>
      </c>
      <c r="E105" s="103" t="s">
        <v>103</v>
      </c>
      <c r="F105" s="103" t="s">
        <v>273</v>
      </c>
      <c r="G105" s="104">
        <v>1</v>
      </c>
      <c r="I105" s="193">
        <v>280</v>
      </c>
      <c r="J105" s="204"/>
      <c r="K105" s="193">
        <v>345</v>
      </c>
    </row>
    <row r="106" spans="1:14" ht="13">
      <c r="B106" s="229" t="s">
        <v>535</v>
      </c>
      <c r="I106" s="232">
        <f>SUM(I98:I105)</f>
        <v>22923.5</v>
      </c>
      <c r="J106" s="231"/>
      <c r="K106" s="232">
        <f>SUM(K98:K105)</f>
        <v>28110.25</v>
      </c>
    </row>
    <row r="107" spans="1:14" ht="13">
      <c r="B107" s="76"/>
      <c r="C107" s="76"/>
      <c r="D107" s="76"/>
      <c r="E107" s="76"/>
      <c r="F107" s="77"/>
      <c r="G107" s="76"/>
      <c r="H107" s="76"/>
      <c r="I107" s="235"/>
      <c r="J107" s="105"/>
      <c r="K107" s="235"/>
    </row>
    <row r="108" spans="1:14" ht="42.75" customHeight="1">
      <c r="A108" s="236">
        <v>-1</v>
      </c>
      <c r="B108" s="364" t="s">
        <v>286</v>
      </c>
      <c r="C108" s="364"/>
      <c r="D108" s="364"/>
      <c r="E108" s="364"/>
      <c r="F108" s="364"/>
      <c r="G108" s="364"/>
      <c r="H108" s="364"/>
      <c r="I108" s="364"/>
      <c r="J108" s="364"/>
      <c r="K108" s="364"/>
    </row>
    <row r="109" spans="1:14" ht="44.25" customHeight="1">
      <c r="A109" s="236">
        <v>-2</v>
      </c>
      <c r="B109" s="364" t="s">
        <v>285</v>
      </c>
      <c r="C109" s="364"/>
      <c r="D109" s="364"/>
      <c r="E109" s="364"/>
      <c r="F109" s="364"/>
      <c r="G109" s="364"/>
      <c r="H109" s="364"/>
      <c r="I109" s="364"/>
      <c r="J109" s="364"/>
      <c r="K109" s="364"/>
    </row>
    <row r="110" spans="1:14" ht="29.25" customHeight="1">
      <c r="A110" s="236">
        <v>-3</v>
      </c>
      <c r="B110" s="364" t="s">
        <v>118</v>
      </c>
      <c r="C110" s="364"/>
      <c r="D110" s="364"/>
      <c r="E110" s="364"/>
      <c r="F110" s="364"/>
      <c r="G110" s="364"/>
      <c r="H110" s="364"/>
      <c r="I110" s="364"/>
      <c r="J110" s="364"/>
      <c r="K110" s="364"/>
    </row>
    <row r="111" spans="1:14" ht="18" customHeight="1">
      <c r="A111" s="236">
        <v>-4</v>
      </c>
      <c r="B111" s="364" t="s">
        <v>550</v>
      </c>
      <c r="C111" s="364"/>
      <c r="D111" s="364"/>
      <c r="E111" s="364"/>
      <c r="F111" s="364"/>
      <c r="G111" s="364"/>
      <c r="H111" s="364"/>
      <c r="I111" s="364"/>
      <c r="J111" s="364"/>
      <c r="K111" s="364"/>
    </row>
    <row r="112" spans="1:14" ht="16.399999999999999" customHeight="1">
      <c r="A112" s="236">
        <v>-5</v>
      </c>
      <c r="B112" s="364" t="s">
        <v>565</v>
      </c>
      <c r="C112" s="364"/>
      <c r="D112" s="364"/>
      <c r="E112" s="364"/>
      <c r="F112" s="364"/>
      <c r="G112" s="364"/>
      <c r="H112" s="364"/>
      <c r="I112" s="364"/>
      <c r="J112" s="273"/>
      <c r="K112" s="273"/>
    </row>
    <row r="113" spans="1:11" ht="18" customHeight="1">
      <c r="A113" s="236">
        <v>-6</v>
      </c>
      <c r="B113" s="364" t="s">
        <v>563</v>
      </c>
      <c r="C113" s="364"/>
      <c r="D113" s="364"/>
      <c r="E113" s="364"/>
      <c r="F113" s="364"/>
      <c r="G113" s="364"/>
      <c r="H113" s="364"/>
      <c r="I113" s="364"/>
      <c r="J113" s="364"/>
      <c r="K113" s="364"/>
    </row>
    <row r="114" spans="1:11" ht="19.5" customHeight="1">
      <c r="A114" s="236">
        <v>-7</v>
      </c>
      <c r="B114" s="364" t="s">
        <v>455</v>
      </c>
      <c r="C114" s="364"/>
      <c r="D114" s="364"/>
      <c r="E114" s="364"/>
      <c r="F114" s="364"/>
      <c r="G114" s="364"/>
      <c r="H114" s="364"/>
      <c r="I114" s="364"/>
      <c r="J114" s="364"/>
      <c r="K114" s="364"/>
    </row>
    <row r="115" spans="1:11" ht="32.15" customHeight="1">
      <c r="A115" s="236">
        <v>-8</v>
      </c>
      <c r="B115" s="364" t="s">
        <v>566</v>
      </c>
      <c r="C115" s="364"/>
      <c r="D115" s="364"/>
      <c r="E115" s="364"/>
      <c r="F115" s="364"/>
      <c r="G115" s="364"/>
      <c r="H115" s="364"/>
      <c r="I115" s="364"/>
      <c r="J115" s="364"/>
      <c r="K115" s="364"/>
    </row>
    <row r="116" spans="1:11" ht="19.5" customHeight="1">
      <c r="A116" s="236">
        <v>-9</v>
      </c>
      <c r="B116" s="364" t="s">
        <v>133</v>
      </c>
      <c r="C116" s="364"/>
      <c r="D116" s="364"/>
      <c r="E116" s="364"/>
      <c r="F116" s="364"/>
      <c r="G116" s="364"/>
      <c r="H116" s="364"/>
      <c r="I116" s="364"/>
      <c r="J116" s="364"/>
      <c r="K116" s="364"/>
    </row>
    <row r="117" spans="1:11" ht="19.5" customHeight="1">
      <c r="A117" s="236">
        <v>-10</v>
      </c>
      <c r="B117" s="364" t="s">
        <v>543</v>
      </c>
      <c r="C117" s="364"/>
      <c r="D117" s="364"/>
      <c r="E117" s="364"/>
      <c r="F117" s="364"/>
      <c r="G117" s="364"/>
      <c r="H117" s="364"/>
      <c r="I117" s="364"/>
      <c r="J117" s="364"/>
      <c r="K117" s="364"/>
    </row>
    <row r="118" spans="1:11" ht="19.5" customHeight="1">
      <c r="A118" s="236">
        <v>-11</v>
      </c>
      <c r="B118" s="364" t="s">
        <v>410</v>
      </c>
      <c r="C118" s="364"/>
      <c r="D118" s="364"/>
      <c r="E118" s="364"/>
      <c r="F118" s="364"/>
      <c r="G118" s="364"/>
      <c r="H118" s="364"/>
      <c r="I118" s="364"/>
      <c r="J118" s="364"/>
      <c r="K118" s="364"/>
    </row>
    <row r="119" spans="1:11" ht="21.65" customHeight="1">
      <c r="A119" s="236">
        <v>-12</v>
      </c>
      <c r="B119" s="364" t="s">
        <v>343</v>
      </c>
      <c r="C119" s="364"/>
      <c r="D119" s="364"/>
      <c r="E119" s="364"/>
      <c r="F119" s="364"/>
      <c r="G119" s="364"/>
      <c r="H119" s="364"/>
      <c r="I119" s="364"/>
      <c r="J119" s="364"/>
      <c r="K119" s="364"/>
    </row>
    <row r="120" spans="1:11" ht="26.25" customHeight="1">
      <c r="A120" s="236">
        <v>-13</v>
      </c>
      <c r="B120" s="364" t="s">
        <v>551</v>
      </c>
      <c r="C120" s="364"/>
      <c r="D120" s="364"/>
      <c r="E120" s="364"/>
      <c r="F120" s="364"/>
      <c r="G120" s="364"/>
      <c r="H120" s="364"/>
      <c r="I120" s="364"/>
      <c r="J120" s="364"/>
      <c r="K120" s="364"/>
    </row>
  </sheetData>
  <autoFilter ref="A7:P98" xr:uid="{00000000-0009-0000-0000-000065000000}"/>
  <mergeCells count="13">
    <mergeCell ref="B118:K118"/>
    <mergeCell ref="B119:K119"/>
    <mergeCell ref="B120:K120"/>
    <mergeCell ref="B115:K115"/>
    <mergeCell ref="B108:K108"/>
    <mergeCell ref="B109:K109"/>
    <mergeCell ref="B110:K110"/>
    <mergeCell ref="B114:K114"/>
    <mergeCell ref="B116:K116"/>
    <mergeCell ref="B117:K117"/>
    <mergeCell ref="B111:K111"/>
    <mergeCell ref="B113:K113"/>
    <mergeCell ref="B112:I112"/>
  </mergeCells>
  <conditionalFormatting sqref="B103">
    <cfRule type="expression" dxfId="49" priority="2">
      <formula>MOD(ROW(),2)=0</formula>
    </cfRule>
  </conditionalFormatting>
  <conditionalFormatting sqref="B8:K102">
    <cfRule type="expression" dxfId="48" priority="3">
      <formula>MOD(ROW(),2)=0</formula>
    </cfRule>
  </conditionalFormatting>
  <conditionalFormatting sqref="B104:K106">
    <cfRule type="expression" dxfId="47" priority="1">
      <formula>MOD(ROW(),2)=0</formula>
    </cfRule>
  </conditionalFormatting>
  <pageMargins left="0.45" right="0.45" top="0.25" bottom="0.25" header="0.3" footer="0.3"/>
  <pageSetup paperSize="3" scale="7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542</v>
      </c>
      <c r="C6" s="155"/>
      <c r="D6" s="156">
        <f>'CPN Portfolio 9.30.2015'!K47</f>
        <v>7425.25</v>
      </c>
      <c r="E6" s="156">
        <f>'CPN Portfolio 9.30.2015'!K63</f>
        <v>9427</v>
      </c>
      <c r="F6" s="156">
        <f>'CPN Portfolio 9.30.2015'!K97</f>
        <v>9735</v>
      </c>
      <c r="G6" s="158"/>
      <c r="H6" s="156">
        <f>SUM(D6:G6)</f>
        <v>26587.25</v>
      </c>
      <c r="J6" s="159"/>
    </row>
    <row r="7" spans="1:11">
      <c r="A7" s="147"/>
      <c r="B7" s="155"/>
      <c r="C7" s="155"/>
      <c r="D7" s="163"/>
      <c r="E7" s="163"/>
      <c r="F7" s="163"/>
      <c r="G7" s="158"/>
      <c r="H7" s="163"/>
      <c r="J7" s="159"/>
    </row>
    <row r="8" spans="1:11">
      <c r="A8" s="147"/>
      <c r="B8" s="83"/>
      <c r="C8" s="155"/>
      <c r="D8" s="267"/>
      <c r="E8" s="267"/>
      <c r="F8" s="272"/>
      <c r="G8" s="271"/>
      <c r="H8" s="267"/>
      <c r="J8" s="159"/>
    </row>
    <row r="9" spans="1:11">
      <c r="A9" s="147"/>
      <c r="B9" s="83"/>
      <c r="C9" s="155"/>
      <c r="D9" s="267"/>
      <c r="E9" s="267"/>
      <c r="F9" s="272"/>
      <c r="G9" s="271"/>
      <c r="H9" s="267"/>
      <c r="J9" s="159"/>
    </row>
    <row r="10" spans="1:11">
      <c r="A10" s="147"/>
      <c r="B10" s="161"/>
      <c r="C10" s="155"/>
      <c r="D10" s="267"/>
      <c r="E10" s="267"/>
      <c r="F10" s="267"/>
      <c r="G10" s="271"/>
      <c r="H10" s="267"/>
      <c r="J10" s="159"/>
    </row>
    <row r="11" spans="1:11">
      <c r="A11" s="147"/>
      <c r="B11" s="155" t="s">
        <v>545</v>
      </c>
      <c r="C11" s="161"/>
      <c r="D11" s="214">
        <f>SUM(D6:D10)</f>
        <v>7425.25</v>
      </c>
      <c r="E11" s="214">
        <f>SUM(E6:E10)</f>
        <v>9427</v>
      </c>
      <c r="F11" s="214">
        <f>SUM(F6:F10)</f>
        <v>9735</v>
      </c>
      <c r="G11" s="214">
        <f>SUM(G6:G10)</f>
        <v>0</v>
      </c>
      <c r="H11" s="214">
        <f>SUM(H6:H10)</f>
        <v>26587.25</v>
      </c>
      <c r="J11" s="159">
        <f>H11-'CPN Portfolio 12.31.2015'!K98</f>
        <v>0</v>
      </c>
    </row>
    <row r="12" spans="1:11">
      <c r="A12" s="147"/>
      <c r="B12" s="155"/>
      <c r="C12" s="161"/>
      <c r="D12" s="167"/>
      <c r="E12" s="167"/>
      <c r="F12" s="167"/>
      <c r="G12" s="168"/>
      <c r="H12" s="169"/>
    </row>
    <row r="13" spans="1:11">
      <c r="A13" s="147"/>
      <c r="B13" s="155"/>
      <c r="C13" s="161"/>
      <c r="D13" s="167"/>
      <c r="E13" s="167"/>
      <c r="F13" s="167"/>
      <c r="G13" s="168"/>
      <c r="H13" s="169"/>
    </row>
    <row r="14" spans="1:11">
      <c r="A14" s="147"/>
      <c r="B14" s="155" t="s">
        <v>491</v>
      </c>
      <c r="C14" s="161"/>
      <c r="D14" s="167"/>
      <c r="E14" s="167"/>
      <c r="F14" s="167"/>
      <c r="G14" s="168"/>
      <c r="H14" s="169"/>
    </row>
    <row r="15" spans="1:11">
      <c r="A15" s="147"/>
      <c r="B15" s="238" t="s">
        <v>326</v>
      </c>
      <c r="C15" s="161"/>
      <c r="D15" s="167"/>
      <c r="E15" s="167"/>
      <c r="F15" s="167"/>
      <c r="G15" s="168"/>
      <c r="H15" s="169"/>
    </row>
    <row r="16" spans="1:11">
      <c r="A16" s="147"/>
      <c r="B16" s="160" t="s">
        <v>494</v>
      </c>
      <c r="C16" s="161"/>
      <c r="D16" s="167"/>
      <c r="E16" s="167"/>
      <c r="F16" s="167">
        <v>760</v>
      </c>
      <c r="G16" s="168"/>
      <c r="H16" s="169">
        <f>SUM(D16:F16)</f>
        <v>760</v>
      </c>
    </row>
    <row r="17" spans="1:10">
      <c r="A17" s="147"/>
      <c r="B17" s="239" t="s">
        <v>360</v>
      </c>
      <c r="C17" s="161"/>
      <c r="D17" s="167"/>
      <c r="E17" s="167"/>
      <c r="F17" s="167"/>
      <c r="G17" s="168"/>
      <c r="H17" s="169"/>
    </row>
    <row r="18" spans="1:10">
      <c r="A18" s="147"/>
      <c r="B18" s="160" t="s">
        <v>522</v>
      </c>
      <c r="C18" s="161"/>
      <c r="D18" s="167"/>
      <c r="E18" s="167">
        <v>418</v>
      </c>
      <c r="F18" s="167"/>
      <c r="G18" s="168"/>
      <c r="H18" s="169">
        <f>SUM(D18:F18)</f>
        <v>418</v>
      </c>
    </row>
    <row r="19" spans="1:10">
      <c r="A19" s="147"/>
      <c r="B19" s="160" t="s">
        <v>519</v>
      </c>
      <c r="C19" s="161"/>
      <c r="D19" s="167"/>
      <c r="E19" s="167"/>
      <c r="F19" s="167">
        <v>345</v>
      </c>
      <c r="G19" s="168"/>
      <c r="H19" s="169">
        <f>SUM(D19:F19)</f>
        <v>345</v>
      </c>
    </row>
    <row r="20" spans="1:10" ht="14.5" thickBot="1">
      <c r="A20" s="147"/>
      <c r="B20" s="160" t="s">
        <v>269</v>
      </c>
      <c r="C20" s="161"/>
      <c r="D20" s="171">
        <f>SUM(D16:D19)</f>
        <v>0</v>
      </c>
      <c r="E20" s="171">
        <f t="shared" ref="E20:F20" si="0">SUM(E16:E19)</f>
        <v>418</v>
      </c>
      <c r="F20" s="171">
        <f t="shared" si="0"/>
        <v>1105</v>
      </c>
      <c r="G20" s="168"/>
      <c r="H20" s="171">
        <f>SUM(H16:H19)</f>
        <v>1523</v>
      </c>
      <c r="J20" s="159"/>
    </row>
    <row r="21" spans="1:10" ht="14.5" thickTop="1">
      <c r="A21" s="147"/>
      <c r="B21" s="160"/>
      <c r="C21" s="161"/>
      <c r="D21" s="173"/>
      <c r="E21" s="173"/>
      <c r="F21" s="174"/>
      <c r="G21" s="175"/>
      <c r="H21" s="176"/>
    </row>
    <row r="22" spans="1:10" ht="14.5" thickBot="1">
      <c r="A22" s="147"/>
      <c r="B22" s="148" t="s">
        <v>303</v>
      </c>
      <c r="C22" s="161"/>
      <c r="D22" s="179">
        <f>+D11+D20</f>
        <v>7425.25</v>
      </c>
      <c r="E22" s="179">
        <f>+E11+E20</f>
        <v>9845</v>
      </c>
      <c r="F22" s="179">
        <f>+F11+F20</f>
        <v>10840</v>
      </c>
      <c r="G22" s="175"/>
      <c r="H22" s="179">
        <f>+H11+H20</f>
        <v>28110.25</v>
      </c>
      <c r="J22" s="159">
        <f>H22-'CPN Portfolio 12.31.2015'!K106</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B9">
    <cfRule type="expression" dxfId="46" priority="2">
      <formula>MOD(ROW(),2)=0</formula>
    </cfRule>
  </conditionalFormatting>
  <conditionalFormatting sqref="B15">
    <cfRule type="expression" dxfId="45" priority="1">
      <formula>MOD(ROW(),2)=0</formula>
    </cfRule>
  </conditionalFormatting>
  <conditionalFormatting sqref="B18:B19">
    <cfRule type="expression" dxfId="44" priority="3">
      <formula>MOD(ROW(),2)=0</formula>
    </cfRule>
  </conditionalFormatting>
  <pageMargins left="0.7" right="0.7" top="0.75" bottom="0.75" header="0.3" footer="0.3"/>
  <pageSetup scale="83"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542</v>
      </c>
      <c r="C6" s="155"/>
      <c r="D6" s="156">
        <f>'CPN Portfolio 7.01.2015'!I47</f>
        <v>6482</v>
      </c>
      <c r="E6" s="156">
        <f>'CPN Portfolio 7.01.2015'!I63</f>
        <v>8876</v>
      </c>
      <c r="F6" s="156">
        <f>'CPN Portfolio 7.01.2015'!I97</f>
        <v>6617.5</v>
      </c>
      <c r="G6" s="158"/>
      <c r="H6" s="156">
        <f>SUM(D6:G6)</f>
        <v>21975.5</v>
      </c>
      <c r="J6" s="159"/>
    </row>
    <row r="7" spans="1:11">
      <c r="A7" s="147"/>
      <c r="B7" s="155"/>
      <c r="C7" s="155"/>
      <c r="D7" s="163"/>
      <c r="E7" s="163"/>
      <c r="F7" s="163"/>
      <c r="G7" s="158"/>
      <c r="H7" s="163"/>
      <c r="J7" s="159"/>
    </row>
    <row r="8" spans="1:11">
      <c r="A8" s="147"/>
      <c r="B8" s="83"/>
      <c r="C8" s="155"/>
      <c r="D8" s="267"/>
      <c r="E8" s="267"/>
      <c r="F8" s="272"/>
      <c r="G8" s="271"/>
      <c r="H8" s="267"/>
      <c r="J8" s="159"/>
    </row>
    <row r="9" spans="1:11">
      <c r="A9" s="147"/>
      <c r="B9" s="83"/>
      <c r="C9" s="155"/>
      <c r="D9" s="267"/>
      <c r="E9" s="267"/>
      <c r="F9" s="272"/>
      <c r="G9" s="271"/>
      <c r="H9" s="267"/>
      <c r="J9" s="159"/>
    </row>
    <row r="10" spans="1:11">
      <c r="A10" s="147"/>
      <c r="B10" s="160"/>
      <c r="C10" s="155"/>
      <c r="D10" s="267"/>
      <c r="E10" s="267"/>
      <c r="F10" s="267"/>
      <c r="G10" s="271"/>
      <c r="H10" s="267"/>
      <c r="J10" s="159"/>
    </row>
    <row r="11" spans="1:11">
      <c r="A11" s="147"/>
      <c r="B11" s="155" t="s">
        <v>545</v>
      </c>
      <c r="C11" s="161"/>
      <c r="D11" s="214">
        <f>SUM(D6:D10)</f>
        <v>6482</v>
      </c>
      <c r="E11" s="214">
        <f>SUM(E6:E10)</f>
        <v>8876</v>
      </c>
      <c r="F11" s="214">
        <f>SUM(F6:F10)</f>
        <v>6617.5</v>
      </c>
      <c r="G11" s="214">
        <f>SUM(G6:G10)</f>
        <v>0</v>
      </c>
      <c r="H11" s="214">
        <f>SUM(H6:H10)</f>
        <v>21975.5</v>
      </c>
      <c r="J11" s="159">
        <f>H11-'CPN Portfolio 12.31.2015'!I98</f>
        <v>0</v>
      </c>
    </row>
    <row r="12" spans="1:11">
      <c r="A12" s="147"/>
      <c r="B12" s="155"/>
      <c r="C12" s="161"/>
      <c r="D12" s="167"/>
      <c r="E12" s="167"/>
      <c r="F12" s="167"/>
      <c r="G12" s="168"/>
      <c r="H12" s="169"/>
    </row>
    <row r="13" spans="1:11">
      <c r="A13" s="147"/>
      <c r="B13" s="155"/>
      <c r="C13" s="161"/>
      <c r="D13" s="167"/>
      <c r="E13" s="167"/>
      <c r="F13" s="167"/>
      <c r="G13" s="168"/>
      <c r="H13" s="169"/>
    </row>
    <row r="14" spans="1:11">
      <c r="A14" s="147"/>
      <c r="B14" s="155" t="s">
        <v>538</v>
      </c>
      <c r="C14" s="161"/>
      <c r="D14" s="167"/>
      <c r="E14" s="167"/>
      <c r="F14" s="167"/>
      <c r="G14" s="168"/>
      <c r="H14" s="169"/>
    </row>
    <row r="15" spans="1:11">
      <c r="A15" s="147"/>
      <c r="B15" s="238" t="s">
        <v>326</v>
      </c>
      <c r="C15" s="161"/>
      <c r="D15" s="167"/>
      <c r="E15" s="167"/>
      <c r="F15" s="167"/>
      <c r="G15" s="168"/>
      <c r="H15" s="169"/>
    </row>
    <row r="16" spans="1:11">
      <c r="A16" s="147"/>
      <c r="B16" s="160" t="s">
        <v>494</v>
      </c>
      <c r="C16" s="161"/>
      <c r="D16" s="167"/>
      <c r="E16" s="167"/>
      <c r="F16" s="167">
        <v>668</v>
      </c>
      <c r="G16" s="168"/>
      <c r="H16" s="169">
        <f>SUM(D16:F16)</f>
        <v>668</v>
      </c>
    </row>
    <row r="17" spans="1:10">
      <c r="A17" s="147"/>
      <c r="B17" s="239" t="s">
        <v>360</v>
      </c>
      <c r="C17" s="161"/>
      <c r="D17" s="167"/>
      <c r="E17" s="167"/>
      <c r="F17" s="167"/>
      <c r="G17" s="168"/>
      <c r="H17" s="169"/>
    </row>
    <row r="18" spans="1:10">
      <c r="A18" s="147"/>
      <c r="B18" s="160" t="s">
        <v>522</v>
      </c>
      <c r="C18" s="161"/>
      <c r="D18" s="167"/>
      <c r="E18" s="167">
        <v>0</v>
      </c>
      <c r="F18" s="167"/>
      <c r="G18" s="168"/>
      <c r="H18" s="169">
        <f>SUM(D18:F18)</f>
        <v>0</v>
      </c>
    </row>
    <row r="19" spans="1:10">
      <c r="A19" s="147"/>
      <c r="B19" s="160" t="s">
        <v>519</v>
      </c>
      <c r="C19" s="161"/>
      <c r="D19" s="167"/>
      <c r="E19" s="167"/>
      <c r="F19" s="167">
        <v>280</v>
      </c>
      <c r="G19" s="168"/>
      <c r="H19" s="169">
        <f>SUM(D19:F19)</f>
        <v>280</v>
      </c>
    </row>
    <row r="20" spans="1:10" ht="14.5" thickBot="1">
      <c r="A20" s="147"/>
      <c r="B20" s="160" t="s">
        <v>269</v>
      </c>
      <c r="C20" s="161"/>
      <c r="D20" s="171">
        <f>SUM(D16:D19)</f>
        <v>0</v>
      </c>
      <c r="E20" s="171">
        <f t="shared" ref="E20:F20" si="0">SUM(E16:E19)</f>
        <v>0</v>
      </c>
      <c r="F20" s="171">
        <f t="shared" si="0"/>
        <v>948</v>
      </c>
      <c r="G20" s="168"/>
      <c r="H20" s="171">
        <f>SUM(H16:H19)</f>
        <v>948</v>
      </c>
      <c r="J20" s="159"/>
    </row>
    <row r="21" spans="1:10" ht="14.5" thickTop="1">
      <c r="A21" s="147"/>
      <c r="B21" s="160"/>
      <c r="C21" s="161"/>
      <c r="D21" s="173"/>
      <c r="E21" s="173"/>
      <c r="F21" s="174"/>
      <c r="G21" s="175"/>
      <c r="H21" s="176"/>
    </row>
    <row r="22" spans="1:10" ht="14.5" thickBot="1">
      <c r="A22" s="147"/>
      <c r="B22" s="148" t="s">
        <v>537</v>
      </c>
      <c r="C22" s="161"/>
      <c r="D22" s="179">
        <f>+D11+D20</f>
        <v>6482</v>
      </c>
      <c r="E22" s="179">
        <f>+E11+E20</f>
        <v>8876</v>
      </c>
      <c r="F22" s="179">
        <f>+F11+F20</f>
        <v>7565.5</v>
      </c>
      <c r="G22" s="175"/>
      <c r="H22" s="179">
        <f>+H11+H20</f>
        <v>22923.5</v>
      </c>
      <c r="J22" s="159">
        <f>H22-'CPN Portfolio 12.31.2015'!I106</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B9">
    <cfRule type="expression" dxfId="43" priority="2">
      <formula>MOD(ROW(),2)=0</formula>
    </cfRule>
  </conditionalFormatting>
  <conditionalFormatting sqref="B15">
    <cfRule type="expression" dxfId="42" priority="1">
      <formula>MOD(ROW(),2)=0</formula>
    </cfRule>
  </conditionalFormatting>
  <conditionalFormatting sqref="B18:B19">
    <cfRule type="expression" dxfId="41" priority="3">
      <formula>MOD(ROW(),2)=0</formula>
    </cfRule>
  </conditionalFormatting>
  <pageMargins left="0.7" right="0.7" top="0.75" bottom="0.75" header="0.3" footer="0.3"/>
  <pageSetup scale="83"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Q116"/>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7" ht="20">
      <c r="B1" s="72"/>
    </row>
    <row r="2" spans="1:17" ht="17.5">
      <c r="A2" s="217" t="s">
        <v>541</v>
      </c>
      <c r="C2" s="75"/>
    </row>
    <row r="3" spans="1:17" ht="13">
      <c r="B3" s="76"/>
      <c r="C3" s="76"/>
      <c r="D3" s="76"/>
      <c r="E3" s="76"/>
      <c r="F3" s="77"/>
      <c r="G3" s="76"/>
      <c r="H3" s="76"/>
      <c r="I3" s="199"/>
      <c r="J3" s="76"/>
      <c r="K3" s="199"/>
    </row>
    <row r="4" spans="1:17" ht="13">
      <c r="C4" s="78"/>
      <c r="H4" s="105"/>
      <c r="I4" s="218" t="s">
        <v>5</v>
      </c>
      <c r="J4" s="79"/>
      <c r="K4" s="218" t="s">
        <v>5</v>
      </c>
    </row>
    <row r="5" spans="1:17" ht="13">
      <c r="B5" s="79"/>
      <c r="C5" s="79"/>
      <c r="E5" s="79" t="s">
        <v>2</v>
      </c>
      <c r="F5" s="79"/>
      <c r="G5" s="79" t="s">
        <v>4</v>
      </c>
      <c r="H5" s="105"/>
      <c r="I5" s="246" t="s">
        <v>9</v>
      </c>
      <c r="J5" s="79"/>
      <c r="K5" s="246" t="s">
        <v>121</v>
      </c>
    </row>
    <row r="6" spans="1:17" ht="13">
      <c r="B6" s="79"/>
      <c r="C6" s="79"/>
      <c r="D6" s="79" t="s">
        <v>1</v>
      </c>
      <c r="E6" s="79" t="s">
        <v>7</v>
      </c>
      <c r="F6" s="79"/>
      <c r="G6" s="79" t="s">
        <v>9</v>
      </c>
      <c r="H6" s="105"/>
      <c r="I6" s="246" t="s">
        <v>12</v>
      </c>
      <c r="J6" s="79"/>
      <c r="K6" s="246" t="s">
        <v>8</v>
      </c>
    </row>
    <row r="7" spans="1:17" ht="15.5" thickBot="1">
      <c r="B7" s="219" t="s">
        <v>0</v>
      </c>
      <c r="C7" s="80"/>
      <c r="D7" s="80" t="s">
        <v>6</v>
      </c>
      <c r="E7" s="80" t="s">
        <v>10</v>
      </c>
      <c r="F7" s="80" t="s">
        <v>3</v>
      </c>
      <c r="G7" s="80" t="s">
        <v>11</v>
      </c>
      <c r="H7" s="220"/>
      <c r="I7" s="247" t="s">
        <v>126</v>
      </c>
      <c r="J7" s="79"/>
      <c r="K7" s="247" t="s">
        <v>127</v>
      </c>
      <c r="O7" s="222" t="s">
        <v>276</v>
      </c>
    </row>
    <row r="8" spans="1:17" ht="13">
      <c r="B8" s="90" t="s">
        <v>13</v>
      </c>
      <c r="C8" s="90"/>
      <c r="D8" s="76"/>
      <c r="E8" s="76"/>
      <c r="F8" s="77"/>
      <c r="G8" s="76"/>
      <c r="H8" s="76"/>
      <c r="I8" s="199"/>
      <c r="J8" s="76"/>
      <c r="K8" s="199"/>
      <c r="M8" s="194" t="s">
        <v>137</v>
      </c>
    </row>
    <row r="9" spans="1:17" ht="13">
      <c r="B9" s="223" t="s">
        <v>14</v>
      </c>
      <c r="C9" s="90"/>
      <c r="D9" s="76"/>
      <c r="E9" s="76"/>
      <c r="F9" s="77"/>
      <c r="G9" s="76"/>
      <c r="H9" s="76"/>
      <c r="I9" s="199"/>
      <c r="J9" s="76"/>
      <c r="K9" s="199"/>
    </row>
    <row r="10" spans="1:17" ht="13">
      <c r="B10" s="83" t="s">
        <v>15</v>
      </c>
      <c r="C10" s="84"/>
      <c r="D10" s="103" t="s">
        <v>16</v>
      </c>
      <c r="E10" s="103" t="s">
        <v>17</v>
      </c>
      <c r="F10" s="103" t="s">
        <v>243</v>
      </c>
      <c r="G10" s="104">
        <v>1</v>
      </c>
      <c r="H10" s="105"/>
      <c r="I10" s="253">
        <v>85</v>
      </c>
      <c r="J10" s="59"/>
      <c r="K10" s="253">
        <v>85</v>
      </c>
      <c r="M10" s="194">
        <v>1</v>
      </c>
      <c r="O10" s="194">
        <v>1</v>
      </c>
      <c r="Q10" s="268"/>
    </row>
    <row r="11" spans="1:17" ht="13">
      <c r="B11" s="83" t="s">
        <v>18</v>
      </c>
      <c r="C11" s="84"/>
      <c r="D11" s="103" t="s">
        <v>16</v>
      </c>
      <c r="E11" s="103" t="s">
        <v>17</v>
      </c>
      <c r="F11" s="103" t="s">
        <v>243</v>
      </c>
      <c r="G11" s="104">
        <v>1</v>
      </c>
      <c r="H11" s="105"/>
      <c r="I11" s="253">
        <v>78</v>
      </c>
      <c r="J11" s="59"/>
      <c r="K11" s="253">
        <v>78</v>
      </c>
      <c r="M11" s="194">
        <f t="shared" ref="M11:M23" si="0">+M10+1</f>
        <v>2</v>
      </c>
      <c r="O11" s="194">
        <f t="shared" ref="O11:O23" si="1">+O10+1</f>
        <v>2</v>
      </c>
      <c r="Q11" s="268"/>
    </row>
    <row r="12" spans="1:17" ht="13">
      <c r="B12" s="83" t="s">
        <v>19</v>
      </c>
      <c r="C12" s="84"/>
      <c r="D12" s="103" t="s">
        <v>16</v>
      </c>
      <c r="E12" s="103" t="s">
        <v>17</v>
      </c>
      <c r="F12" s="103" t="s">
        <v>243</v>
      </c>
      <c r="G12" s="104">
        <v>1</v>
      </c>
      <c r="H12" s="105"/>
      <c r="I12" s="253">
        <v>66</v>
      </c>
      <c r="J12" s="59"/>
      <c r="K12" s="253">
        <v>66</v>
      </c>
      <c r="M12" s="194">
        <f t="shared" si="0"/>
        <v>3</v>
      </c>
      <c r="O12" s="194">
        <f t="shared" si="1"/>
        <v>3</v>
      </c>
      <c r="Q12" s="268"/>
    </row>
    <row r="13" spans="1:17" ht="13">
      <c r="B13" s="83" t="s">
        <v>20</v>
      </c>
      <c r="C13" s="84"/>
      <c r="D13" s="103" t="s">
        <v>16</v>
      </c>
      <c r="E13" s="103" t="s">
        <v>17</v>
      </c>
      <c r="F13" s="103" t="s">
        <v>243</v>
      </c>
      <c r="G13" s="104">
        <v>1</v>
      </c>
      <c r="H13" s="105"/>
      <c r="I13" s="253">
        <v>64</v>
      </c>
      <c r="J13" s="59"/>
      <c r="K13" s="253">
        <v>64</v>
      </c>
      <c r="M13" s="194">
        <f t="shared" si="0"/>
        <v>4</v>
      </c>
      <c r="O13" s="194">
        <f t="shared" si="1"/>
        <v>4</v>
      </c>
      <c r="Q13" s="268"/>
    </row>
    <row r="14" spans="1:17" ht="13">
      <c r="B14" s="83" t="s">
        <v>26</v>
      </c>
      <c r="C14" s="84"/>
      <c r="D14" s="103" t="s">
        <v>16</v>
      </c>
      <c r="E14" s="103" t="s">
        <v>17</v>
      </c>
      <c r="F14" s="103" t="s">
        <v>243</v>
      </c>
      <c r="G14" s="104">
        <v>1</v>
      </c>
      <c r="H14" s="105"/>
      <c r="I14" s="253">
        <v>60</v>
      </c>
      <c r="J14" s="59"/>
      <c r="K14" s="253">
        <v>60</v>
      </c>
      <c r="M14" s="194">
        <f t="shared" si="0"/>
        <v>5</v>
      </c>
      <c r="O14" s="194">
        <f t="shared" si="1"/>
        <v>5</v>
      </c>
      <c r="Q14" s="268"/>
    </row>
    <row r="15" spans="1:17" ht="13">
      <c r="B15" s="83" t="s">
        <v>21</v>
      </c>
      <c r="C15" s="84"/>
      <c r="D15" s="103" t="s">
        <v>16</v>
      </c>
      <c r="E15" s="103" t="s">
        <v>17</v>
      </c>
      <c r="F15" s="103" t="s">
        <v>243</v>
      </c>
      <c r="G15" s="104">
        <v>1</v>
      </c>
      <c r="H15" s="105"/>
      <c r="I15" s="253">
        <v>53</v>
      </c>
      <c r="J15" s="59"/>
      <c r="K15" s="253">
        <v>53</v>
      </c>
      <c r="M15" s="194">
        <f t="shared" si="0"/>
        <v>6</v>
      </c>
      <c r="O15" s="194">
        <f t="shared" si="1"/>
        <v>6</v>
      </c>
      <c r="Q15" s="268"/>
    </row>
    <row r="16" spans="1:17" ht="13">
      <c r="B16" s="83" t="s">
        <v>22</v>
      </c>
      <c r="C16" s="84"/>
      <c r="D16" s="103" t="s">
        <v>16</v>
      </c>
      <c r="E16" s="103" t="s">
        <v>17</v>
      </c>
      <c r="F16" s="103" t="s">
        <v>243</v>
      </c>
      <c r="G16" s="104">
        <v>1</v>
      </c>
      <c r="H16" s="105"/>
      <c r="I16" s="253">
        <v>51</v>
      </c>
      <c r="J16" s="59"/>
      <c r="K16" s="253">
        <v>51</v>
      </c>
      <c r="M16" s="194">
        <f t="shared" si="0"/>
        <v>7</v>
      </c>
      <c r="O16" s="194">
        <f t="shared" si="1"/>
        <v>7</v>
      </c>
      <c r="Q16" s="268"/>
    </row>
    <row r="17" spans="2:17" ht="13">
      <c r="B17" s="83" t="s">
        <v>23</v>
      </c>
      <c r="C17" s="84"/>
      <c r="D17" s="103" t="s">
        <v>16</v>
      </c>
      <c r="E17" s="103" t="s">
        <v>17</v>
      </c>
      <c r="F17" s="103" t="s">
        <v>243</v>
      </c>
      <c r="G17" s="104">
        <v>1</v>
      </c>
      <c r="H17" s="105"/>
      <c r="I17" s="253">
        <v>49</v>
      </c>
      <c r="J17" s="59"/>
      <c r="K17" s="253">
        <v>49</v>
      </c>
      <c r="M17" s="194">
        <f t="shared" si="0"/>
        <v>8</v>
      </c>
      <c r="O17" s="194">
        <f t="shared" si="1"/>
        <v>8</v>
      </c>
      <c r="Q17" s="268"/>
    </row>
    <row r="18" spans="2:17" ht="13">
      <c r="B18" s="83" t="s">
        <v>25</v>
      </c>
      <c r="C18" s="84"/>
      <c r="D18" s="103" t="s">
        <v>16</v>
      </c>
      <c r="E18" s="103" t="s">
        <v>17</v>
      </c>
      <c r="F18" s="103" t="s">
        <v>243</v>
      </c>
      <c r="G18" s="104">
        <v>1</v>
      </c>
      <c r="H18" s="105"/>
      <c r="I18" s="253">
        <v>49</v>
      </c>
      <c r="J18" s="59"/>
      <c r="K18" s="253">
        <v>49</v>
      </c>
      <c r="M18" s="194">
        <f t="shared" si="0"/>
        <v>9</v>
      </c>
      <c r="O18" s="194">
        <f t="shared" si="1"/>
        <v>9</v>
      </c>
      <c r="Q18" s="268"/>
    </row>
    <row r="19" spans="2:17" ht="13">
      <c r="B19" s="83" t="s">
        <v>24</v>
      </c>
      <c r="C19" s="84"/>
      <c r="D19" s="103" t="s">
        <v>16</v>
      </c>
      <c r="E19" s="103" t="s">
        <v>17</v>
      </c>
      <c r="F19" s="103" t="s">
        <v>243</v>
      </c>
      <c r="G19" s="104">
        <v>1</v>
      </c>
      <c r="H19" s="105"/>
      <c r="I19" s="253">
        <v>47</v>
      </c>
      <c r="J19" s="59"/>
      <c r="K19" s="253">
        <v>47</v>
      </c>
      <c r="M19" s="194">
        <f t="shared" si="0"/>
        <v>10</v>
      </c>
      <c r="O19" s="194">
        <f t="shared" si="1"/>
        <v>10</v>
      </c>
      <c r="Q19" s="268"/>
    </row>
    <row r="20" spans="2:17" ht="13">
      <c r="B20" s="83" t="s">
        <v>27</v>
      </c>
      <c r="C20" s="84"/>
      <c r="D20" s="103" t="s">
        <v>16</v>
      </c>
      <c r="E20" s="103" t="s">
        <v>17</v>
      </c>
      <c r="F20" s="103" t="s">
        <v>243</v>
      </c>
      <c r="G20" s="104">
        <v>1</v>
      </c>
      <c r="H20" s="105"/>
      <c r="I20" s="253">
        <v>41</v>
      </c>
      <c r="J20" s="59"/>
      <c r="K20" s="253">
        <v>41</v>
      </c>
      <c r="M20" s="194">
        <f t="shared" si="0"/>
        <v>11</v>
      </c>
      <c r="O20" s="194">
        <f t="shared" si="1"/>
        <v>11</v>
      </c>
      <c r="Q20" s="268"/>
    </row>
    <row r="21" spans="2:17" ht="13">
      <c r="B21" s="83" t="s">
        <v>28</v>
      </c>
      <c r="C21" s="84"/>
      <c r="D21" s="103" t="s">
        <v>16</v>
      </c>
      <c r="E21" s="103" t="s">
        <v>17</v>
      </c>
      <c r="F21" s="103" t="s">
        <v>243</v>
      </c>
      <c r="G21" s="104">
        <v>1</v>
      </c>
      <c r="H21" s="105"/>
      <c r="I21" s="253">
        <v>37</v>
      </c>
      <c r="J21" s="59"/>
      <c r="K21" s="253">
        <v>37</v>
      </c>
      <c r="M21" s="194">
        <f t="shared" si="0"/>
        <v>12</v>
      </c>
      <c r="O21" s="194">
        <f t="shared" si="1"/>
        <v>12</v>
      </c>
      <c r="Q21" s="268"/>
    </row>
    <row r="22" spans="2:17" ht="13">
      <c r="B22" s="83" t="s">
        <v>29</v>
      </c>
      <c r="C22" s="84"/>
      <c r="D22" s="103" t="s">
        <v>16</v>
      </c>
      <c r="E22" s="103" t="s">
        <v>17</v>
      </c>
      <c r="F22" s="103" t="s">
        <v>243</v>
      </c>
      <c r="G22" s="104">
        <v>1</v>
      </c>
      <c r="H22" s="105"/>
      <c r="I22" s="253">
        <v>27</v>
      </c>
      <c r="J22" s="59"/>
      <c r="K22" s="253">
        <v>27</v>
      </c>
      <c r="M22" s="194">
        <f t="shared" si="0"/>
        <v>13</v>
      </c>
      <c r="O22" s="194">
        <f t="shared" si="1"/>
        <v>13</v>
      </c>
      <c r="Q22" s="268"/>
    </row>
    <row r="23" spans="2:17" ht="13">
      <c r="B23" s="83" t="s">
        <v>30</v>
      </c>
      <c r="C23" s="84"/>
      <c r="D23" s="103" t="s">
        <v>16</v>
      </c>
      <c r="E23" s="103" t="s">
        <v>17</v>
      </c>
      <c r="F23" s="103" t="s">
        <v>243</v>
      </c>
      <c r="G23" s="104">
        <v>1</v>
      </c>
      <c r="H23" s="105"/>
      <c r="I23" s="253">
        <v>18</v>
      </c>
      <c r="J23" s="59"/>
      <c r="K23" s="253">
        <v>18</v>
      </c>
      <c r="M23" s="194">
        <f t="shared" si="0"/>
        <v>14</v>
      </c>
      <c r="O23" s="194">
        <f t="shared" si="1"/>
        <v>14</v>
      </c>
      <c r="Q23" s="268"/>
    </row>
    <row r="24" spans="2:17" ht="13">
      <c r="B24" s="223" t="s">
        <v>32</v>
      </c>
      <c r="C24" s="90"/>
      <c r="D24" s="76"/>
      <c r="E24" s="76"/>
      <c r="F24" s="77"/>
      <c r="G24" s="224"/>
      <c r="H24" s="76"/>
      <c r="I24" s="199"/>
      <c r="J24" s="76"/>
      <c r="K24" s="199"/>
    </row>
    <row r="25" spans="2:17" ht="13">
      <c r="B25" s="83" t="s">
        <v>33</v>
      </c>
      <c r="C25" s="84"/>
      <c r="D25" s="103" t="s">
        <v>16</v>
      </c>
      <c r="E25" s="103" t="s">
        <v>17</v>
      </c>
      <c r="F25" s="103" t="s">
        <v>273</v>
      </c>
      <c r="G25" s="104">
        <v>1</v>
      </c>
      <c r="H25" s="105"/>
      <c r="I25" s="193">
        <v>835</v>
      </c>
      <c r="J25" s="59"/>
      <c r="K25" s="193">
        <v>857</v>
      </c>
      <c r="M25" s="194" t="e">
        <f>+#REF!+1</f>
        <v>#REF!</v>
      </c>
      <c r="O25" s="194">
        <f>+O23+1</f>
        <v>15</v>
      </c>
    </row>
    <row r="26" spans="2:17" ht="13">
      <c r="B26" s="83" t="s">
        <v>497</v>
      </c>
      <c r="C26" s="84"/>
      <c r="D26" s="103" t="s">
        <v>16</v>
      </c>
      <c r="E26" s="103" t="s">
        <v>17</v>
      </c>
      <c r="F26" s="103" t="s">
        <v>273</v>
      </c>
      <c r="G26" s="104">
        <v>1</v>
      </c>
      <c r="H26" s="105"/>
      <c r="I26" s="193">
        <f>750+20</f>
        <v>770</v>
      </c>
      <c r="J26" s="59"/>
      <c r="K26" s="193">
        <f>729+20</f>
        <v>749</v>
      </c>
      <c r="M26" s="194" t="e">
        <f>+M25+1</f>
        <v>#REF!</v>
      </c>
      <c r="O26" s="194">
        <f t="shared" ref="O26:O46" si="2">O25+1</f>
        <v>16</v>
      </c>
    </row>
    <row r="27" spans="2:17" ht="13">
      <c r="B27" s="83" t="s">
        <v>39</v>
      </c>
      <c r="C27" s="84"/>
      <c r="D27" s="103" t="s">
        <v>16</v>
      </c>
      <c r="E27" s="103" t="s">
        <v>40</v>
      </c>
      <c r="F27" s="103" t="s">
        <v>273</v>
      </c>
      <c r="G27" s="104">
        <v>1</v>
      </c>
      <c r="H27" s="105"/>
      <c r="I27" s="193">
        <v>566</v>
      </c>
      <c r="J27" s="59"/>
      <c r="K27" s="193">
        <v>635</v>
      </c>
      <c r="M27" s="194" t="e">
        <f>+#REF!+1</f>
        <v>#REF!</v>
      </c>
      <c r="O27" s="194">
        <f t="shared" si="2"/>
        <v>17</v>
      </c>
    </row>
    <row r="28" spans="2:17" ht="13">
      <c r="B28" s="83" t="s">
        <v>287</v>
      </c>
      <c r="C28" s="84"/>
      <c r="D28" s="103" t="s">
        <v>16</v>
      </c>
      <c r="E28" s="103" t="s">
        <v>17</v>
      </c>
      <c r="F28" s="103" t="s">
        <v>273</v>
      </c>
      <c r="G28" s="104">
        <v>1</v>
      </c>
      <c r="H28" s="105"/>
      <c r="I28" s="193">
        <v>513</v>
      </c>
      <c r="J28" s="59"/>
      <c r="K28" s="193">
        <v>608</v>
      </c>
      <c r="M28" s="194" t="e">
        <f>+M47+1</f>
        <v>#REF!</v>
      </c>
      <c r="O28" s="194">
        <f t="shared" si="2"/>
        <v>18</v>
      </c>
    </row>
    <row r="29" spans="2:17" ht="13">
      <c r="B29" s="83" t="s">
        <v>41</v>
      </c>
      <c r="C29" s="84"/>
      <c r="D29" s="103" t="s">
        <v>16</v>
      </c>
      <c r="E29" s="103" t="s">
        <v>17</v>
      </c>
      <c r="F29" s="103" t="s">
        <v>273</v>
      </c>
      <c r="G29" s="104">
        <v>1</v>
      </c>
      <c r="H29" s="105"/>
      <c r="I29" s="193">
        <v>564</v>
      </c>
      <c r="J29" s="59"/>
      <c r="K29" s="193">
        <v>605</v>
      </c>
      <c r="M29" s="194" t="e">
        <f>+M27+1</f>
        <v>#REF!</v>
      </c>
      <c r="O29" s="194">
        <f t="shared" si="2"/>
        <v>19</v>
      </c>
    </row>
    <row r="30" spans="2:17" ht="13">
      <c r="B30" s="83" t="s">
        <v>42</v>
      </c>
      <c r="C30" s="84"/>
      <c r="D30" s="103" t="s">
        <v>16</v>
      </c>
      <c r="E30" s="103" t="s">
        <v>17</v>
      </c>
      <c r="F30" s="103" t="s">
        <v>273</v>
      </c>
      <c r="G30" s="104">
        <v>1</v>
      </c>
      <c r="H30" s="105"/>
      <c r="I30" s="193">
        <v>542</v>
      </c>
      <c r="J30" s="59"/>
      <c r="K30" s="193">
        <v>578</v>
      </c>
      <c r="M30" s="194" t="e">
        <f t="shared" ref="M30:M46" si="3">+M29+1</f>
        <v>#REF!</v>
      </c>
      <c r="O30" s="194">
        <f t="shared" si="2"/>
        <v>20</v>
      </c>
    </row>
    <row r="31" spans="2:17" ht="13">
      <c r="B31" s="83" t="s">
        <v>43</v>
      </c>
      <c r="C31" s="84"/>
      <c r="D31" s="103" t="s">
        <v>16</v>
      </c>
      <c r="E31" s="103" t="s">
        <v>17</v>
      </c>
      <c r="F31" s="103" t="s">
        <v>298</v>
      </c>
      <c r="G31" s="104">
        <v>1</v>
      </c>
      <c r="H31" s="105"/>
      <c r="I31" s="193">
        <v>518</v>
      </c>
      <c r="J31" s="59"/>
      <c r="K31" s="193">
        <v>572</v>
      </c>
      <c r="M31" s="194" t="e">
        <f t="shared" si="3"/>
        <v>#REF!</v>
      </c>
      <c r="O31" s="194">
        <f t="shared" si="2"/>
        <v>21</v>
      </c>
    </row>
    <row r="32" spans="2:17" ht="13">
      <c r="B32" s="83" t="s">
        <v>44</v>
      </c>
      <c r="C32" s="84"/>
      <c r="D32" s="103" t="s">
        <v>16</v>
      </c>
      <c r="E32" s="103" t="s">
        <v>45</v>
      </c>
      <c r="F32" s="103" t="s">
        <v>273</v>
      </c>
      <c r="G32" s="104">
        <v>1</v>
      </c>
      <c r="H32" s="105"/>
      <c r="I32" s="193">
        <v>520</v>
      </c>
      <c r="J32" s="59"/>
      <c r="K32" s="193">
        <v>530</v>
      </c>
      <c r="M32" s="194" t="e">
        <f t="shared" si="3"/>
        <v>#REF!</v>
      </c>
      <c r="O32" s="194">
        <f t="shared" si="2"/>
        <v>22</v>
      </c>
    </row>
    <row r="33" spans="2:15" ht="13">
      <c r="B33" s="83" t="s">
        <v>116</v>
      </c>
      <c r="C33" s="84"/>
      <c r="D33" s="103" t="s">
        <v>16</v>
      </c>
      <c r="E33" s="103" t="s">
        <v>17</v>
      </c>
      <c r="F33" s="103" t="s">
        <v>273</v>
      </c>
      <c r="G33" s="104">
        <v>0.75</v>
      </c>
      <c r="H33" s="105"/>
      <c r="I33" s="193">
        <v>429</v>
      </c>
      <c r="J33" s="59"/>
      <c r="K33" s="193">
        <v>464.25</v>
      </c>
      <c r="O33" s="194">
        <f t="shared" si="2"/>
        <v>23</v>
      </c>
    </row>
    <row r="34" spans="2:15" ht="13">
      <c r="B34" s="83" t="s">
        <v>47</v>
      </c>
      <c r="C34" s="208"/>
      <c r="D34" s="103" t="s">
        <v>16</v>
      </c>
      <c r="E34" s="103" t="s">
        <v>17</v>
      </c>
      <c r="F34" s="103" t="s">
        <v>273</v>
      </c>
      <c r="G34" s="104">
        <v>1</v>
      </c>
      <c r="H34" s="105"/>
      <c r="I34" s="200">
        <v>243</v>
      </c>
      <c r="J34" s="59"/>
      <c r="K34" s="200">
        <v>309</v>
      </c>
      <c r="M34" s="194">
        <f>M14+1</f>
        <v>6</v>
      </c>
      <c r="O34" s="194">
        <f t="shared" si="2"/>
        <v>24</v>
      </c>
    </row>
    <row r="35" spans="2:15" ht="13">
      <c r="B35" s="83" t="s">
        <v>48</v>
      </c>
      <c r="C35" s="84"/>
      <c r="D35" s="103" t="s">
        <v>16</v>
      </c>
      <c r="E35" s="103" t="s">
        <v>17</v>
      </c>
      <c r="F35" s="103" t="s">
        <v>412</v>
      </c>
      <c r="G35" s="104">
        <v>1</v>
      </c>
      <c r="H35" s="105"/>
      <c r="I35" s="200">
        <v>0</v>
      </c>
      <c r="J35" s="59"/>
      <c r="K35" s="200">
        <v>141</v>
      </c>
      <c r="M35" s="194" t="e">
        <f>+#REF!+1</f>
        <v>#REF!</v>
      </c>
      <c r="O35" s="194">
        <f t="shared" si="2"/>
        <v>25</v>
      </c>
    </row>
    <row r="36" spans="2:15" ht="13">
      <c r="B36" s="83" t="s">
        <v>49</v>
      </c>
      <c r="C36" s="84"/>
      <c r="D36" s="103" t="s">
        <v>16</v>
      </c>
      <c r="E36" s="103" t="s">
        <v>17</v>
      </c>
      <c r="F36" s="103" t="s">
        <v>298</v>
      </c>
      <c r="G36" s="104">
        <v>1</v>
      </c>
      <c r="H36" s="105"/>
      <c r="I36" s="200">
        <v>109</v>
      </c>
      <c r="J36" s="59"/>
      <c r="K36" s="200">
        <v>130</v>
      </c>
      <c r="M36" s="194" t="e">
        <f>+M35+1</f>
        <v>#REF!</v>
      </c>
      <c r="O36" s="194">
        <f t="shared" si="2"/>
        <v>26</v>
      </c>
    </row>
    <row r="37" spans="2:15" ht="13">
      <c r="B37" s="83" t="s">
        <v>50</v>
      </c>
      <c r="C37" s="84"/>
      <c r="D37" s="103" t="s">
        <v>16</v>
      </c>
      <c r="E37" s="103" t="s">
        <v>17</v>
      </c>
      <c r="F37" s="103" t="s">
        <v>298</v>
      </c>
      <c r="G37" s="104">
        <v>1</v>
      </c>
      <c r="H37" s="105"/>
      <c r="I37" s="200">
        <v>120</v>
      </c>
      <c r="J37" s="59"/>
      <c r="K37" s="200">
        <v>120</v>
      </c>
      <c r="M37" s="194" t="e">
        <f t="shared" si="3"/>
        <v>#REF!</v>
      </c>
      <c r="O37" s="194">
        <f t="shared" si="2"/>
        <v>27</v>
      </c>
    </row>
    <row r="38" spans="2:15" ht="13">
      <c r="B38" s="83" t="s">
        <v>53</v>
      </c>
      <c r="C38" s="84"/>
      <c r="D38" s="103" t="s">
        <v>16</v>
      </c>
      <c r="E38" s="103" t="s">
        <v>17</v>
      </c>
      <c r="F38" s="103" t="s">
        <v>412</v>
      </c>
      <c r="G38" s="104">
        <v>1</v>
      </c>
      <c r="H38" s="105"/>
      <c r="I38" s="200">
        <v>0</v>
      </c>
      <c r="J38" s="59"/>
      <c r="K38" s="200">
        <v>48</v>
      </c>
      <c r="M38" s="194" t="e">
        <f>+#REF!+1</f>
        <v>#REF!</v>
      </c>
      <c r="O38" s="194">
        <f t="shared" si="2"/>
        <v>28</v>
      </c>
    </row>
    <row r="39" spans="2:15" ht="13">
      <c r="B39" s="83" t="s">
        <v>54</v>
      </c>
      <c r="C39" s="84"/>
      <c r="D39" s="103" t="s">
        <v>16</v>
      </c>
      <c r="E39" s="103" t="s">
        <v>17</v>
      </c>
      <c r="F39" s="103" t="s">
        <v>412</v>
      </c>
      <c r="G39" s="104">
        <v>1</v>
      </c>
      <c r="H39" s="105"/>
      <c r="I39" s="200">
        <v>0</v>
      </c>
      <c r="J39" s="59"/>
      <c r="K39" s="200">
        <v>47</v>
      </c>
      <c r="M39" s="194" t="e">
        <f t="shared" si="3"/>
        <v>#REF!</v>
      </c>
      <c r="O39" s="194">
        <f t="shared" si="2"/>
        <v>29</v>
      </c>
    </row>
    <row r="40" spans="2:15" ht="13">
      <c r="B40" s="83" t="s">
        <v>55</v>
      </c>
      <c r="C40" s="84"/>
      <c r="D40" s="103" t="s">
        <v>16</v>
      </c>
      <c r="E40" s="103" t="s">
        <v>17</v>
      </c>
      <c r="F40" s="103" t="s">
        <v>412</v>
      </c>
      <c r="G40" s="104">
        <v>1</v>
      </c>
      <c r="H40" s="105"/>
      <c r="I40" s="200">
        <v>0</v>
      </c>
      <c r="J40" s="59"/>
      <c r="K40" s="200">
        <v>47</v>
      </c>
      <c r="M40" s="194" t="e">
        <f t="shared" si="3"/>
        <v>#REF!</v>
      </c>
      <c r="O40" s="194">
        <f t="shared" si="2"/>
        <v>30</v>
      </c>
    </row>
    <row r="41" spans="2:15" ht="13">
      <c r="B41" s="83" t="s">
        <v>56</v>
      </c>
      <c r="C41" s="84"/>
      <c r="D41" s="103" t="s">
        <v>16</v>
      </c>
      <c r="E41" s="103" t="s">
        <v>17</v>
      </c>
      <c r="F41" s="103" t="s">
        <v>412</v>
      </c>
      <c r="G41" s="104">
        <v>1</v>
      </c>
      <c r="H41" s="105"/>
      <c r="I41" s="200">
        <v>0</v>
      </c>
      <c r="J41" s="59"/>
      <c r="K41" s="200">
        <v>47</v>
      </c>
      <c r="M41" s="194" t="e">
        <f t="shared" si="3"/>
        <v>#REF!</v>
      </c>
      <c r="O41" s="194">
        <f t="shared" si="2"/>
        <v>31</v>
      </c>
    </row>
    <row r="42" spans="2:15" ht="13">
      <c r="B42" s="83" t="s">
        <v>57</v>
      </c>
      <c r="C42" s="84"/>
      <c r="D42" s="103" t="s">
        <v>16</v>
      </c>
      <c r="E42" s="103" t="s">
        <v>17</v>
      </c>
      <c r="F42" s="103" t="s">
        <v>412</v>
      </c>
      <c r="G42" s="104">
        <v>1</v>
      </c>
      <c r="H42" s="105"/>
      <c r="I42" s="200">
        <v>0</v>
      </c>
      <c r="J42" s="59"/>
      <c r="K42" s="200">
        <v>47</v>
      </c>
      <c r="M42" s="194" t="e">
        <f t="shared" si="3"/>
        <v>#REF!</v>
      </c>
      <c r="O42" s="194">
        <f t="shared" si="2"/>
        <v>32</v>
      </c>
    </row>
    <row r="43" spans="2:15" ht="13">
      <c r="B43" s="83" t="s">
        <v>58</v>
      </c>
      <c r="C43" s="84"/>
      <c r="D43" s="103" t="s">
        <v>16</v>
      </c>
      <c r="E43" s="103" t="s">
        <v>17</v>
      </c>
      <c r="F43" s="103" t="s">
        <v>412</v>
      </c>
      <c r="G43" s="104">
        <v>1</v>
      </c>
      <c r="H43" s="105"/>
      <c r="I43" s="200">
        <v>0</v>
      </c>
      <c r="J43" s="59"/>
      <c r="K43" s="200">
        <v>47</v>
      </c>
      <c r="M43" s="194" t="e">
        <f t="shared" si="3"/>
        <v>#REF!</v>
      </c>
      <c r="O43" s="194">
        <f t="shared" si="2"/>
        <v>33</v>
      </c>
    </row>
    <row r="44" spans="2:15" ht="13">
      <c r="B44" s="83" t="s">
        <v>59</v>
      </c>
      <c r="C44" s="84"/>
      <c r="D44" s="103" t="s">
        <v>16</v>
      </c>
      <c r="E44" s="103" t="s">
        <v>17</v>
      </c>
      <c r="F44" s="103" t="s">
        <v>412</v>
      </c>
      <c r="G44" s="104">
        <v>1</v>
      </c>
      <c r="H44" s="105"/>
      <c r="I44" s="200">
        <v>0</v>
      </c>
      <c r="J44" s="59"/>
      <c r="K44" s="200">
        <v>47</v>
      </c>
      <c r="M44" s="194" t="e">
        <f t="shared" si="3"/>
        <v>#REF!</v>
      </c>
      <c r="O44" s="194">
        <f t="shared" si="2"/>
        <v>34</v>
      </c>
    </row>
    <row r="45" spans="2:15" ht="13">
      <c r="B45" s="83" t="s">
        <v>60</v>
      </c>
      <c r="C45" s="84"/>
      <c r="D45" s="103" t="s">
        <v>16</v>
      </c>
      <c r="E45" s="103" t="s">
        <v>17</v>
      </c>
      <c r="F45" s="103" t="s">
        <v>412</v>
      </c>
      <c r="G45" s="104">
        <v>1</v>
      </c>
      <c r="H45" s="105"/>
      <c r="I45" s="200">
        <v>0</v>
      </c>
      <c r="J45" s="59"/>
      <c r="K45" s="200">
        <v>44</v>
      </c>
      <c r="M45" s="194" t="e">
        <f t="shared" si="3"/>
        <v>#REF!</v>
      </c>
      <c r="O45" s="194">
        <f t="shared" si="2"/>
        <v>35</v>
      </c>
    </row>
    <row r="46" spans="2:15" ht="13">
      <c r="B46" s="83" t="s">
        <v>61</v>
      </c>
      <c r="C46" s="84"/>
      <c r="D46" s="103" t="s">
        <v>16</v>
      </c>
      <c r="E46" s="103" t="s">
        <v>17</v>
      </c>
      <c r="F46" s="103" t="s">
        <v>273</v>
      </c>
      <c r="G46" s="104">
        <v>1</v>
      </c>
      <c r="H46" s="105"/>
      <c r="I46" s="200">
        <v>28</v>
      </c>
      <c r="J46" s="59"/>
      <c r="K46" s="200">
        <v>28</v>
      </c>
      <c r="M46" s="194" t="e">
        <f t="shared" si="3"/>
        <v>#REF!</v>
      </c>
      <c r="O46" s="194">
        <f t="shared" si="2"/>
        <v>36</v>
      </c>
    </row>
    <row r="47" spans="2:15" ht="13">
      <c r="B47" s="201" t="s">
        <v>62</v>
      </c>
      <c r="C47" s="84"/>
      <c r="D47" s="103"/>
      <c r="E47" s="103"/>
      <c r="F47" s="103"/>
      <c r="G47" s="225"/>
      <c r="H47" s="226"/>
      <c r="I47" s="203">
        <f>SUM(I10:I46)</f>
        <v>6482</v>
      </c>
      <c r="J47" s="204"/>
      <c r="K47" s="203">
        <f>SUM(K10:K46)</f>
        <v>7425.25</v>
      </c>
      <c r="M47" s="194" t="e">
        <f>+M46+1</f>
        <v>#REF!</v>
      </c>
    </row>
    <row r="48" spans="2:15" ht="13">
      <c r="B48" s="90" t="s">
        <v>63</v>
      </c>
      <c r="C48" s="90"/>
      <c r="D48" s="76"/>
      <c r="E48" s="76"/>
      <c r="F48" s="77"/>
      <c r="G48" s="76"/>
      <c r="H48" s="76"/>
      <c r="I48" s="199"/>
      <c r="J48" s="76"/>
      <c r="K48" s="199"/>
    </row>
    <row r="49" spans="2:15" ht="13">
      <c r="B49" s="83" t="s">
        <v>66</v>
      </c>
      <c r="C49" s="84"/>
      <c r="D49" s="103" t="s">
        <v>122</v>
      </c>
      <c r="E49" s="103" t="s">
        <v>65</v>
      </c>
      <c r="F49" s="103" t="s">
        <v>298</v>
      </c>
      <c r="G49" s="104">
        <v>1</v>
      </c>
      <c r="H49" s="105"/>
      <c r="I49" s="200">
        <f>830+13+260</f>
        <v>1103</v>
      </c>
      <c r="J49" s="59"/>
      <c r="K49" s="200">
        <f>1001+13+190</f>
        <v>1204</v>
      </c>
      <c r="O49" s="194">
        <f>+O46+1</f>
        <v>37</v>
      </c>
    </row>
    <row r="50" spans="2:15" ht="13">
      <c r="B50" s="83" t="s">
        <v>457</v>
      </c>
      <c r="C50" s="84"/>
      <c r="D50" s="103" t="s">
        <v>122</v>
      </c>
      <c r="E50" s="103" t="s">
        <v>65</v>
      </c>
      <c r="F50" s="103" t="s">
        <v>273</v>
      </c>
      <c r="G50" s="104">
        <v>1</v>
      </c>
      <c r="H50" s="105"/>
      <c r="I50" s="200">
        <v>1009</v>
      </c>
      <c r="J50" s="59"/>
      <c r="K50" s="200">
        <v>1000</v>
      </c>
      <c r="O50" s="194">
        <f>O49+1</f>
        <v>38</v>
      </c>
    </row>
    <row r="51" spans="2:15" ht="13">
      <c r="B51" s="83" t="s">
        <v>67</v>
      </c>
      <c r="C51" s="84"/>
      <c r="D51" s="103" t="s">
        <v>122</v>
      </c>
      <c r="E51" s="103" t="s">
        <v>65</v>
      </c>
      <c r="F51" s="103" t="s">
        <v>298</v>
      </c>
      <c r="G51" s="104">
        <v>1</v>
      </c>
      <c r="H51" s="105"/>
      <c r="I51" s="200">
        <v>782</v>
      </c>
      <c r="J51" s="59"/>
      <c r="K51" s="200">
        <v>842</v>
      </c>
      <c r="M51" s="194" t="e">
        <f>+M28+1</f>
        <v>#REF!</v>
      </c>
      <c r="O51" s="194">
        <f>+O50+1</f>
        <v>39</v>
      </c>
    </row>
    <row r="52" spans="2:15" ht="13">
      <c r="B52" s="83" t="s">
        <v>71</v>
      </c>
      <c r="C52" s="84"/>
      <c r="D52" s="103" t="s">
        <v>122</v>
      </c>
      <c r="E52" s="103" t="s">
        <v>65</v>
      </c>
      <c r="F52" s="103" t="s">
        <v>298</v>
      </c>
      <c r="G52" s="104">
        <v>1</v>
      </c>
      <c r="H52" s="105"/>
      <c r="I52" s="200">
        <f>463+260</f>
        <v>723</v>
      </c>
      <c r="J52" s="59"/>
      <c r="K52" s="200">
        <f>608+200</f>
        <v>808</v>
      </c>
      <c r="M52" s="194" t="e">
        <f>+M56+1</f>
        <v>#REF!</v>
      </c>
      <c r="O52" s="194">
        <f>+O51+1</f>
        <v>40</v>
      </c>
    </row>
    <row r="53" spans="2:15" ht="15.5">
      <c r="B53" s="83" t="s">
        <v>414</v>
      </c>
      <c r="C53" s="84"/>
      <c r="D53" s="103" t="s">
        <v>122</v>
      </c>
      <c r="E53" s="103" t="s">
        <v>65</v>
      </c>
      <c r="F53" s="103" t="s">
        <v>411</v>
      </c>
      <c r="G53" s="104">
        <v>1</v>
      </c>
      <c r="H53" s="105"/>
      <c r="I53" s="200">
        <v>763</v>
      </c>
      <c r="J53" s="59"/>
      <c r="K53" s="200">
        <v>781</v>
      </c>
      <c r="M53" s="194" t="e">
        <f>+M51+1</f>
        <v>#REF!</v>
      </c>
      <c r="O53" s="194">
        <f>+O52+1</f>
        <v>41</v>
      </c>
    </row>
    <row r="54" spans="2:15" ht="13">
      <c r="B54" s="83" t="s">
        <v>381</v>
      </c>
      <c r="C54" s="84"/>
      <c r="D54" s="103" t="s">
        <v>122</v>
      </c>
      <c r="E54" s="103" t="s">
        <v>65</v>
      </c>
      <c r="F54" s="103" t="s">
        <v>273</v>
      </c>
      <c r="G54" s="104">
        <v>1</v>
      </c>
      <c r="H54" s="105"/>
      <c r="I54" s="200">
        <v>740</v>
      </c>
      <c r="J54" s="59"/>
      <c r="K54" s="200">
        <v>762</v>
      </c>
      <c r="O54" s="194">
        <f t="shared" ref="O54:O62" si="4">+O53+1</f>
        <v>42</v>
      </c>
    </row>
    <row r="55" spans="2:15" ht="13">
      <c r="B55" s="83" t="s">
        <v>64</v>
      </c>
      <c r="C55" s="84"/>
      <c r="D55" s="103" t="s">
        <v>122</v>
      </c>
      <c r="E55" s="103" t="s">
        <v>65</v>
      </c>
      <c r="F55" s="103" t="s">
        <v>273</v>
      </c>
      <c r="G55" s="104">
        <v>0.75</v>
      </c>
      <c r="H55" s="105"/>
      <c r="I55" s="200">
        <v>779</v>
      </c>
      <c r="J55" s="59"/>
      <c r="K55" s="200">
        <v>746</v>
      </c>
      <c r="M55" s="194" t="e">
        <f>+M53+1</f>
        <v>#REF!</v>
      </c>
      <c r="O55" s="194">
        <f t="shared" si="4"/>
        <v>43</v>
      </c>
    </row>
    <row r="56" spans="2:15" ht="13">
      <c r="B56" s="83" t="s">
        <v>69</v>
      </c>
      <c r="C56" s="84"/>
      <c r="D56" s="103" t="s">
        <v>122</v>
      </c>
      <c r="E56" s="103" t="s">
        <v>65</v>
      </c>
      <c r="F56" s="103" t="s">
        <v>273</v>
      </c>
      <c r="G56" s="104">
        <v>1</v>
      </c>
      <c r="H56" s="105"/>
      <c r="I56" s="200">
        <f>662+10+10</f>
        <v>682</v>
      </c>
      <c r="J56" s="59"/>
      <c r="K56" s="200">
        <f>692+10+10</f>
        <v>712</v>
      </c>
      <c r="M56" s="194" t="e">
        <f t="shared" ref="M56:M63" si="5">+M55+1</f>
        <v>#REF!</v>
      </c>
      <c r="O56" s="194">
        <f t="shared" si="4"/>
        <v>44</v>
      </c>
    </row>
    <row r="57" spans="2:15" ht="13">
      <c r="B57" s="83" t="s">
        <v>70</v>
      </c>
      <c r="C57" s="84"/>
      <c r="D57" s="103" t="s">
        <v>122</v>
      </c>
      <c r="E57" s="103" t="s">
        <v>65</v>
      </c>
      <c r="F57" s="103" t="s">
        <v>273</v>
      </c>
      <c r="G57" s="104">
        <v>1</v>
      </c>
      <c r="H57" s="105"/>
      <c r="I57" s="200">
        <f>520+3</f>
        <v>523</v>
      </c>
      <c r="J57" s="59"/>
      <c r="K57" s="200">
        <f>606+3</f>
        <v>609</v>
      </c>
      <c r="M57" s="194" t="e">
        <f>+M52+1</f>
        <v>#REF!</v>
      </c>
      <c r="O57" s="194">
        <f t="shared" si="4"/>
        <v>45</v>
      </c>
    </row>
    <row r="58" spans="2:15" ht="13">
      <c r="B58" s="83" t="s">
        <v>72</v>
      </c>
      <c r="C58" s="84"/>
      <c r="D58" s="103" t="s">
        <v>122</v>
      </c>
      <c r="E58" s="103" t="s">
        <v>65</v>
      </c>
      <c r="F58" s="103" t="s">
        <v>298</v>
      </c>
      <c r="G58" s="104">
        <v>1</v>
      </c>
      <c r="H58" s="105"/>
      <c r="I58" s="200">
        <v>426</v>
      </c>
      <c r="J58" s="59"/>
      <c r="K58" s="200">
        <v>500</v>
      </c>
      <c r="M58" s="194" t="e">
        <f t="shared" si="5"/>
        <v>#REF!</v>
      </c>
      <c r="O58" s="194">
        <f t="shared" si="4"/>
        <v>46</v>
      </c>
    </row>
    <row r="59" spans="2:15" ht="13">
      <c r="B59" s="83" t="s">
        <v>73</v>
      </c>
      <c r="C59" s="84"/>
      <c r="D59" s="103" t="s">
        <v>122</v>
      </c>
      <c r="E59" s="103" t="s">
        <v>65</v>
      </c>
      <c r="F59" s="103" t="s">
        <v>298</v>
      </c>
      <c r="G59" s="104">
        <v>1</v>
      </c>
      <c r="H59" s="105"/>
      <c r="I59" s="200">
        <v>400</v>
      </c>
      <c r="J59" s="59"/>
      <c r="K59" s="200">
        <v>453</v>
      </c>
      <c r="M59" s="194" t="e">
        <f t="shared" si="5"/>
        <v>#REF!</v>
      </c>
      <c r="O59" s="194">
        <f t="shared" si="4"/>
        <v>47</v>
      </c>
    </row>
    <row r="60" spans="2:15" ht="13">
      <c r="B60" s="83" t="s">
        <v>74</v>
      </c>
      <c r="C60" s="84"/>
      <c r="D60" s="103" t="s">
        <v>122</v>
      </c>
      <c r="E60" s="103" t="s">
        <v>65</v>
      </c>
      <c r="F60" s="103" t="s">
        <v>298</v>
      </c>
      <c r="G60" s="104">
        <v>1</v>
      </c>
      <c r="H60" s="105"/>
      <c r="I60" s="200">
        <v>344</v>
      </c>
      <c r="J60" s="59"/>
      <c r="K60" s="200">
        <v>400</v>
      </c>
      <c r="M60" s="194" t="e">
        <f t="shared" si="5"/>
        <v>#REF!</v>
      </c>
      <c r="O60" s="194">
        <f t="shared" si="4"/>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4"/>
        <v>49</v>
      </c>
    </row>
    <row r="62" spans="2:15" ht="15.5">
      <c r="B62" s="83" t="s">
        <v>129</v>
      </c>
      <c r="C62" s="228"/>
      <c r="D62" s="103" t="s">
        <v>122</v>
      </c>
      <c r="E62" s="103" t="s">
        <v>65</v>
      </c>
      <c r="F62" s="103" t="s">
        <v>298</v>
      </c>
      <c r="G62" s="104">
        <v>1</v>
      </c>
      <c r="H62" s="105"/>
      <c r="I62" s="198">
        <v>210</v>
      </c>
      <c r="J62" s="59"/>
      <c r="K62" s="198">
        <v>236</v>
      </c>
      <c r="M62" s="194" t="e">
        <f t="shared" si="5"/>
        <v>#REF!</v>
      </c>
      <c r="O62" s="194">
        <f t="shared" si="4"/>
        <v>50</v>
      </c>
    </row>
    <row r="63" spans="2:15" ht="13">
      <c r="B63" s="201" t="s">
        <v>62</v>
      </c>
      <c r="C63" s="84"/>
      <c r="D63" s="76"/>
      <c r="E63" s="76"/>
      <c r="F63" s="77"/>
      <c r="G63" s="202"/>
      <c r="H63" s="202"/>
      <c r="I63" s="203">
        <f>SUM(I49:I62)</f>
        <v>8876</v>
      </c>
      <c r="J63" s="204"/>
      <c r="K63" s="203">
        <f>SUM(K49:K62)</f>
        <v>9427</v>
      </c>
      <c r="M63" s="194" t="e">
        <f t="shared" si="5"/>
        <v>#REF!</v>
      </c>
    </row>
    <row r="64" spans="2:15" ht="13">
      <c r="B64" s="90" t="s">
        <v>471</v>
      </c>
      <c r="C64" s="90"/>
      <c r="D64" s="76"/>
      <c r="E64" s="76"/>
      <c r="F64" s="77"/>
      <c r="G64" s="76"/>
      <c r="H64" s="76"/>
      <c r="I64" s="199"/>
      <c r="J64" s="76"/>
      <c r="K64" s="199"/>
    </row>
    <row r="65" spans="2:15" ht="13">
      <c r="B65" s="83" t="s">
        <v>176</v>
      </c>
      <c r="C65" s="84"/>
      <c r="D65" s="103" t="s">
        <v>114</v>
      </c>
      <c r="E65" s="103" t="s">
        <v>254</v>
      </c>
      <c r="F65" s="103" t="s">
        <v>273</v>
      </c>
      <c r="G65" s="104">
        <v>1</v>
      </c>
      <c r="H65" s="105"/>
      <c r="I65" s="200">
        <f>1037+10</f>
        <v>1047</v>
      </c>
      <c r="J65" s="59"/>
      <c r="K65" s="200">
        <v>1130</v>
      </c>
      <c r="O65" s="194">
        <f>+O62+1</f>
        <v>51</v>
      </c>
    </row>
    <row r="66" spans="2:15" ht="13">
      <c r="B66" s="83" t="s">
        <v>183</v>
      </c>
      <c r="C66" s="84"/>
      <c r="D66" s="103" t="s">
        <v>114</v>
      </c>
      <c r="E66" s="103" t="s">
        <v>255</v>
      </c>
      <c r="F66" s="103" t="s">
        <v>273</v>
      </c>
      <c r="G66" s="104">
        <v>1</v>
      </c>
      <c r="H66" s="105"/>
      <c r="I66" s="193">
        <f>1030+6+3</f>
        <v>1039</v>
      </c>
      <c r="J66" s="59"/>
      <c r="K66" s="193">
        <v>1130</v>
      </c>
      <c r="M66" s="194" t="e">
        <f>+#REF!+1</f>
        <v>#REF!</v>
      </c>
      <c r="O66" s="194">
        <f t="shared" ref="O66:O96" si="6">+O65+1</f>
        <v>52</v>
      </c>
    </row>
    <row r="67" spans="2:15" ht="13">
      <c r="B67" s="83" t="s">
        <v>80</v>
      </c>
      <c r="C67" s="84"/>
      <c r="D67" s="103" t="s">
        <v>78</v>
      </c>
      <c r="E67" s="103" t="s">
        <v>81</v>
      </c>
      <c r="F67" s="103" t="s">
        <v>298</v>
      </c>
      <c r="G67" s="104">
        <v>1</v>
      </c>
      <c r="H67" s="105"/>
      <c r="I67" s="200">
        <v>720</v>
      </c>
      <c r="J67" s="59"/>
      <c r="K67" s="200">
        <v>807</v>
      </c>
      <c r="M67" s="194" t="e">
        <f>+M63+1</f>
        <v>#REF!</v>
      </c>
      <c r="O67" s="194">
        <f t="shared" si="6"/>
        <v>53</v>
      </c>
    </row>
    <row r="68" spans="2:15" ht="13">
      <c r="B68" s="83" t="s">
        <v>499</v>
      </c>
      <c r="C68" s="84"/>
      <c r="D68" s="103" t="s">
        <v>120</v>
      </c>
      <c r="E68" s="103" t="s">
        <v>500</v>
      </c>
      <c r="F68" s="103" t="s">
        <v>273</v>
      </c>
      <c r="G68" s="104">
        <v>1</v>
      </c>
      <c r="H68" s="105"/>
      <c r="I68" s="200">
        <v>750</v>
      </c>
      <c r="J68" s="59"/>
      <c r="K68" s="200">
        <v>731</v>
      </c>
      <c r="O68" s="194">
        <f t="shared" si="6"/>
        <v>54</v>
      </c>
    </row>
    <row r="69" spans="2:15" ht="13">
      <c r="B69" s="83" t="s">
        <v>187</v>
      </c>
      <c r="C69" s="84"/>
      <c r="D69" s="103" t="s">
        <v>114</v>
      </c>
      <c r="E69" s="103" t="s">
        <v>255</v>
      </c>
      <c r="F69" s="103" t="s">
        <v>413</v>
      </c>
      <c r="G69" s="104">
        <v>1</v>
      </c>
      <c r="H69" s="105"/>
      <c r="I69" s="200">
        <v>0</v>
      </c>
      <c r="J69" s="59"/>
      <c r="K69" s="200">
        <v>725</v>
      </c>
      <c r="M69" s="194" t="e">
        <f>+M66+1</f>
        <v>#REF!</v>
      </c>
      <c r="O69" s="194">
        <f t="shared" si="6"/>
        <v>55</v>
      </c>
    </row>
    <row r="70" spans="2:15" ht="15.5">
      <c r="B70" s="83" t="s">
        <v>532</v>
      </c>
      <c r="C70" s="84"/>
      <c r="D70" s="103" t="s">
        <v>95</v>
      </c>
      <c r="E70" s="103" t="s">
        <v>87</v>
      </c>
      <c r="F70" s="103" t="s">
        <v>273</v>
      </c>
      <c r="G70" s="104">
        <v>1</v>
      </c>
      <c r="H70" s="105"/>
      <c r="I70" s="200">
        <v>537</v>
      </c>
      <c r="J70" s="59"/>
      <c r="K70" s="200">
        <v>599</v>
      </c>
      <c r="M70" s="194" t="e">
        <f>+#REF!+1</f>
        <v>#REF!</v>
      </c>
      <c r="O70" s="194">
        <f t="shared" si="6"/>
        <v>56</v>
      </c>
    </row>
    <row r="71" spans="2:15" ht="13">
      <c r="B71" s="83" t="s">
        <v>277</v>
      </c>
      <c r="C71" s="84"/>
      <c r="D71" s="103" t="s">
        <v>114</v>
      </c>
      <c r="E71" s="103" t="s">
        <v>254</v>
      </c>
      <c r="F71" s="103" t="s">
        <v>273</v>
      </c>
      <c r="G71" s="104">
        <v>1</v>
      </c>
      <c r="H71" s="105"/>
      <c r="I71" s="193">
        <v>518.5</v>
      </c>
      <c r="J71" s="59"/>
      <c r="K71" s="193">
        <v>565</v>
      </c>
      <c r="M71" s="194" t="e">
        <f>+#REF!+1</f>
        <v>#REF!</v>
      </c>
      <c r="O71" s="194">
        <f t="shared" si="6"/>
        <v>57</v>
      </c>
    </row>
    <row r="72" spans="2:15" ht="13">
      <c r="B72" s="83" t="s">
        <v>104</v>
      </c>
      <c r="C72" s="84"/>
      <c r="D72" s="103" t="s">
        <v>120</v>
      </c>
      <c r="E72" s="103" t="s">
        <v>105</v>
      </c>
      <c r="F72" s="103" t="s">
        <v>273</v>
      </c>
      <c r="G72" s="104">
        <v>1</v>
      </c>
      <c r="H72" s="105"/>
      <c r="I72" s="193">
        <f>543+9</f>
        <v>552</v>
      </c>
      <c r="J72" s="59"/>
      <c r="K72" s="193">
        <f>543+9</f>
        <v>552</v>
      </c>
      <c r="O72" s="194">
        <f t="shared" si="6"/>
        <v>58</v>
      </c>
    </row>
    <row r="73" spans="2:15" ht="15.5">
      <c r="B73" s="83" t="s">
        <v>131</v>
      </c>
      <c r="C73" s="84"/>
      <c r="D73" s="103" t="s">
        <v>120</v>
      </c>
      <c r="E73" s="103" t="s">
        <v>112</v>
      </c>
      <c r="F73" s="103" t="s">
        <v>273</v>
      </c>
      <c r="G73" s="104">
        <v>0.5</v>
      </c>
      <c r="H73" s="105"/>
      <c r="I73" s="200">
        <v>422</v>
      </c>
      <c r="J73" s="59"/>
      <c r="K73" s="200">
        <v>519</v>
      </c>
      <c r="M73" s="194" t="e">
        <f>+M71+1</f>
        <v>#REF!</v>
      </c>
      <c r="O73" s="194">
        <f t="shared" si="6"/>
        <v>59</v>
      </c>
    </row>
    <row r="74" spans="2:15" ht="13">
      <c r="B74" s="83" t="s">
        <v>101</v>
      </c>
      <c r="C74" s="84"/>
      <c r="D74" s="103" t="s">
        <v>99</v>
      </c>
      <c r="E74" s="103" t="s">
        <v>100</v>
      </c>
      <c r="F74" s="103" t="s">
        <v>412</v>
      </c>
      <c r="G74" s="104">
        <v>1</v>
      </c>
      <c r="H74" s="105"/>
      <c r="I74" s="193">
        <v>0</v>
      </c>
      <c r="J74" s="59"/>
      <c r="K74" s="193">
        <v>503</v>
      </c>
      <c r="M74" s="194" t="e">
        <f t="shared" ref="M74" si="7">+M73+1</f>
        <v>#REF!</v>
      </c>
      <c r="O74" s="194">
        <f t="shared" si="6"/>
        <v>60</v>
      </c>
    </row>
    <row r="75" spans="2:15" ht="13">
      <c r="B75" s="83" t="s">
        <v>113</v>
      </c>
      <c r="C75" s="84"/>
      <c r="D75" s="103" t="s">
        <v>114</v>
      </c>
      <c r="E75" s="103" t="s">
        <v>115</v>
      </c>
      <c r="F75" s="103" t="s">
        <v>412</v>
      </c>
      <c r="G75" s="104">
        <v>1</v>
      </c>
      <c r="H75" s="105"/>
      <c r="I75" s="200">
        <v>0</v>
      </c>
      <c r="J75" s="59"/>
      <c r="K75" s="200">
        <v>503</v>
      </c>
      <c r="M75" s="194" t="e">
        <f>+#REF!+1</f>
        <v>#REF!</v>
      </c>
      <c r="O75" s="194">
        <f t="shared" si="6"/>
        <v>61</v>
      </c>
    </row>
    <row r="76" spans="2:15" ht="13">
      <c r="B76" s="83" t="s">
        <v>102</v>
      </c>
      <c r="C76" s="84"/>
      <c r="D76" s="103" t="s">
        <v>99</v>
      </c>
      <c r="E76" s="103" t="s">
        <v>103</v>
      </c>
      <c r="F76" s="103" t="s">
        <v>273</v>
      </c>
      <c r="G76" s="104">
        <v>1</v>
      </c>
      <c r="H76" s="105"/>
      <c r="I76" s="193">
        <v>280</v>
      </c>
      <c r="J76" s="59"/>
      <c r="K76" s="193">
        <v>375</v>
      </c>
      <c r="M76" s="194" t="e">
        <f t="shared" ref="M76" si="8">+M75+1</f>
        <v>#REF!</v>
      </c>
      <c r="O76" s="194">
        <f t="shared" si="6"/>
        <v>62</v>
      </c>
    </row>
    <row r="77" spans="2:15" ht="13">
      <c r="B77" s="83" t="s">
        <v>352</v>
      </c>
      <c r="C77" s="84"/>
      <c r="D77" s="103" t="s">
        <v>114</v>
      </c>
      <c r="E77" s="103" t="s">
        <v>255</v>
      </c>
      <c r="F77" s="103" t="s">
        <v>273</v>
      </c>
      <c r="G77" s="104">
        <v>1</v>
      </c>
      <c r="H77" s="105"/>
      <c r="I77" s="193">
        <v>273</v>
      </c>
      <c r="J77" s="59"/>
      <c r="K77" s="193">
        <v>309</v>
      </c>
      <c r="O77" s="194">
        <f t="shared" si="6"/>
        <v>63</v>
      </c>
    </row>
    <row r="78" spans="2:15" ht="13">
      <c r="B78" s="83" t="s">
        <v>89</v>
      </c>
      <c r="C78" s="84"/>
      <c r="D78" s="103" t="s">
        <v>78</v>
      </c>
      <c r="E78" s="103" t="s">
        <v>90</v>
      </c>
      <c r="F78" s="103" t="s">
        <v>298</v>
      </c>
      <c r="G78" s="104">
        <v>1</v>
      </c>
      <c r="H78" s="105"/>
      <c r="I78" s="200">
        <v>184</v>
      </c>
      <c r="J78" s="59"/>
      <c r="K78" s="200">
        <v>215</v>
      </c>
      <c r="M78" s="194" t="e">
        <f>+#REF!+1</f>
        <v>#REF!</v>
      </c>
      <c r="O78" s="194">
        <f>+O77+1</f>
        <v>64</v>
      </c>
    </row>
    <row r="79" spans="2:15" ht="13">
      <c r="B79" s="83" t="s">
        <v>192</v>
      </c>
      <c r="C79" s="84"/>
      <c r="D79" s="103" t="s">
        <v>114</v>
      </c>
      <c r="E79" s="103" t="s">
        <v>256</v>
      </c>
      <c r="F79" s="103" t="s">
        <v>412</v>
      </c>
      <c r="G79" s="104">
        <v>1</v>
      </c>
      <c r="H79" s="105"/>
      <c r="I79" s="200">
        <v>0</v>
      </c>
      <c r="J79" s="59"/>
      <c r="K79" s="200">
        <v>191</v>
      </c>
      <c r="M79" s="194" t="e">
        <f>+#REF!+1</f>
        <v>#REF!</v>
      </c>
      <c r="O79" s="194">
        <f>+O78+1</f>
        <v>65</v>
      </c>
    </row>
    <row r="80" spans="2:15" ht="13">
      <c r="B80" s="83" t="s">
        <v>106</v>
      </c>
      <c r="C80" s="84"/>
      <c r="D80" s="103" t="s">
        <v>120</v>
      </c>
      <c r="E80" s="103" t="s">
        <v>107</v>
      </c>
      <c r="F80" s="103" t="s">
        <v>298</v>
      </c>
      <c r="G80" s="104">
        <v>1</v>
      </c>
      <c r="H80" s="105"/>
      <c r="I80" s="200">
        <v>110</v>
      </c>
      <c r="J80" s="59"/>
      <c r="K80" s="200">
        <v>121</v>
      </c>
      <c r="M80" s="194" t="e">
        <f>+#REF!+1</f>
        <v>#REF!</v>
      </c>
      <c r="O80" s="194">
        <f t="shared" si="6"/>
        <v>66</v>
      </c>
    </row>
    <row r="81" spans="2:16" ht="13">
      <c r="B81" s="83" t="s">
        <v>96</v>
      </c>
      <c r="C81" s="228"/>
      <c r="D81" s="103" t="s">
        <v>95</v>
      </c>
      <c r="E81" s="103" t="s">
        <v>87</v>
      </c>
      <c r="F81" s="103" t="s">
        <v>412</v>
      </c>
      <c r="G81" s="104">
        <v>1</v>
      </c>
      <c r="H81" s="105"/>
      <c r="I81" s="193">
        <v>0</v>
      </c>
      <c r="J81" s="59"/>
      <c r="K81" s="193">
        <v>117</v>
      </c>
      <c r="M81" s="194" t="e">
        <f>+#REF!+1</f>
        <v>#REF!</v>
      </c>
      <c r="O81" s="194">
        <f t="shared" si="6"/>
        <v>67</v>
      </c>
    </row>
    <row r="82" spans="2:16" ht="13">
      <c r="B82" s="83" t="s">
        <v>203</v>
      </c>
      <c r="C82" s="84"/>
      <c r="D82" s="103" t="s">
        <v>114</v>
      </c>
      <c r="E82" s="103" t="s">
        <v>256</v>
      </c>
      <c r="F82" s="103" t="s">
        <v>412</v>
      </c>
      <c r="G82" s="104">
        <v>1</v>
      </c>
      <c r="H82" s="105"/>
      <c r="I82" s="193">
        <v>0</v>
      </c>
      <c r="J82" s="59"/>
      <c r="K82" s="193">
        <v>92</v>
      </c>
      <c r="M82" s="194" t="e">
        <f>+M80+1</f>
        <v>#REF!</v>
      </c>
      <c r="O82" s="194">
        <f>+O81+1</f>
        <v>68</v>
      </c>
    </row>
    <row r="83" spans="2:16" ht="13">
      <c r="B83" s="83" t="s">
        <v>108</v>
      </c>
      <c r="C83" s="84"/>
      <c r="D83" s="103" t="s">
        <v>120</v>
      </c>
      <c r="E83" s="103" t="s">
        <v>107</v>
      </c>
      <c r="F83" s="103" t="s">
        <v>273</v>
      </c>
      <c r="G83" s="104">
        <v>1</v>
      </c>
      <c r="H83" s="105"/>
      <c r="I83" s="200">
        <v>60</v>
      </c>
      <c r="J83" s="59"/>
      <c r="K83" s="200">
        <v>80</v>
      </c>
      <c r="M83" s="194" t="e">
        <f t="shared" ref="M83:M97" si="9">+M82+1</f>
        <v>#REF!</v>
      </c>
      <c r="O83" s="194">
        <f t="shared" si="6"/>
        <v>69</v>
      </c>
    </row>
    <row r="84" spans="2:16" ht="13">
      <c r="B84" s="83" t="s">
        <v>211</v>
      </c>
      <c r="C84" s="84"/>
      <c r="D84" s="103" t="s">
        <v>114</v>
      </c>
      <c r="E84" s="103" t="s">
        <v>256</v>
      </c>
      <c r="F84" s="103" t="s">
        <v>412</v>
      </c>
      <c r="G84" s="104">
        <v>1</v>
      </c>
      <c r="H84" s="105"/>
      <c r="I84" s="200">
        <v>0</v>
      </c>
      <c r="J84" s="59"/>
      <c r="K84" s="200">
        <v>73</v>
      </c>
      <c r="M84" s="194" t="e">
        <f>+#REF!+1</f>
        <v>#REF!</v>
      </c>
      <c r="O84" s="194">
        <f>O83+1</f>
        <v>70</v>
      </c>
    </row>
    <row r="85" spans="2:16" ht="13">
      <c r="B85" s="83" t="s">
        <v>220</v>
      </c>
      <c r="C85" s="84"/>
      <c r="D85" s="103" t="s">
        <v>114</v>
      </c>
      <c r="E85" s="103" t="s">
        <v>256</v>
      </c>
      <c r="F85" s="103" t="s">
        <v>412</v>
      </c>
      <c r="G85" s="104">
        <v>1</v>
      </c>
      <c r="H85" s="105"/>
      <c r="I85" s="200">
        <v>0</v>
      </c>
      <c r="J85" s="59"/>
      <c r="K85" s="200">
        <v>67</v>
      </c>
      <c r="M85" s="194" t="e">
        <f>+#REF!+1</f>
        <v>#REF!</v>
      </c>
      <c r="O85" s="194">
        <f t="shared" si="6"/>
        <v>71</v>
      </c>
    </row>
    <row r="86" spans="2:16" ht="13">
      <c r="B86" s="83" t="s">
        <v>109</v>
      </c>
      <c r="C86" s="84"/>
      <c r="D86" s="103" t="s">
        <v>120</v>
      </c>
      <c r="E86" s="103" t="s">
        <v>107</v>
      </c>
      <c r="F86" s="103" t="s">
        <v>273</v>
      </c>
      <c r="G86" s="104">
        <v>1</v>
      </c>
      <c r="H86" s="105"/>
      <c r="I86" s="200">
        <v>55</v>
      </c>
      <c r="J86" s="59"/>
      <c r="K86" s="200">
        <v>56</v>
      </c>
      <c r="M86" s="194" t="e">
        <f>+#REF!+1</f>
        <v>#REF!</v>
      </c>
      <c r="O86" s="194">
        <f t="shared" si="6"/>
        <v>72</v>
      </c>
    </row>
    <row r="87" spans="2:16" ht="13">
      <c r="B87" s="83" t="s">
        <v>224</v>
      </c>
      <c r="C87" s="84"/>
      <c r="D87" s="103" t="s">
        <v>114</v>
      </c>
      <c r="E87" s="103" t="s">
        <v>255</v>
      </c>
      <c r="F87" s="103" t="s">
        <v>412</v>
      </c>
      <c r="G87" s="104">
        <v>1</v>
      </c>
      <c r="H87" s="105"/>
      <c r="I87" s="193">
        <v>0</v>
      </c>
      <c r="J87" s="59"/>
      <c r="K87" s="193">
        <v>53</v>
      </c>
      <c r="M87" s="194" t="e">
        <f t="shared" si="9"/>
        <v>#REF!</v>
      </c>
      <c r="O87" s="194">
        <f t="shared" si="6"/>
        <v>73</v>
      </c>
    </row>
    <row r="88" spans="2:16" ht="13">
      <c r="B88" s="83" t="s">
        <v>110</v>
      </c>
      <c r="C88" s="84"/>
      <c r="D88" s="103" t="s">
        <v>120</v>
      </c>
      <c r="E88" s="103" t="s">
        <v>107</v>
      </c>
      <c r="F88" s="103" t="s">
        <v>412</v>
      </c>
      <c r="G88" s="104">
        <v>1</v>
      </c>
      <c r="H88" s="105"/>
      <c r="I88" s="200">
        <v>0</v>
      </c>
      <c r="J88" s="59"/>
      <c r="K88" s="200">
        <v>48</v>
      </c>
      <c r="M88" s="194" t="e">
        <f t="shared" si="9"/>
        <v>#REF!</v>
      </c>
      <c r="O88" s="194">
        <f t="shared" si="6"/>
        <v>74</v>
      </c>
    </row>
    <row r="89" spans="2:16" ht="13">
      <c r="B89" s="83" t="s">
        <v>111</v>
      </c>
      <c r="C89" s="84"/>
      <c r="D89" s="103" t="s">
        <v>120</v>
      </c>
      <c r="E89" s="103" t="s">
        <v>107</v>
      </c>
      <c r="F89" s="103" t="s">
        <v>298</v>
      </c>
      <c r="G89" s="104">
        <v>1</v>
      </c>
      <c r="H89" s="105"/>
      <c r="I89" s="193">
        <v>45</v>
      </c>
      <c r="J89" s="59"/>
      <c r="K89" s="193">
        <v>47</v>
      </c>
      <c r="M89" s="194" t="e">
        <f t="shared" si="9"/>
        <v>#REF!</v>
      </c>
      <c r="O89" s="194">
        <f t="shared" si="6"/>
        <v>75</v>
      </c>
    </row>
    <row r="90" spans="2:16" ht="13">
      <c r="B90" s="83" t="s">
        <v>226</v>
      </c>
      <c r="C90" s="84"/>
      <c r="D90" s="103" t="s">
        <v>114</v>
      </c>
      <c r="E90" s="103" t="s">
        <v>257</v>
      </c>
      <c r="F90" s="103" t="s">
        <v>412</v>
      </c>
      <c r="G90" s="104">
        <v>1</v>
      </c>
      <c r="H90" s="105"/>
      <c r="I90" s="200">
        <v>0</v>
      </c>
      <c r="J90" s="59"/>
      <c r="K90" s="200">
        <v>33</v>
      </c>
      <c r="M90" s="194" t="e">
        <f>+M89+1</f>
        <v>#REF!</v>
      </c>
      <c r="O90" s="194">
        <f t="shared" si="6"/>
        <v>76</v>
      </c>
    </row>
    <row r="91" spans="2:16" ht="15.5">
      <c r="B91" s="83" t="s">
        <v>419</v>
      </c>
      <c r="C91" s="84"/>
      <c r="D91" s="103" t="s">
        <v>120</v>
      </c>
      <c r="E91" s="103" t="s">
        <v>112</v>
      </c>
      <c r="F91" s="103" t="s">
        <v>298</v>
      </c>
      <c r="G91" s="104">
        <v>0.5</v>
      </c>
      <c r="H91" s="105"/>
      <c r="I91" s="193">
        <v>25</v>
      </c>
      <c r="J91" s="59"/>
      <c r="K91" s="193">
        <v>25</v>
      </c>
      <c r="M91" s="194" t="e">
        <f t="shared" si="9"/>
        <v>#REF!</v>
      </c>
      <c r="O91" s="194">
        <f t="shared" si="6"/>
        <v>77</v>
      </c>
    </row>
    <row r="92" spans="2:16" ht="13">
      <c r="B92" s="83" t="s">
        <v>229</v>
      </c>
      <c r="C92" s="84"/>
      <c r="D92" s="103" t="s">
        <v>114</v>
      </c>
      <c r="E92" s="103" t="s">
        <v>255</v>
      </c>
      <c r="F92" s="103" t="s">
        <v>412</v>
      </c>
      <c r="G92" s="104">
        <v>1</v>
      </c>
      <c r="H92" s="105"/>
      <c r="I92" s="200">
        <v>0</v>
      </c>
      <c r="J92" s="59"/>
      <c r="K92" s="200">
        <v>23</v>
      </c>
      <c r="M92" s="194" t="e">
        <f t="shared" si="9"/>
        <v>#REF!</v>
      </c>
      <c r="O92" s="194">
        <f t="shared" si="6"/>
        <v>78</v>
      </c>
    </row>
    <row r="93" spans="2:16" ht="13">
      <c r="B93" s="83" t="s">
        <v>232</v>
      </c>
      <c r="C93" s="84"/>
      <c r="D93" s="103" t="s">
        <v>114</v>
      </c>
      <c r="E93" s="103" t="s">
        <v>255</v>
      </c>
      <c r="F93" s="103" t="s">
        <v>412</v>
      </c>
      <c r="G93" s="104">
        <v>1</v>
      </c>
      <c r="H93" s="105"/>
      <c r="I93" s="193">
        <v>0</v>
      </c>
      <c r="J93" s="59"/>
      <c r="K93" s="193">
        <v>20</v>
      </c>
      <c r="M93" s="194" t="e">
        <f t="shared" si="9"/>
        <v>#REF!</v>
      </c>
      <c r="O93" s="194">
        <f t="shared" si="6"/>
        <v>79</v>
      </c>
    </row>
    <row r="94" spans="2:16" ht="13">
      <c r="B94" s="83" t="s">
        <v>234</v>
      </c>
      <c r="C94" s="84"/>
      <c r="D94" s="103" t="s">
        <v>114</v>
      </c>
      <c r="E94" s="103" t="s">
        <v>257</v>
      </c>
      <c r="F94" s="103" t="s">
        <v>412</v>
      </c>
      <c r="G94" s="104">
        <v>1</v>
      </c>
      <c r="H94" s="105"/>
      <c r="I94" s="200">
        <v>0</v>
      </c>
      <c r="J94" s="59"/>
      <c r="K94" s="200">
        <v>12</v>
      </c>
      <c r="M94" s="194" t="e">
        <f t="shared" si="9"/>
        <v>#REF!</v>
      </c>
      <c r="O94" s="194">
        <f t="shared" si="6"/>
        <v>80</v>
      </c>
    </row>
    <row r="95" spans="2:16" ht="13">
      <c r="B95" s="83" t="s">
        <v>237</v>
      </c>
      <c r="C95" s="84"/>
      <c r="D95" s="103" t="s">
        <v>114</v>
      </c>
      <c r="E95" s="103" t="s">
        <v>258</v>
      </c>
      <c r="F95" s="103" t="s">
        <v>412</v>
      </c>
      <c r="G95" s="104">
        <v>1</v>
      </c>
      <c r="H95" s="105"/>
      <c r="I95" s="193">
        <v>0</v>
      </c>
      <c r="J95" s="59"/>
      <c r="K95" s="193">
        <v>10</v>
      </c>
      <c r="M95" s="194" t="e">
        <f t="shared" si="9"/>
        <v>#REF!</v>
      </c>
      <c r="O95" s="194">
        <f t="shared" si="6"/>
        <v>81</v>
      </c>
    </row>
    <row r="96" spans="2:16" ht="13">
      <c r="B96" s="83" t="s">
        <v>240</v>
      </c>
      <c r="C96" s="84"/>
      <c r="D96" s="103" t="s">
        <v>114</v>
      </c>
      <c r="E96" s="103" t="s">
        <v>256</v>
      </c>
      <c r="F96" s="103" t="s">
        <v>243</v>
      </c>
      <c r="G96" s="104">
        <v>1</v>
      </c>
      <c r="H96" s="105"/>
      <c r="I96" s="198">
        <v>0</v>
      </c>
      <c r="J96" s="59"/>
      <c r="K96" s="198">
        <v>4</v>
      </c>
      <c r="M96" s="194" t="e">
        <f t="shared" si="9"/>
        <v>#REF!</v>
      </c>
      <c r="O96" s="194">
        <f t="shared" si="6"/>
        <v>82</v>
      </c>
      <c r="P96" s="194" t="s">
        <v>275</v>
      </c>
    </row>
    <row r="97" spans="1:14" ht="13">
      <c r="B97" s="201" t="s">
        <v>62</v>
      </c>
      <c r="C97" s="84"/>
      <c r="D97" s="103"/>
      <c r="E97" s="103"/>
      <c r="F97" s="103"/>
      <c r="G97" s="104"/>
      <c r="H97" s="105"/>
      <c r="I97" s="200">
        <f>SUM(I65:I96)</f>
        <v>6617.5</v>
      </c>
      <c r="J97" s="59"/>
      <c r="K97" s="200">
        <f>SUM(K65:K96)</f>
        <v>9735</v>
      </c>
      <c r="M97" s="194" t="e">
        <f t="shared" si="9"/>
        <v>#REF!</v>
      </c>
      <c r="N97" s="194" t="s">
        <v>138</v>
      </c>
    </row>
    <row r="98" spans="1:14" ht="13.5" thickBot="1">
      <c r="B98" s="241" t="s">
        <v>377</v>
      </c>
      <c r="C98" s="240">
        <f>O96</f>
        <v>82</v>
      </c>
      <c r="I98" s="230">
        <f>+I47+I63+I97</f>
        <v>21975.5</v>
      </c>
      <c r="J98" s="231"/>
      <c r="K98" s="230">
        <f>+K47+K63+K97</f>
        <v>26587.25</v>
      </c>
    </row>
    <row r="99" spans="1:14" ht="13.5" thickTop="1">
      <c r="B99" s="229"/>
      <c r="I99" s="237"/>
      <c r="J99" s="231"/>
      <c r="K99" s="237"/>
    </row>
    <row r="100" spans="1:14" ht="13">
      <c r="B100" s="263" t="s">
        <v>513</v>
      </c>
      <c r="I100" s="237"/>
      <c r="J100" s="231"/>
      <c r="K100" s="237"/>
    </row>
    <row r="101" spans="1:14" ht="13.5">
      <c r="B101" s="238" t="s">
        <v>326</v>
      </c>
      <c r="I101" s="237"/>
      <c r="J101" s="231"/>
      <c r="K101" s="237"/>
    </row>
    <row r="102" spans="1:14" ht="13">
      <c r="B102" s="83" t="s">
        <v>493</v>
      </c>
      <c r="D102" s="103" t="s">
        <v>114</v>
      </c>
      <c r="E102" s="103" t="s">
        <v>254</v>
      </c>
      <c r="F102" s="103" t="s">
        <v>273</v>
      </c>
      <c r="G102" s="104">
        <v>1</v>
      </c>
      <c r="I102" s="193">
        <v>668</v>
      </c>
      <c r="J102" s="204"/>
      <c r="K102" s="193">
        <v>760</v>
      </c>
      <c r="M102" s="194" t="e">
        <f>+#REF!+1</f>
        <v>#REF!</v>
      </c>
    </row>
    <row r="103" spans="1:14" ht="13.5">
      <c r="B103" s="264" t="s">
        <v>490</v>
      </c>
    </row>
    <row r="104" spans="1:14" ht="13">
      <c r="B104" s="83" t="s">
        <v>522</v>
      </c>
      <c r="C104" s="84"/>
      <c r="D104" s="103" t="s">
        <v>122</v>
      </c>
      <c r="E104" s="103" t="s">
        <v>65</v>
      </c>
      <c r="F104" s="103" t="s">
        <v>412</v>
      </c>
      <c r="G104" s="104">
        <v>1</v>
      </c>
      <c r="I104" s="193">
        <v>0</v>
      </c>
      <c r="J104" s="204"/>
      <c r="K104" s="193">
        <v>418</v>
      </c>
    </row>
    <row r="105" spans="1:14" ht="13">
      <c r="B105" s="83" t="s">
        <v>523</v>
      </c>
      <c r="C105" s="84"/>
      <c r="D105" s="103" t="s">
        <v>99</v>
      </c>
      <c r="E105" s="103" t="s">
        <v>103</v>
      </c>
      <c r="F105" s="103" t="s">
        <v>273</v>
      </c>
      <c r="G105" s="104">
        <v>1</v>
      </c>
      <c r="I105" s="193">
        <v>280</v>
      </c>
      <c r="J105" s="204"/>
      <c r="K105" s="193">
        <v>345</v>
      </c>
    </row>
    <row r="106" spans="1:14" ht="13">
      <c r="B106" s="229" t="s">
        <v>535</v>
      </c>
      <c r="I106" s="232">
        <f>SUM(I98:I105)</f>
        <v>22923.5</v>
      </c>
      <c r="J106" s="231"/>
      <c r="K106" s="232">
        <f>SUM(K98:K105)</f>
        <v>28110.25</v>
      </c>
    </row>
    <row r="107" spans="1:14" ht="13">
      <c r="B107" s="76"/>
      <c r="C107" s="76"/>
      <c r="D107" s="76"/>
      <c r="E107" s="76"/>
      <c r="F107" s="77"/>
      <c r="G107" s="76"/>
      <c r="H107" s="76"/>
      <c r="I107" s="235"/>
      <c r="J107" s="105"/>
      <c r="K107" s="235"/>
    </row>
    <row r="108" spans="1:14" ht="42.75" customHeight="1">
      <c r="A108" s="236">
        <v>-1</v>
      </c>
      <c r="B108" s="364" t="s">
        <v>286</v>
      </c>
      <c r="C108" s="364"/>
      <c r="D108" s="364"/>
      <c r="E108" s="364"/>
      <c r="F108" s="364"/>
      <c r="G108" s="364"/>
      <c r="H108" s="364"/>
      <c r="I108" s="364"/>
      <c r="J108" s="364"/>
      <c r="K108" s="364"/>
    </row>
    <row r="109" spans="1:14" ht="44.25" customHeight="1">
      <c r="A109" s="236">
        <v>-2</v>
      </c>
      <c r="B109" s="364" t="s">
        <v>285</v>
      </c>
      <c r="C109" s="364"/>
      <c r="D109" s="364"/>
      <c r="E109" s="364"/>
      <c r="F109" s="364"/>
      <c r="G109" s="364"/>
      <c r="H109" s="364"/>
      <c r="I109" s="364"/>
      <c r="J109" s="364"/>
      <c r="K109" s="364"/>
    </row>
    <row r="110" spans="1:14" ht="29.25" customHeight="1">
      <c r="A110" s="236">
        <v>-3</v>
      </c>
      <c r="B110" s="364" t="s">
        <v>118</v>
      </c>
      <c r="C110" s="364"/>
      <c r="D110" s="364"/>
      <c r="E110" s="364"/>
      <c r="F110" s="364"/>
      <c r="G110" s="364"/>
      <c r="H110" s="364"/>
      <c r="I110" s="364"/>
      <c r="J110" s="364"/>
      <c r="K110" s="364"/>
    </row>
    <row r="111" spans="1:14" ht="19.5" customHeight="1">
      <c r="A111" s="236">
        <v>-4</v>
      </c>
      <c r="B111" s="364" t="s">
        <v>455</v>
      </c>
      <c r="C111" s="364"/>
      <c r="D111" s="364"/>
      <c r="E111" s="364"/>
      <c r="F111" s="364"/>
      <c r="G111" s="364"/>
      <c r="H111" s="364"/>
      <c r="I111" s="364"/>
      <c r="J111" s="364"/>
      <c r="K111" s="364"/>
    </row>
    <row r="112" spans="1:14" ht="19.5" customHeight="1">
      <c r="A112" s="236">
        <v>-5</v>
      </c>
      <c r="B112" s="364" t="s">
        <v>133</v>
      </c>
      <c r="C112" s="364"/>
      <c r="D112" s="364"/>
      <c r="E112" s="364"/>
      <c r="F112" s="364"/>
      <c r="G112" s="364"/>
      <c r="H112" s="364"/>
      <c r="I112" s="364"/>
      <c r="J112" s="364"/>
      <c r="K112" s="364"/>
    </row>
    <row r="113" spans="1:11" ht="19.5" customHeight="1">
      <c r="A113" s="236">
        <v>-6</v>
      </c>
      <c r="B113" s="364" t="s">
        <v>543</v>
      </c>
      <c r="C113" s="364"/>
      <c r="D113" s="364"/>
      <c r="E113" s="364"/>
      <c r="F113" s="364"/>
      <c r="G113" s="364"/>
      <c r="H113" s="364"/>
      <c r="I113" s="364"/>
      <c r="J113" s="364"/>
      <c r="K113" s="364"/>
    </row>
    <row r="114" spans="1:11" ht="19.5" customHeight="1">
      <c r="A114" s="236">
        <v>-7</v>
      </c>
      <c r="B114" s="364" t="s">
        <v>410</v>
      </c>
      <c r="C114" s="364"/>
      <c r="D114" s="364"/>
      <c r="E114" s="364"/>
      <c r="F114" s="364"/>
      <c r="G114" s="364"/>
      <c r="H114" s="364"/>
      <c r="I114" s="364"/>
      <c r="J114" s="364"/>
      <c r="K114" s="364"/>
    </row>
    <row r="115" spans="1:11" ht="38.25" customHeight="1">
      <c r="A115" s="236">
        <v>-8</v>
      </c>
      <c r="B115" s="367" t="s">
        <v>343</v>
      </c>
      <c r="C115" s="367"/>
      <c r="D115" s="367"/>
      <c r="E115" s="367"/>
      <c r="F115" s="367"/>
      <c r="G115" s="367"/>
      <c r="H115" s="367"/>
      <c r="I115" s="367"/>
      <c r="J115" s="367"/>
      <c r="K115" s="367"/>
    </row>
    <row r="116" spans="1:11" ht="26.25" customHeight="1">
      <c r="A116" s="236"/>
      <c r="B116" s="364"/>
      <c r="C116" s="364"/>
      <c r="D116" s="364"/>
      <c r="E116" s="364"/>
      <c r="F116" s="364"/>
      <c r="G116" s="364"/>
      <c r="H116" s="364"/>
      <c r="I116" s="364"/>
      <c r="J116" s="364"/>
      <c r="K116" s="364"/>
    </row>
  </sheetData>
  <autoFilter ref="A7:P98" xr:uid="{00000000-0009-0000-0000-000068000000}"/>
  <mergeCells count="9">
    <mergeCell ref="B114:K114"/>
    <mergeCell ref="B115:K115"/>
    <mergeCell ref="B116:K116"/>
    <mergeCell ref="B108:K108"/>
    <mergeCell ref="B109:K109"/>
    <mergeCell ref="B110:K110"/>
    <mergeCell ref="B111:K111"/>
    <mergeCell ref="B112:K112"/>
    <mergeCell ref="B113:K113"/>
  </mergeCells>
  <conditionalFormatting sqref="B103">
    <cfRule type="expression" dxfId="40" priority="2">
      <formula>MOD(ROW(),2)=0</formula>
    </cfRule>
  </conditionalFormatting>
  <conditionalFormatting sqref="B8:K102">
    <cfRule type="expression" dxfId="39" priority="3">
      <formula>MOD(ROW(),2)=0</formula>
    </cfRule>
  </conditionalFormatting>
  <conditionalFormatting sqref="B104:K106">
    <cfRule type="expression" dxfId="38" priority="1">
      <formula>MOD(ROW(),2)=0</formula>
    </cfRule>
  </conditionalFormatting>
  <pageMargins left="0.45" right="0.45" top="0.25" bottom="0.25" header="0.3" footer="0.3"/>
  <pageSetup paperSize="3" scale="74"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539</v>
      </c>
      <c r="C6" s="155"/>
      <c r="D6" s="156">
        <f>'CPN Portfolio 9.30.2015'!K47</f>
        <v>7425.25</v>
      </c>
      <c r="E6" s="156">
        <f>'CPN Portfolio 9.30.2015'!K63</f>
        <v>9427</v>
      </c>
      <c r="F6" s="156">
        <f>'CPN Portfolio 9.30.2015'!K97</f>
        <v>9735</v>
      </c>
      <c r="G6" s="158"/>
      <c r="H6" s="156">
        <f>SUM(D6:G6)</f>
        <v>26587.25</v>
      </c>
      <c r="J6" s="159"/>
    </row>
    <row r="7" spans="1:11">
      <c r="A7" s="147"/>
      <c r="B7" s="155"/>
      <c r="C7" s="155"/>
      <c r="D7" s="163"/>
      <c r="E7" s="163"/>
      <c r="F7" s="163"/>
      <c r="G7" s="158"/>
      <c r="H7" s="163"/>
      <c r="J7" s="159"/>
    </row>
    <row r="8" spans="1:11">
      <c r="A8" s="147"/>
      <c r="B8" s="83"/>
      <c r="C8" s="155"/>
      <c r="D8" s="267"/>
      <c r="E8" s="267"/>
      <c r="F8" s="272"/>
      <c r="G8" s="271"/>
      <c r="H8" s="267"/>
      <c r="J8" s="159"/>
    </row>
    <row r="9" spans="1:11">
      <c r="A9" s="147"/>
      <c r="B9" s="83"/>
      <c r="C9" s="155"/>
      <c r="D9" s="267"/>
      <c r="E9" s="267"/>
      <c r="F9" s="272"/>
      <c r="G9" s="271"/>
      <c r="H9" s="267"/>
      <c r="J9" s="159"/>
    </row>
    <row r="10" spans="1:11">
      <c r="A10" s="147"/>
      <c r="B10" s="161"/>
      <c r="C10" s="155"/>
      <c r="D10" s="267"/>
      <c r="E10" s="267"/>
      <c r="F10" s="267"/>
      <c r="G10" s="271"/>
      <c r="H10" s="267"/>
      <c r="J10" s="159"/>
    </row>
    <row r="11" spans="1:11">
      <c r="A11" s="147"/>
      <c r="B11" s="155" t="s">
        <v>542</v>
      </c>
      <c r="C11" s="161"/>
      <c r="D11" s="214">
        <f>SUM(D6:D10)</f>
        <v>7425.25</v>
      </c>
      <c r="E11" s="214">
        <f>SUM(E6:E10)</f>
        <v>9427</v>
      </c>
      <c r="F11" s="214">
        <f>SUM(F6:F10)</f>
        <v>9735</v>
      </c>
      <c r="G11" s="214">
        <f>SUM(G6:G10)</f>
        <v>0</v>
      </c>
      <c r="H11" s="214">
        <f>SUM(H6:H10)</f>
        <v>26587.25</v>
      </c>
      <c r="J11" s="159">
        <f>H11-'CPN Portfolio 9.30.2015'!K98</f>
        <v>0</v>
      </c>
    </row>
    <row r="12" spans="1:11">
      <c r="A12" s="147"/>
      <c r="B12" s="155"/>
      <c r="C12" s="161"/>
      <c r="D12" s="167"/>
      <c r="E12" s="167"/>
      <c r="F12" s="167"/>
      <c r="G12" s="168"/>
      <c r="H12" s="169"/>
    </row>
    <row r="13" spans="1:11">
      <c r="A13" s="147"/>
      <c r="B13" s="155"/>
      <c r="C13" s="161"/>
      <c r="D13" s="167"/>
      <c r="E13" s="167"/>
      <c r="F13" s="167"/>
      <c r="G13" s="168"/>
      <c r="H13" s="169"/>
    </row>
    <row r="14" spans="1:11">
      <c r="A14" s="147"/>
      <c r="B14" s="155" t="s">
        <v>491</v>
      </c>
      <c r="C14" s="161"/>
      <c r="D14" s="167"/>
      <c r="E14" s="167"/>
      <c r="F14" s="167"/>
      <c r="G14" s="168"/>
      <c r="H14" s="169"/>
    </row>
    <row r="15" spans="1:11">
      <c r="A15" s="147"/>
      <c r="B15" s="238" t="s">
        <v>326</v>
      </c>
      <c r="C15" s="161"/>
      <c r="D15" s="167"/>
      <c r="E15" s="167"/>
      <c r="F15" s="167"/>
      <c r="G15" s="168"/>
      <c r="H15" s="169"/>
    </row>
    <row r="16" spans="1:11">
      <c r="A16" s="147"/>
      <c r="B16" s="160" t="s">
        <v>494</v>
      </c>
      <c r="C16" s="161"/>
      <c r="D16" s="167"/>
      <c r="E16" s="167"/>
      <c r="F16" s="167">
        <v>760</v>
      </c>
      <c r="G16" s="168"/>
      <c r="H16" s="169">
        <f>SUM(D16:F16)</f>
        <v>760</v>
      </c>
    </row>
    <row r="17" spans="1:10">
      <c r="A17" s="147"/>
      <c r="B17" s="239" t="s">
        <v>360</v>
      </c>
      <c r="C17" s="161"/>
      <c r="D17" s="167"/>
      <c r="E17" s="167"/>
      <c r="F17" s="167"/>
      <c r="G17" s="168"/>
      <c r="H17" s="169"/>
    </row>
    <row r="18" spans="1:10">
      <c r="A18" s="147"/>
      <c r="B18" s="160" t="s">
        <v>522</v>
      </c>
      <c r="C18" s="161"/>
      <c r="D18" s="167"/>
      <c r="E18" s="167">
        <v>418</v>
      </c>
      <c r="F18" s="167"/>
      <c r="G18" s="168"/>
      <c r="H18" s="169">
        <f>SUM(D18:F18)</f>
        <v>418</v>
      </c>
    </row>
    <row r="19" spans="1:10">
      <c r="A19" s="147"/>
      <c r="B19" s="160" t="s">
        <v>519</v>
      </c>
      <c r="C19" s="161"/>
      <c r="D19" s="167"/>
      <c r="E19" s="167"/>
      <c r="F19" s="167">
        <v>345</v>
      </c>
      <c r="G19" s="168"/>
      <c r="H19" s="169">
        <f>SUM(D19:F19)</f>
        <v>345</v>
      </c>
    </row>
    <row r="20" spans="1:10" ht="14.5" thickBot="1">
      <c r="A20" s="147"/>
      <c r="B20" s="160" t="s">
        <v>269</v>
      </c>
      <c r="C20" s="161"/>
      <c r="D20" s="171">
        <f>SUM(D16:D19)</f>
        <v>0</v>
      </c>
      <c r="E20" s="171">
        <f t="shared" ref="E20:F20" si="0">SUM(E16:E19)</f>
        <v>418</v>
      </c>
      <c r="F20" s="171">
        <f t="shared" si="0"/>
        <v>1105</v>
      </c>
      <c r="G20" s="168"/>
      <c r="H20" s="171">
        <f>SUM(H16:H19)</f>
        <v>1523</v>
      </c>
      <c r="J20" s="159"/>
    </row>
    <row r="21" spans="1:10" ht="14.5" thickTop="1">
      <c r="A21" s="147"/>
      <c r="B21" s="160"/>
      <c r="C21" s="161"/>
      <c r="D21" s="173"/>
      <c r="E21" s="173"/>
      <c r="F21" s="174"/>
      <c r="G21" s="175"/>
      <c r="H21" s="176"/>
    </row>
    <row r="22" spans="1:10" ht="14.5" thickBot="1">
      <c r="A22" s="147"/>
      <c r="B22" s="148" t="s">
        <v>303</v>
      </c>
      <c r="C22" s="161"/>
      <c r="D22" s="179">
        <f>+D11+D20</f>
        <v>7425.25</v>
      </c>
      <c r="E22" s="179">
        <f>+E11+E20</f>
        <v>9845</v>
      </c>
      <c r="F22" s="179">
        <f>+F11+F20</f>
        <v>10840</v>
      </c>
      <c r="G22" s="175"/>
      <c r="H22" s="179">
        <f>+H11+H20</f>
        <v>28110.25</v>
      </c>
      <c r="J22" s="159">
        <f>H22-'CPN Portfolio 9.30.2015'!K106</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B9">
    <cfRule type="expression" dxfId="37" priority="2">
      <formula>MOD(ROW(),2)=0</formula>
    </cfRule>
  </conditionalFormatting>
  <conditionalFormatting sqref="B15">
    <cfRule type="expression" dxfId="36" priority="1">
      <formula>MOD(ROW(),2)=0</formula>
    </cfRule>
  </conditionalFormatting>
  <conditionalFormatting sqref="B18:B19">
    <cfRule type="expression" dxfId="35" priority="3">
      <formula>MOD(ROW(),2)=0</formula>
    </cfRule>
  </conditionalFormatting>
  <pageMargins left="0.7" right="0.7" top="0.75" bottom="0.75" header="0.3" footer="0.3"/>
  <pageSetup scale="83"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K41"/>
  <sheetViews>
    <sheetView workbookViewId="0"/>
  </sheetViews>
  <sheetFormatPr defaultColWidth="8.81640625" defaultRowHeight="14"/>
  <cols>
    <col min="1" max="1" width="3.81640625" style="177" customWidth="1"/>
    <col min="2" max="2" width="53.1796875" style="147" customWidth="1"/>
    <col min="3" max="3" width="1.1796875" style="147" customWidth="1"/>
    <col min="4" max="4" width="14" style="147" customWidth="1"/>
    <col min="5" max="5" width="11.81640625" style="147" customWidth="1"/>
    <col min="6" max="6" width="10" style="147" bestFit="1" customWidth="1"/>
    <col min="7" max="7" width="1.1796875" style="147" customWidth="1"/>
    <col min="8" max="8" width="12.81640625" style="147" customWidth="1"/>
    <col min="9" max="9" width="2.81640625" style="147" customWidth="1"/>
    <col min="10" max="10" width="11.1796875" style="147" customWidth="1"/>
    <col min="11" max="11" width="26.81640625" style="147" customWidth="1"/>
    <col min="12" max="16384" width="8.81640625" style="147"/>
  </cols>
  <sheetData>
    <row r="1" spans="1:11">
      <c r="A1" s="147"/>
      <c r="B1" s="148"/>
    </row>
    <row r="2" spans="1:11">
      <c r="A2" s="150" t="s">
        <v>141</v>
      </c>
      <c r="C2" s="150"/>
    </row>
    <row r="3" spans="1:11">
      <c r="A3" s="147"/>
      <c r="F3" s="262"/>
    </row>
    <row r="4" spans="1:11" ht="14.5" thickBot="1">
      <c r="A4" s="147"/>
      <c r="B4" s="151"/>
      <c r="C4" s="152"/>
      <c r="D4" s="153" t="s">
        <v>142</v>
      </c>
      <c r="E4" s="153" t="s">
        <v>143</v>
      </c>
      <c r="F4" s="153" t="s">
        <v>476</v>
      </c>
      <c r="H4" s="153" t="s">
        <v>146</v>
      </c>
      <c r="J4" s="154" t="s">
        <v>261</v>
      </c>
      <c r="K4" s="154" t="s">
        <v>264</v>
      </c>
    </row>
    <row r="5" spans="1:11">
      <c r="A5" s="147"/>
      <c r="B5" s="151"/>
      <c r="C5" s="152"/>
      <c r="D5" s="152"/>
      <c r="E5" s="152"/>
      <c r="F5" s="152"/>
      <c r="H5" s="152"/>
    </row>
    <row r="6" spans="1:11">
      <c r="A6" s="147"/>
      <c r="B6" s="155" t="s">
        <v>539</v>
      </c>
      <c r="C6" s="155"/>
      <c r="D6" s="156">
        <f>'CPN Portfolio 7.01.2015'!I47</f>
        <v>6482</v>
      </c>
      <c r="E6" s="156">
        <f>'CPN Portfolio 7.01.2015'!I63</f>
        <v>8876</v>
      </c>
      <c r="F6" s="156">
        <f>'CPN Portfolio 7.01.2015'!I97</f>
        <v>6617.5</v>
      </c>
      <c r="G6" s="158"/>
      <c r="H6" s="156">
        <f>SUM(D6:G6)</f>
        <v>21975.5</v>
      </c>
      <c r="J6" s="159"/>
    </row>
    <row r="7" spans="1:11">
      <c r="A7" s="147"/>
      <c r="B7" s="155"/>
      <c r="C7" s="155"/>
      <c r="D7" s="163"/>
      <c r="E7" s="163"/>
      <c r="F7" s="163"/>
      <c r="G7" s="158"/>
      <c r="H7" s="163"/>
      <c r="J7" s="159"/>
    </row>
    <row r="8" spans="1:11">
      <c r="A8" s="147"/>
      <c r="B8" s="83"/>
      <c r="C8" s="155"/>
      <c r="D8" s="267"/>
      <c r="E8" s="267"/>
      <c r="F8" s="272"/>
      <c r="G8" s="271"/>
      <c r="H8" s="267"/>
      <c r="J8" s="159"/>
    </row>
    <row r="9" spans="1:11">
      <c r="A9" s="147"/>
      <c r="B9" s="83"/>
      <c r="C9" s="155"/>
      <c r="D9" s="267"/>
      <c r="E9" s="267"/>
      <c r="F9" s="272"/>
      <c r="G9" s="271"/>
      <c r="H9" s="267"/>
      <c r="J9" s="159"/>
    </row>
    <row r="10" spans="1:11">
      <c r="A10" s="147"/>
      <c r="B10" s="160"/>
      <c r="C10" s="155"/>
      <c r="D10" s="267"/>
      <c r="E10" s="267"/>
      <c r="F10" s="267"/>
      <c r="G10" s="271"/>
      <c r="H10" s="267"/>
      <c r="J10" s="159"/>
    </row>
    <row r="11" spans="1:11">
      <c r="A11" s="147"/>
      <c r="B11" s="155" t="s">
        <v>542</v>
      </c>
      <c r="C11" s="161"/>
      <c r="D11" s="214">
        <f>SUM(D6:D10)</f>
        <v>6482</v>
      </c>
      <c r="E11" s="214">
        <f>SUM(E6:E10)</f>
        <v>8876</v>
      </c>
      <c r="F11" s="214">
        <f>SUM(F6:F10)</f>
        <v>6617.5</v>
      </c>
      <c r="G11" s="214">
        <f>SUM(G6:G10)</f>
        <v>0</v>
      </c>
      <c r="H11" s="214">
        <f>SUM(H6:H10)</f>
        <v>21975.5</v>
      </c>
      <c r="J11" s="159">
        <f>H11-'CPN Portfolio 7.01.2015'!I98</f>
        <v>0</v>
      </c>
    </row>
    <row r="12" spans="1:11">
      <c r="A12" s="147"/>
      <c r="B12" s="155"/>
      <c r="C12" s="161"/>
      <c r="D12" s="167"/>
      <c r="E12" s="167"/>
      <c r="F12" s="167"/>
      <c r="G12" s="168"/>
      <c r="H12" s="169"/>
    </row>
    <row r="13" spans="1:11">
      <c r="A13" s="147"/>
      <c r="B13" s="155"/>
      <c r="C13" s="161"/>
      <c r="D13" s="167"/>
      <c r="E13" s="167"/>
      <c r="F13" s="167"/>
      <c r="G13" s="168"/>
      <c r="H13" s="169"/>
    </row>
    <row r="14" spans="1:11">
      <c r="A14" s="147"/>
      <c r="B14" s="155" t="s">
        <v>538</v>
      </c>
      <c r="C14" s="161"/>
      <c r="D14" s="167"/>
      <c r="E14" s="167"/>
      <c r="F14" s="167"/>
      <c r="G14" s="168"/>
      <c r="H14" s="169"/>
    </row>
    <row r="15" spans="1:11">
      <c r="A15" s="147"/>
      <c r="B15" s="238" t="s">
        <v>326</v>
      </c>
      <c r="C15" s="161"/>
      <c r="D15" s="167"/>
      <c r="E15" s="167"/>
      <c r="F15" s="167"/>
      <c r="G15" s="168"/>
      <c r="H15" s="169"/>
    </row>
    <row r="16" spans="1:11">
      <c r="A16" s="147"/>
      <c r="B16" s="160" t="s">
        <v>494</v>
      </c>
      <c r="C16" s="161"/>
      <c r="D16" s="167"/>
      <c r="E16" s="167"/>
      <c r="F16" s="167">
        <v>668</v>
      </c>
      <c r="G16" s="168"/>
      <c r="H16" s="169">
        <f>SUM(D16:F16)</f>
        <v>668</v>
      </c>
    </row>
    <row r="17" spans="1:10">
      <c r="A17" s="147"/>
      <c r="B17" s="239" t="s">
        <v>360</v>
      </c>
      <c r="C17" s="161"/>
      <c r="D17" s="167"/>
      <c r="E17" s="167"/>
      <c r="F17" s="167"/>
      <c r="G17" s="168"/>
      <c r="H17" s="169"/>
    </row>
    <row r="18" spans="1:10">
      <c r="A18" s="147"/>
      <c r="B18" s="160" t="s">
        <v>522</v>
      </c>
      <c r="C18" s="161"/>
      <c r="D18" s="167"/>
      <c r="E18" s="167">
        <v>0</v>
      </c>
      <c r="F18" s="167"/>
      <c r="G18" s="168"/>
      <c r="H18" s="169">
        <f>SUM(D18:F18)</f>
        <v>0</v>
      </c>
    </row>
    <row r="19" spans="1:10">
      <c r="A19" s="147"/>
      <c r="B19" s="160" t="s">
        <v>519</v>
      </c>
      <c r="C19" s="161"/>
      <c r="D19" s="167"/>
      <c r="E19" s="167"/>
      <c r="F19" s="167">
        <v>280</v>
      </c>
      <c r="G19" s="168"/>
      <c r="H19" s="169">
        <f>SUM(D19:F19)</f>
        <v>280</v>
      </c>
    </row>
    <row r="20" spans="1:10" ht="14.5" thickBot="1">
      <c r="A20" s="147"/>
      <c r="B20" s="160" t="s">
        <v>269</v>
      </c>
      <c r="C20" s="161"/>
      <c r="D20" s="171">
        <f>SUM(D16:D19)</f>
        <v>0</v>
      </c>
      <c r="E20" s="171">
        <f t="shared" ref="E20:F20" si="0">SUM(E16:E19)</f>
        <v>0</v>
      </c>
      <c r="F20" s="171">
        <f t="shared" si="0"/>
        <v>948</v>
      </c>
      <c r="G20" s="168"/>
      <c r="H20" s="171">
        <f>SUM(H16:H19)</f>
        <v>948</v>
      </c>
      <c r="J20" s="159"/>
    </row>
    <row r="21" spans="1:10" ht="14.5" thickTop="1">
      <c r="A21" s="147"/>
      <c r="B21" s="160"/>
      <c r="C21" s="161"/>
      <c r="D21" s="173"/>
      <c r="E21" s="173"/>
      <c r="F21" s="174"/>
      <c r="G21" s="175"/>
      <c r="H21" s="176"/>
    </row>
    <row r="22" spans="1:10" ht="14.5" thickBot="1">
      <c r="A22" s="147"/>
      <c r="B22" s="148" t="s">
        <v>537</v>
      </c>
      <c r="C22" s="161"/>
      <c r="D22" s="179">
        <f>+D11+D20</f>
        <v>6482</v>
      </c>
      <c r="E22" s="179">
        <f>+E11+E20</f>
        <v>8876</v>
      </c>
      <c r="F22" s="179">
        <f>+F11+F20</f>
        <v>7565.5</v>
      </c>
      <c r="G22" s="175"/>
      <c r="H22" s="179">
        <f>+H11+H20</f>
        <v>22923.5</v>
      </c>
      <c r="J22" s="159">
        <f>H22-'CPN Portfolio 9.30.2015'!I106</f>
        <v>0</v>
      </c>
    </row>
    <row r="23" spans="1:10">
      <c r="A23" s="147"/>
    </row>
    <row r="24" spans="1:10">
      <c r="A24" s="147"/>
      <c r="H24" s="244" t="s">
        <v>409</v>
      </c>
      <c r="J24" s="265"/>
    </row>
    <row r="25" spans="1:10">
      <c r="B25" s="243" t="s">
        <v>387</v>
      </c>
      <c r="C25"/>
      <c r="D25" t="s">
        <v>388</v>
      </c>
      <c r="H25" s="147">
        <v>10</v>
      </c>
    </row>
    <row r="26" spans="1:10">
      <c r="B26" s="243" t="s">
        <v>389</v>
      </c>
      <c r="C26"/>
      <c r="D26" t="s">
        <v>390</v>
      </c>
      <c r="H26" s="147">
        <v>44</v>
      </c>
      <c r="J26" s="159"/>
    </row>
    <row r="27" spans="1:10">
      <c r="B27" s="243" t="s">
        <v>391</v>
      </c>
      <c r="C27"/>
      <c r="D27" t="s">
        <v>392</v>
      </c>
      <c r="H27" s="147">
        <f>14+28</f>
        <v>42</v>
      </c>
    </row>
    <row r="28" spans="1:10">
      <c r="B28" s="243" t="s">
        <v>393</v>
      </c>
      <c r="C28"/>
      <c r="D28" t="s">
        <v>394</v>
      </c>
      <c r="H28" s="147">
        <v>12</v>
      </c>
    </row>
    <row r="29" spans="1:10">
      <c r="B29" s="243" t="s">
        <v>395</v>
      </c>
      <c r="C29"/>
      <c r="D29" t="s">
        <v>396</v>
      </c>
      <c r="H29" s="147">
        <f>6+9</f>
        <v>15</v>
      </c>
    </row>
    <row r="30" spans="1:10">
      <c r="B30" s="243" t="s">
        <v>397</v>
      </c>
      <c r="C30"/>
      <c r="D30" t="s">
        <v>404</v>
      </c>
      <c r="H30" s="147">
        <v>12</v>
      </c>
    </row>
    <row r="31" spans="1:10">
      <c r="B31" s="243" t="s">
        <v>406</v>
      </c>
      <c r="C31"/>
      <c r="D31" t="s">
        <v>407</v>
      </c>
      <c r="H31" s="147">
        <v>15</v>
      </c>
    </row>
    <row r="32" spans="1:10">
      <c r="B32" s="243" t="s">
        <v>398</v>
      </c>
      <c r="C32"/>
      <c r="D32" t="s">
        <v>399</v>
      </c>
      <c r="H32" s="147">
        <v>19</v>
      </c>
    </row>
    <row r="33" spans="2:8">
      <c r="B33" s="243" t="s">
        <v>400</v>
      </c>
      <c r="C33"/>
      <c r="D33" t="s">
        <v>401</v>
      </c>
      <c r="H33" s="147">
        <v>20</v>
      </c>
    </row>
    <row r="34" spans="2:8">
      <c r="B34" s="243" t="s">
        <v>434</v>
      </c>
      <c r="C34"/>
      <c r="D34" t="s">
        <v>435</v>
      </c>
      <c r="H34" s="147">
        <v>10</v>
      </c>
    </row>
    <row r="35" spans="2:8">
      <c r="B35" s="243" t="s">
        <v>434</v>
      </c>
      <c r="C35"/>
      <c r="D35" s="73" t="s">
        <v>484</v>
      </c>
      <c r="H35" s="147">
        <v>10</v>
      </c>
    </row>
    <row r="36" spans="2:8" ht="14.5" thickBot="1">
      <c r="B36" s="243"/>
      <c r="C36"/>
      <c r="D36"/>
      <c r="H36" s="245">
        <f>SUM(H25:H35)</f>
        <v>209</v>
      </c>
    </row>
    <row r="37" spans="2:8" ht="14.5" thickTop="1">
      <c r="B37" s="243" t="s">
        <v>402</v>
      </c>
      <c r="C37"/>
      <c r="D37" t="s">
        <v>485</v>
      </c>
    </row>
    <row r="38" spans="2:8">
      <c r="B38" s="243" t="s">
        <v>403</v>
      </c>
      <c r="C38"/>
      <c r="D38" t="s">
        <v>405</v>
      </c>
    </row>
    <row r="40" spans="2:8">
      <c r="B40" s="243" t="s">
        <v>429</v>
      </c>
      <c r="D40" s="147" t="s">
        <v>430</v>
      </c>
    </row>
    <row r="41" spans="2:8">
      <c r="B41" s="243" t="s">
        <v>402</v>
      </c>
      <c r="D41" t="s">
        <v>437</v>
      </c>
      <c r="E41"/>
    </row>
  </sheetData>
  <conditionalFormatting sqref="B8:B9">
    <cfRule type="expression" dxfId="34" priority="2">
      <formula>MOD(ROW(),2)=0</formula>
    </cfRule>
  </conditionalFormatting>
  <conditionalFormatting sqref="B15">
    <cfRule type="expression" dxfId="33" priority="1">
      <formula>MOD(ROW(),2)=0</formula>
    </cfRule>
  </conditionalFormatting>
  <conditionalFormatting sqref="B18:B19">
    <cfRule type="expression" dxfId="32" priority="3">
      <formula>MOD(ROW(),2)=0</formula>
    </cfRule>
  </conditionalFormatting>
  <pageMargins left="0.7" right="0.7" top="0.75" bottom="0.75" header="0.3" footer="0.3"/>
  <pageSetup scale="83"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Q116"/>
  <sheetViews>
    <sheetView workbookViewId="0"/>
  </sheetViews>
  <sheetFormatPr defaultColWidth="8.81640625" defaultRowHeight="12.5" outlineLevelCol="1"/>
  <cols>
    <col min="1" max="1" width="8.1796875" style="194" customWidth="1"/>
    <col min="2" max="2" width="37.1796875" style="194" customWidth="1"/>
    <col min="3" max="3" width="4.81640625" style="194" customWidth="1"/>
    <col min="4" max="4" width="14" style="194" customWidth="1"/>
    <col min="5" max="5" width="10.54296875" style="194" bestFit="1" customWidth="1"/>
    <col min="6" max="6" width="19.1796875" style="215" bestFit="1" customWidth="1"/>
    <col min="7" max="7" width="10" style="194" bestFit="1" customWidth="1"/>
    <col min="8" max="8" width="1.1796875" style="194" customWidth="1"/>
    <col min="9" max="9" width="12.81640625" style="216" customWidth="1"/>
    <col min="10" max="10" width="2" style="194" customWidth="1"/>
    <col min="11" max="11" width="12.81640625" style="216" customWidth="1"/>
    <col min="12" max="12" width="2.81640625" style="194" customWidth="1"/>
    <col min="13" max="13" width="8.81640625" style="194" hidden="1" customWidth="1" outlineLevel="1"/>
    <col min="14" max="14" width="21.54296875" style="194" hidden="1" customWidth="1" outlineLevel="1"/>
    <col min="15" max="15" width="8.81640625" style="194" customWidth="1" collapsed="1"/>
    <col min="16" max="16384" width="8.81640625" style="194"/>
  </cols>
  <sheetData>
    <row r="1" spans="1:17" ht="20">
      <c r="B1" s="72"/>
    </row>
    <row r="2" spans="1:17" ht="17.5">
      <c r="A2" s="217" t="s">
        <v>540</v>
      </c>
      <c r="C2" s="75"/>
    </row>
    <row r="3" spans="1:17" ht="13">
      <c r="B3" s="76"/>
      <c r="C3" s="76"/>
      <c r="D3" s="76"/>
      <c r="E3" s="76"/>
      <c r="F3" s="77"/>
      <c r="G3" s="76"/>
      <c r="H3" s="76"/>
      <c r="I3" s="199"/>
      <c r="J3" s="76"/>
      <c r="K3" s="199"/>
    </row>
    <row r="4" spans="1:17" ht="13">
      <c r="C4" s="78"/>
      <c r="H4" s="105"/>
      <c r="I4" s="218" t="s">
        <v>5</v>
      </c>
      <c r="J4" s="79"/>
      <c r="K4" s="218" t="s">
        <v>5</v>
      </c>
    </row>
    <row r="5" spans="1:17" ht="13">
      <c r="B5" s="79"/>
      <c r="C5" s="79"/>
      <c r="E5" s="79" t="s">
        <v>2</v>
      </c>
      <c r="F5" s="79"/>
      <c r="G5" s="79" t="s">
        <v>4</v>
      </c>
      <c r="H5" s="105"/>
      <c r="I5" s="246" t="s">
        <v>9</v>
      </c>
      <c r="J5" s="79"/>
      <c r="K5" s="246" t="s">
        <v>121</v>
      </c>
    </row>
    <row r="6" spans="1:17" ht="13">
      <c r="B6" s="79"/>
      <c r="C6" s="79"/>
      <c r="D6" s="79" t="s">
        <v>1</v>
      </c>
      <c r="E6" s="79" t="s">
        <v>7</v>
      </c>
      <c r="F6" s="79"/>
      <c r="G6" s="79" t="s">
        <v>9</v>
      </c>
      <c r="H6" s="105"/>
      <c r="I6" s="246" t="s">
        <v>12</v>
      </c>
      <c r="J6" s="79"/>
      <c r="K6" s="246" t="s">
        <v>8</v>
      </c>
    </row>
    <row r="7" spans="1:17" ht="15.5" thickBot="1">
      <c r="B7" s="219" t="s">
        <v>0</v>
      </c>
      <c r="C7" s="80"/>
      <c r="D7" s="80" t="s">
        <v>6</v>
      </c>
      <c r="E7" s="80" t="s">
        <v>10</v>
      </c>
      <c r="F7" s="80" t="s">
        <v>3</v>
      </c>
      <c r="G7" s="80" t="s">
        <v>11</v>
      </c>
      <c r="H7" s="220"/>
      <c r="I7" s="247" t="s">
        <v>126</v>
      </c>
      <c r="J7" s="79"/>
      <c r="K7" s="247" t="s">
        <v>127</v>
      </c>
      <c r="O7" s="222" t="s">
        <v>276</v>
      </c>
    </row>
    <row r="8" spans="1:17" ht="13">
      <c r="B8" s="90" t="s">
        <v>13</v>
      </c>
      <c r="C8" s="90"/>
      <c r="D8" s="76"/>
      <c r="E8" s="76"/>
      <c r="F8" s="77"/>
      <c r="G8" s="76"/>
      <c r="H8" s="76"/>
      <c r="I8" s="199"/>
      <c r="J8" s="76"/>
      <c r="K8" s="199"/>
      <c r="M8" s="194" t="s">
        <v>137</v>
      </c>
    </row>
    <row r="9" spans="1:17" ht="13">
      <c r="B9" s="223" t="s">
        <v>14</v>
      </c>
      <c r="C9" s="90"/>
      <c r="D9" s="76"/>
      <c r="E9" s="76"/>
      <c r="F9" s="77"/>
      <c r="G9" s="76"/>
      <c r="H9" s="76"/>
      <c r="I9" s="199"/>
      <c r="J9" s="76"/>
      <c r="K9" s="199"/>
    </row>
    <row r="10" spans="1:17" ht="13">
      <c r="B10" s="83" t="s">
        <v>15</v>
      </c>
      <c r="C10" s="84"/>
      <c r="D10" s="103" t="s">
        <v>16</v>
      </c>
      <c r="E10" s="103" t="s">
        <v>17</v>
      </c>
      <c r="F10" s="103" t="s">
        <v>243</v>
      </c>
      <c r="G10" s="104">
        <v>1</v>
      </c>
      <c r="H10" s="105"/>
      <c r="I10" s="253">
        <v>85</v>
      </c>
      <c r="J10" s="59"/>
      <c r="K10" s="253">
        <v>85</v>
      </c>
      <c r="M10" s="194">
        <v>1</v>
      </c>
      <c r="O10" s="194">
        <v>1</v>
      </c>
      <c r="Q10" s="268"/>
    </row>
    <row r="11" spans="1:17" ht="13">
      <c r="B11" s="83" t="s">
        <v>18</v>
      </c>
      <c r="C11" s="84"/>
      <c r="D11" s="103" t="s">
        <v>16</v>
      </c>
      <c r="E11" s="103" t="s">
        <v>17</v>
      </c>
      <c r="F11" s="103" t="s">
        <v>243</v>
      </c>
      <c r="G11" s="104">
        <v>1</v>
      </c>
      <c r="H11" s="105"/>
      <c r="I11" s="253">
        <v>78</v>
      </c>
      <c r="J11" s="59"/>
      <c r="K11" s="253">
        <v>78</v>
      </c>
      <c r="M11" s="194">
        <f t="shared" ref="M11:M23" si="0">+M10+1</f>
        <v>2</v>
      </c>
      <c r="O11" s="194">
        <f t="shared" ref="O11:O23" si="1">+O10+1</f>
        <v>2</v>
      </c>
      <c r="Q11" s="268"/>
    </row>
    <row r="12" spans="1:17" ht="13">
      <c r="B12" s="83" t="s">
        <v>19</v>
      </c>
      <c r="C12" s="84"/>
      <c r="D12" s="103" t="s">
        <v>16</v>
      </c>
      <c r="E12" s="103" t="s">
        <v>17</v>
      </c>
      <c r="F12" s="103" t="s">
        <v>243</v>
      </c>
      <c r="G12" s="104">
        <v>1</v>
      </c>
      <c r="H12" s="105"/>
      <c r="I12" s="253">
        <v>66</v>
      </c>
      <c r="J12" s="59"/>
      <c r="K12" s="253">
        <v>66</v>
      </c>
      <c r="M12" s="194">
        <f t="shared" si="0"/>
        <v>3</v>
      </c>
      <c r="O12" s="194">
        <f t="shared" si="1"/>
        <v>3</v>
      </c>
      <c r="Q12" s="268"/>
    </row>
    <row r="13" spans="1:17" ht="13">
      <c r="B13" s="83" t="s">
        <v>20</v>
      </c>
      <c r="C13" s="84"/>
      <c r="D13" s="103" t="s">
        <v>16</v>
      </c>
      <c r="E13" s="103" t="s">
        <v>17</v>
      </c>
      <c r="F13" s="103" t="s">
        <v>243</v>
      </c>
      <c r="G13" s="104">
        <v>1</v>
      </c>
      <c r="H13" s="105"/>
      <c r="I13" s="253">
        <v>64</v>
      </c>
      <c r="J13" s="59"/>
      <c r="K13" s="253">
        <v>64</v>
      </c>
      <c r="M13" s="194">
        <f t="shared" si="0"/>
        <v>4</v>
      </c>
      <c r="O13" s="194">
        <f t="shared" si="1"/>
        <v>4</v>
      </c>
      <c r="Q13" s="268"/>
    </row>
    <row r="14" spans="1:17" ht="13">
      <c r="B14" s="83" t="s">
        <v>26</v>
      </c>
      <c r="C14" s="84"/>
      <c r="D14" s="103" t="s">
        <v>16</v>
      </c>
      <c r="E14" s="103" t="s">
        <v>17</v>
      </c>
      <c r="F14" s="103" t="s">
        <v>243</v>
      </c>
      <c r="G14" s="104">
        <v>1</v>
      </c>
      <c r="H14" s="105"/>
      <c r="I14" s="253">
        <v>60</v>
      </c>
      <c r="J14" s="59"/>
      <c r="K14" s="253">
        <v>60</v>
      </c>
      <c r="M14" s="194">
        <f t="shared" si="0"/>
        <v>5</v>
      </c>
      <c r="O14" s="194">
        <f t="shared" si="1"/>
        <v>5</v>
      </c>
      <c r="Q14" s="268"/>
    </row>
    <row r="15" spans="1:17" ht="13">
      <c r="B15" s="83" t="s">
        <v>21</v>
      </c>
      <c r="C15" s="84"/>
      <c r="D15" s="103" t="s">
        <v>16</v>
      </c>
      <c r="E15" s="103" t="s">
        <v>17</v>
      </c>
      <c r="F15" s="103" t="s">
        <v>243</v>
      </c>
      <c r="G15" s="104">
        <v>1</v>
      </c>
      <c r="H15" s="105"/>
      <c r="I15" s="253">
        <v>53</v>
      </c>
      <c r="J15" s="59"/>
      <c r="K15" s="253">
        <v>53</v>
      </c>
      <c r="M15" s="194">
        <f t="shared" si="0"/>
        <v>6</v>
      </c>
      <c r="O15" s="194">
        <f t="shared" si="1"/>
        <v>6</v>
      </c>
      <c r="Q15" s="268"/>
    </row>
    <row r="16" spans="1:17" ht="13">
      <c r="B16" s="83" t="s">
        <v>22</v>
      </c>
      <c r="C16" s="84"/>
      <c r="D16" s="103" t="s">
        <v>16</v>
      </c>
      <c r="E16" s="103" t="s">
        <v>17</v>
      </c>
      <c r="F16" s="103" t="s">
        <v>243</v>
      </c>
      <c r="G16" s="104">
        <v>1</v>
      </c>
      <c r="H16" s="105"/>
      <c r="I16" s="253">
        <v>51</v>
      </c>
      <c r="J16" s="59"/>
      <c r="K16" s="253">
        <v>51</v>
      </c>
      <c r="M16" s="194">
        <f t="shared" si="0"/>
        <v>7</v>
      </c>
      <c r="O16" s="194">
        <f t="shared" si="1"/>
        <v>7</v>
      </c>
      <c r="Q16" s="268"/>
    </row>
    <row r="17" spans="2:17" ht="13">
      <c r="B17" s="83" t="s">
        <v>23</v>
      </c>
      <c r="C17" s="84"/>
      <c r="D17" s="103" t="s">
        <v>16</v>
      </c>
      <c r="E17" s="103" t="s">
        <v>17</v>
      </c>
      <c r="F17" s="103" t="s">
        <v>243</v>
      </c>
      <c r="G17" s="104">
        <v>1</v>
      </c>
      <c r="H17" s="105"/>
      <c r="I17" s="253">
        <v>49</v>
      </c>
      <c r="J17" s="59"/>
      <c r="K17" s="253">
        <v>49</v>
      </c>
      <c r="M17" s="194">
        <f t="shared" si="0"/>
        <v>8</v>
      </c>
      <c r="O17" s="194">
        <f t="shared" si="1"/>
        <v>8</v>
      </c>
      <c r="Q17" s="268"/>
    </row>
    <row r="18" spans="2:17" ht="13">
      <c r="B18" s="83" t="s">
        <v>25</v>
      </c>
      <c r="C18" s="84"/>
      <c r="D18" s="103" t="s">
        <v>16</v>
      </c>
      <c r="E18" s="103" t="s">
        <v>17</v>
      </c>
      <c r="F18" s="103" t="s">
        <v>243</v>
      </c>
      <c r="G18" s="104">
        <v>1</v>
      </c>
      <c r="H18" s="105"/>
      <c r="I18" s="253">
        <v>49</v>
      </c>
      <c r="J18" s="59"/>
      <c r="K18" s="253">
        <v>49</v>
      </c>
      <c r="M18" s="194">
        <f t="shared" si="0"/>
        <v>9</v>
      </c>
      <c r="O18" s="194">
        <f t="shared" si="1"/>
        <v>9</v>
      </c>
      <c r="Q18" s="268"/>
    </row>
    <row r="19" spans="2:17" ht="13">
      <c r="B19" s="83" t="s">
        <v>24</v>
      </c>
      <c r="C19" s="84"/>
      <c r="D19" s="103" t="s">
        <v>16</v>
      </c>
      <c r="E19" s="103" t="s">
        <v>17</v>
      </c>
      <c r="F19" s="103" t="s">
        <v>243</v>
      </c>
      <c r="G19" s="104">
        <v>1</v>
      </c>
      <c r="H19" s="105"/>
      <c r="I19" s="253">
        <v>47</v>
      </c>
      <c r="J19" s="59"/>
      <c r="K19" s="253">
        <v>47</v>
      </c>
      <c r="M19" s="194">
        <f t="shared" si="0"/>
        <v>10</v>
      </c>
      <c r="O19" s="194">
        <f t="shared" si="1"/>
        <v>10</v>
      </c>
      <c r="Q19" s="268"/>
    </row>
    <row r="20" spans="2:17" ht="13">
      <c r="B20" s="83" t="s">
        <v>27</v>
      </c>
      <c r="C20" s="84"/>
      <c r="D20" s="103" t="s">
        <v>16</v>
      </c>
      <c r="E20" s="103" t="s">
        <v>17</v>
      </c>
      <c r="F20" s="103" t="s">
        <v>243</v>
      </c>
      <c r="G20" s="104">
        <v>1</v>
      </c>
      <c r="H20" s="105"/>
      <c r="I20" s="253">
        <v>41</v>
      </c>
      <c r="J20" s="59"/>
      <c r="K20" s="253">
        <v>41</v>
      </c>
      <c r="M20" s="194">
        <f t="shared" si="0"/>
        <v>11</v>
      </c>
      <c r="O20" s="194">
        <f t="shared" si="1"/>
        <v>11</v>
      </c>
      <c r="Q20" s="268"/>
    </row>
    <row r="21" spans="2:17" ht="13">
      <c r="B21" s="83" t="s">
        <v>28</v>
      </c>
      <c r="C21" s="84"/>
      <c r="D21" s="103" t="s">
        <v>16</v>
      </c>
      <c r="E21" s="103" t="s">
        <v>17</v>
      </c>
      <c r="F21" s="103" t="s">
        <v>243</v>
      </c>
      <c r="G21" s="104">
        <v>1</v>
      </c>
      <c r="H21" s="105"/>
      <c r="I21" s="253">
        <v>37</v>
      </c>
      <c r="J21" s="59"/>
      <c r="K21" s="253">
        <v>37</v>
      </c>
      <c r="M21" s="194">
        <f t="shared" si="0"/>
        <v>12</v>
      </c>
      <c r="O21" s="194">
        <f t="shared" si="1"/>
        <v>12</v>
      </c>
      <c r="Q21" s="268"/>
    </row>
    <row r="22" spans="2:17" ht="13">
      <c r="B22" s="83" t="s">
        <v>29</v>
      </c>
      <c r="C22" s="84"/>
      <c r="D22" s="103" t="s">
        <v>16</v>
      </c>
      <c r="E22" s="103" t="s">
        <v>17</v>
      </c>
      <c r="F22" s="103" t="s">
        <v>243</v>
      </c>
      <c r="G22" s="104">
        <v>1</v>
      </c>
      <c r="H22" s="105"/>
      <c r="I22" s="253">
        <v>27</v>
      </c>
      <c r="J22" s="59"/>
      <c r="K22" s="253">
        <v>27</v>
      </c>
      <c r="M22" s="194">
        <f t="shared" si="0"/>
        <v>13</v>
      </c>
      <c r="O22" s="194">
        <f t="shared" si="1"/>
        <v>13</v>
      </c>
      <c r="Q22" s="268"/>
    </row>
    <row r="23" spans="2:17" ht="13">
      <c r="B23" s="83" t="s">
        <v>30</v>
      </c>
      <c r="C23" s="84"/>
      <c r="D23" s="103" t="s">
        <v>16</v>
      </c>
      <c r="E23" s="103" t="s">
        <v>17</v>
      </c>
      <c r="F23" s="103" t="s">
        <v>243</v>
      </c>
      <c r="G23" s="104">
        <v>1</v>
      </c>
      <c r="H23" s="105"/>
      <c r="I23" s="253">
        <v>18</v>
      </c>
      <c r="J23" s="59"/>
      <c r="K23" s="253">
        <v>18</v>
      </c>
      <c r="M23" s="194">
        <f t="shared" si="0"/>
        <v>14</v>
      </c>
      <c r="O23" s="194">
        <f t="shared" si="1"/>
        <v>14</v>
      </c>
      <c r="Q23" s="268"/>
    </row>
    <row r="24" spans="2:17" ht="13">
      <c r="B24" s="223" t="s">
        <v>32</v>
      </c>
      <c r="C24" s="90"/>
      <c r="D24" s="76"/>
      <c r="E24" s="76"/>
      <c r="F24" s="77"/>
      <c r="G24" s="224"/>
      <c r="H24" s="76"/>
      <c r="I24" s="199"/>
      <c r="J24" s="76"/>
      <c r="K24" s="199"/>
    </row>
    <row r="25" spans="2:17" ht="13">
      <c r="B25" s="83" t="s">
        <v>33</v>
      </c>
      <c r="C25" s="84"/>
      <c r="D25" s="103" t="s">
        <v>16</v>
      </c>
      <c r="E25" s="103" t="s">
        <v>17</v>
      </c>
      <c r="F25" s="103" t="s">
        <v>273</v>
      </c>
      <c r="G25" s="104">
        <v>1</v>
      </c>
      <c r="H25" s="105"/>
      <c r="I25" s="193">
        <v>835</v>
      </c>
      <c r="J25" s="59"/>
      <c r="K25" s="193">
        <v>857</v>
      </c>
      <c r="M25" s="194" t="e">
        <f>+#REF!+1</f>
        <v>#REF!</v>
      </c>
      <c r="O25" s="194">
        <f>+O23+1</f>
        <v>15</v>
      </c>
    </row>
    <row r="26" spans="2:17" ht="13">
      <c r="B26" s="83" t="s">
        <v>497</v>
      </c>
      <c r="C26" s="84"/>
      <c r="D26" s="103" t="s">
        <v>16</v>
      </c>
      <c r="E26" s="103" t="s">
        <v>17</v>
      </c>
      <c r="F26" s="103" t="s">
        <v>273</v>
      </c>
      <c r="G26" s="104">
        <v>1</v>
      </c>
      <c r="H26" s="105"/>
      <c r="I26" s="193">
        <f>750+20</f>
        <v>770</v>
      </c>
      <c r="J26" s="59"/>
      <c r="K26" s="193">
        <f>729+20</f>
        <v>749</v>
      </c>
      <c r="M26" s="194" t="e">
        <f>+M25+1</f>
        <v>#REF!</v>
      </c>
      <c r="O26" s="194">
        <f t="shared" ref="O26:O46" si="2">O25+1</f>
        <v>16</v>
      </c>
    </row>
    <row r="27" spans="2:17" ht="13">
      <c r="B27" s="83" t="s">
        <v>39</v>
      </c>
      <c r="C27" s="84"/>
      <c r="D27" s="103" t="s">
        <v>16</v>
      </c>
      <c r="E27" s="103" t="s">
        <v>40</v>
      </c>
      <c r="F27" s="103" t="s">
        <v>273</v>
      </c>
      <c r="G27" s="104">
        <v>1</v>
      </c>
      <c r="H27" s="105"/>
      <c r="I27" s="193">
        <v>566</v>
      </c>
      <c r="J27" s="59"/>
      <c r="K27" s="193">
        <v>635</v>
      </c>
      <c r="M27" s="194" t="e">
        <f>+#REF!+1</f>
        <v>#REF!</v>
      </c>
      <c r="O27" s="194">
        <f t="shared" si="2"/>
        <v>17</v>
      </c>
    </row>
    <row r="28" spans="2:17" ht="13">
      <c r="B28" s="83" t="s">
        <v>287</v>
      </c>
      <c r="C28" s="84"/>
      <c r="D28" s="103" t="s">
        <v>16</v>
      </c>
      <c r="E28" s="103" t="s">
        <v>17</v>
      </c>
      <c r="F28" s="103" t="s">
        <v>273</v>
      </c>
      <c r="G28" s="104">
        <v>1</v>
      </c>
      <c r="H28" s="105"/>
      <c r="I28" s="193">
        <v>513</v>
      </c>
      <c r="J28" s="59"/>
      <c r="K28" s="193">
        <v>608</v>
      </c>
      <c r="M28" s="194" t="e">
        <f>+M47+1</f>
        <v>#REF!</v>
      </c>
      <c r="O28" s="194">
        <f t="shared" si="2"/>
        <v>18</v>
      </c>
    </row>
    <row r="29" spans="2:17" ht="13">
      <c r="B29" s="83" t="s">
        <v>41</v>
      </c>
      <c r="C29" s="84"/>
      <c r="D29" s="103" t="s">
        <v>16</v>
      </c>
      <c r="E29" s="103" t="s">
        <v>17</v>
      </c>
      <c r="F29" s="103" t="s">
        <v>273</v>
      </c>
      <c r="G29" s="104">
        <v>1</v>
      </c>
      <c r="H29" s="105"/>
      <c r="I29" s="193">
        <v>564</v>
      </c>
      <c r="J29" s="59"/>
      <c r="K29" s="193">
        <v>605</v>
      </c>
      <c r="M29" s="194" t="e">
        <f>+M27+1</f>
        <v>#REF!</v>
      </c>
      <c r="O29" s="194">
        <f t="shared" si="2"/>
        <v>19</v>
      </c>
    </row>
    <row r="30" spans="2:17" ht="13">
      <c r="B30" s="83" t="s">
        <v>42</v>
      </c>
      <c r="C30" s="84"/>
      <c r="D30" s="103" t="s">
        <v>16</v>
      </c>
      <c r="E30" s="103" t="s">
        <v>17</v>
      </c>
      <c r="F30" s="103" t="s">
        <v>273</v>
      </c>
      <c r="G30" s="104">
        <v>1</v>
      </c>
      <c r="H30" s="105"/>
      <c r="I30" s="193">
        <v>542</v>
      </c>
      <c r="J30" s="59"/>
      <c r="K30" s="193">
        <v>578</v>
      </c>
      <c r="M30" s="194" t="e">
        <f t="shared" ref="M30:M46" si="3">+M29+1</f>
        <v>#REF!</v>
      </c>
      <c r="O30" s="194">
        <f t="shared" si="2"/>
        <v>20</v>
      </c>
    </row>
    <row r="31" spans="2:17" ht="13">
      <c r="B31" s="83" t="s">
        <v>43</v>
      </c>
      <c r="C31" s="84"/>
      <c r="D31" s="103" t="s">
        <v>16</v>
      </c>
      <c r="E31" s="103" t="s">
        <v>17</v>
      </c>
      <c r="F31" s="103" t="s">
        <v>298</v>
      </c>
      <c r="G31" s="104">
        <v>1</v>
      </c>
      <c r="H31" s="105"/>
      <c r="I31" s="193">
        <v>518</v>
      </c>
      <c r="J31" s="59"/>
      <c r="K31" s="193">
        <v>572</v>
      </c>
      <c r="M31" s="194" t="e">
        <f t="shared" si="3"/>
        <v>#REF!</v>
      </c>
      <c r="O31" s="194">
        <f t="shared" si="2"/>
        <v>21</v>
      </c>
    </row>
    <row r="32" spans="2:17" ht="13">
      <c r="B32" s="83" t="s">
        <v>44</v>
      </c>
      <c r="C32" s="84"/>
      <c r="D32" s="103" t="s">
        <v>16</v>
      </c>
      <c r="E32" s="103" t="s">
        <v>45</v>
      </c>
      <c r="F32" s="103" t="s">
        <v>273</v>
      </c>
      <c r="G32" s="104">
        <v>1</v>
      </c>
      <c r="H32" s="105"/>
      <c r="I32" s="193">
        <v>520</v>
      </c>
      <c r="J32" s="59"/>
      <c r="K32" s="193">
        <v>530</v>
      </c>
      <c r="M32" s="194" t="e">
        <f t="shared" si="3"/>
        <v>#REF!</v>
      </c>
      <c r="O32" s="194">
        <f t="shared" si="2"/>
        <v>22</v>
      </c>
    </row>
    <row r="33" spans="2:15" ht="13">
      <c r="B33" s="83" t="s">
        <v>116</v>
      </c>
      <c r="C33" s="84"/>
      <c r="D33" s="103" t="s">
        <v>16</v>
      </c>
      <c r="E33" s="103" t="s">
        <v>17</v>
      </c>
      <c r="F33" s="103" t="s">
        <v>273</v>
      </c>
      <c r="G33" s="104">
        <v>0.75</v>
      </c>
      <c r="H33" s="105"/>
      <c r="I33" s="193">
        <v>429</v>
      </c>
      <c r="J33" s="59"/>
      <c r="K33" s="193">
        <v>464.25</v>
      </c>
      <c r="O33" s="194">
        <f t="shared" si="2"/>
        <v>23</v>
      </c>
    </row>
    <row r="34" spans="2:15" ht="13">
      <c r="B34" s="83" t="s">
        <v>47</v>
      </c>
      <c r="C34" s="208"/>
      <c r="D34" s="103" t="s">
        <v>16</v>
      </c>
      <c r="E34" s="103" t="s">
        <v>17</v>
      </c>
      <c r="F34" s="103" t="s">
        <v>273</v>
      </c>
      <c r="G34" s="104">
        <v>1</v>
      </c>
      <c r="H34" s="105"/>
      <c r="I34" s="200">
        <v>243</v>
      </c>
      <c r="J34" s="59"/>
      <c r="K34" s="200">
        <v>309</v>
      </c>
      <c r="M34" s="194">
        <f>M14+1</f>
        <v>6</v>
      </c>
      <c r="O34" s="194">
        <f t="shared" si="2"/>
        <v>24</v>
      </c>
    </row>
    <row r="35" spans="2:15" ht="13">
      <c r="B35" s="83" t="s">
        <v>48</v>
      </c>
      <c r="C35" s="84"/>
      <c r="D35" s="103" t="s">
        <v>16</v>
      </c>
      <c r="E35" s="103" t="s">
        <v>17</v>
      </c>
      <c r="F35" s="103" t="s">
        <v>412</v>
      </c>
      <c r="G35" s="104">
        <v>1</v>
      </c>
      <c r="H35" s="105"/>
      <c r="I35" s="200">
        <v>0</v>
      </c>
      <c r="J35" s="59"/>
      <c r="K35" s="200">
        <v>141</v>
      </c>
      <c r="M35" s="194" t="e">
        <f>+#REF!+1</f>
        <v>#REF!</v>
      </c>
      <c r="O35" s="194">
        <f t="shared" si="2"/>
        <v>25</v>
      </c>
    </row>
    <row r="36" spans="2:15" ht="13">
      <c r="B36" s="83" t="s">
        <v>49</v>
      </c>
      <c r="C36" s="84"/>
      <c r="D36" s="103" t="s">
        <v>16</v>
      </c>
      <c r="E36" s="103" t="s">
        <v>17</v>
      </c>
      <c r="F36" s="103" t="s">
        <v>298</v>
      </c>
      <c r="G36" s="104">
        <v>1</v>
      </c>
      <c r="H36" s="105"/>
      <c r="I36" s="200">
        <v>109</v>
      </c>
      <c r="J36" s="59"/>
      <c r="K36" s="200">
        <v>130</v>
      </c>
      <c r="M36" s="194" t="e">
        <f>+M35+1</f>
        <v>#REF!</v>
      </c>
      <c r="O36" s="194">
        <f t="shared" si="2"/>
        <v>26</v>
      </c>
    </row>
    <row r="37" spans="2:15" ht="13">
      <c r="B37" s="83" t="s">
        <v>50</v>
      </c>
      <c r="C37" s="84"/>
      <c r="D37" s="103" t="s">
        <v>16</v>
      </c>
      <c r="E37" s="103" t="s">
        <v>17</v>
      </c>
      <c r="F37" s="103" t="s">
        <v>298</v>
      </c>
      <c r="G37" s="104">
        <v>1</v>
      </c>
      <c r="H37" s="105"/>
      <c r="I37" s="200">
        <v>120</v>
      </c>
      <c r="J37" s="59"/>
      <c r="K37" s="200">
        <v>120</v>
      </c>
      <c r="M37" s="194" t="e">
        <f t="shared" si="3"/>
        <v>#REF!</v>
      </c>
      <c r="O37" s="194">
        <f t="shared" si="2"/>
        <v>27</v>
      </c>
    </row>
    <row r="38" spans="2:15" ht="13">
      <c r="B38" s="83" t="s">
        <v>53</v>
      </c>
      <c r="C38" s="84"/>
      <c r="D38" s="103" t="s">
        <v>16</v>
      </c>
      <c r="E38" s="103" t="s">
        <v>17</v>
      </c>
      <c r="F38" s="103" t="s">
        <v>412</v>
      </c>
      <c r="G38" s="104">
        <v>1</v>
      </c>
      <c r="H38" s="105"/>
      <c r="I38" s="200">
        <v>0</v>
      </c>
      <c r="J38" s="59"/>
      <c r="K38" s="200">
        <v>48</v>
      </c>
      <c r="M38" s="194" t="e">
        <f>+#REF!+1</f>
        <v>#REF!</v>
      </c>
      <c r="O38" s="194">
        <f t="shared" si="2"/>
        <v>28</v>
      </c>
    </row>
    <row r="39" spans="2:15" ht="13">
      <c r="B39" s="83" t="s">
        <v>54</v>
      </c>
      <c r="C39" s="84"/>
      <c r="D39" s="103" t="s">
        <v>16</v>
      </c>
      <c r="E39" s="103" t="s">
        <v>17</v>
      </c>
      <c r="F39" s="103" t="s">
        <v>412</v>
      </c>
      <c r="G39" s="104">
        <v>1</v>
      </c>
      <c r="H39" s="105"/>
      <c r="I39" s="200">
        <v>0</v>
      </c>
      <c r="J39" s="59"/>
      <c r="K39" s="200">
        <v>47</v>
      </c>
      <c r="M39" s="194" t="e">
        <f t="shared" si="3"/>
        <v>#REF!</v>
      </c>
      <c r="O39" s="194">
        <f t="shared" si="2"/>
        <v>29</v>
      </c>
    </row>
    <row r="40" spans="2:15" ht="13">
      <c r="B40" s="83" t="s">
        <v>55</v>
      </c>
      <c r="C40" s="84"/>
      <c r="D40" s="103" t="s">
        <v>16</v>
      </c>
      <c r="E40" s="103" t="s">
        <v>17</v>
      </c>
      <c r="F40" s="103" t="s">
        <v>412</v>
      </c>
      <c r="G40" s="104">
        <v>1</v>
      </c>
      <c r="H40" s="105"/>
      <c r="I40" s="200">
        <v>0</v>
      </c>
      <c r="J40" s="59"/>
      <c r="K40" s="200">
        <v>47</v>
      </c>
      <c r="M40" s="194" t="e">
        <f t="shared" si="3"/>
        <v>#REF!</v>
      </c>
      <c r="O40" s="194">
        <f t="shared" si="2"/>
        <v>30</v>
      </c>
    </row>
    <row r="41" spans="2:15" ht="13">
      <c r="B41" s="83" t="s">
        <v>56</v>
      </c>
      <c r="C41" s="84"/>
      <c r="D41" s="103" t="s">
        <v>16</v>
      </c>
      <c r="E41" s="103" t="s">
        <v>17</v>
      </c>
      <c r="F41" s="103" t="s">
        <v>412</v>
      </c>
      <c r="G41" s="104">
        <v>1</v>
      </c>
      <c r="H41" s="105"/>
      <c r="I41" s="200">
        <v>0</v>
      </c>
      <c r="J41" s="59"/>
      <c r="K41" s="200">
        <v>47</v>
      </c>
      <c r="M41" s="194" t="e">
        <f t="shared" si="3"/>
        <v>#REF!</v>
      </c>
      <c r="O41" s="194">
        <f t="shared" si="2"/>
        <v>31</v>
      </c>
    </row>
    <row r="42" spans="2:15" ht="13">
      <c r="B42" s="83" t="s">
        <v>57</v>
      </c>
      <c r="C42" s="84"/>
      <c r="D42" s="103" t="s">
        <v>16</v>
      </c>
      <c r="E42" s="103" t="s">
        <v>17</v>
      </c>
      <c r="F42" s="103" t="s">
        <v>412</v>
      </c>
      <c r="G42" s="104">
        <v>1</v>
      </c>
      <c r="H42" s="105"/>
      <c r="I42" s="200">
        <v>0</v>
      </c>
      <c r="J42" s="59"/>
      <c r="K42" s="200">
        <v>47</v>
      </c>
      <c r="M42" s="194" t="e">
        <f t="shared" si="3"/>
        <v>#REF!</v>
      </c>
      <c r="O42" s="194">
        <f t="shared" si="2"/>
        <v>32</v>
      </c>
    </row>
    <row r="43" spans="2:15" ht="13">
      <c r="B43" s="83" t="s">
        <v>58</v>
      </c>
      <c r="C43" s="84"/>
      <c r="D43" s="103" t="s">
        <v>16</v>
      </c>
      <c r="E43" s="103" t="s">
        <v>17</v>
      </c>
      <c r="F43" s="103" t="s">
        <v>412</v>
      </c>
      <c r="G43" s="104">
        <v>1</v>
      </c>
      <c r="H43" s="105"/>
      <c r="I43" s="200">
        <v>0</v>
      </c>
      <c r="J43" s="59"/>
      <c r="K43" s="200">
        <v>47</v>
      </c>
      <c r="M43" s="194" t="e">
        <f t="shared" si="3"/>
        <v>#REF!</v>
      </c>
      <c r="O43" s="194">
        <f t="shared" si="2"/>
        <v>33</v>
      </c>
    </row>
    <row r="44" spans="2:15" ht="13">
      <c r="B44" s="83" t="s">
        <v>59</v>
      </c>
      <c r="C44" s="84"/>
      <c r="D44" s="103" t="s">
        <v>16</v>
      </c>
      <c r="E44" s="103" t="s">
        <v>17</v>
      </c>
      <c r="F44" s="103" t="s">
        <v>412</v>
      </c>
      <c r="G44" s="104">
        <v>1</v>
      </c>
      <c r="H44" s="105"/>
      <c r="I44" s="200">
        <v>0</v>
      </c>
      <c r="J44" s="59"/>
      <c r="K44" s="200">
        <v>47</v>
      </c>
      <c r="M44" s="194" t="e">
        <f t="shared" si="3"/>
        <v>#REF!</v>
      </c>
      <c r="O44" s="194">
        <f t="shared" si="2"/>
        <v>34</v>
      </c>
    </row>
    <row r="45" spans="2:15" ht="13">
      <c r="B45" s="83" t="s">
        <v>60</v>
      </c>
      <c r="C45" s="84"/>
      <c r="D45" s="103" t="s">
        <v>16</v>
      </c>
      <c r="E45" s="103" t="s">
        <v>17</v>
      </c>
      <c r="F45" s="103" t="s">
        <v>412</v>
      </c>
      <c r="G45" s="104">
        <v>1</v>
      </c>
      <c r="H45" s="105"/>
      <c r="I45" s="200">
        <v>0</v>
      </c>
      <c r="J45" s="59"/>
      <c r="K45" s="200">
        <v>44</v>
      </c>
      <c r="M45" s="194" t="e">
        <f t="shared" si="3"/>
        <v>#REF!</v>
      </c>
      <c r="O45" s="194">
        <f t="shared" si="2"/>
        <v>35</v>
      </c>
    </row>
    <row r="46" spans="2:15" ht="13">
      <c r="B46" s="83" t="s">
        <v>61</v>
      </c>
      <c r="C46" s="84"/>
      <c r="D46" s="103" t="s">
        <v>16</v>
      </c>
      <c r="E46" s="103" t="s">
        <v>17</v>
      </c>
      <c r="F46" s="103" t="s">
        <v>273</v>
      </c>
      <c r="G46" s="104">
        <v>1</v>
      </c>
      <c r="H46" s="105"/>
      <c r="I46" s="200">
        <v>28</v>
      </c>
      <c r="J46" s="59"/>
      <c r="K46" s="200">
        <v>28</v>
      </c>
      <c r="M46" s="194" t="e">
        <f t="shared" si="3"/>
        <v>#REF!</v>
      </c>
      <c r="O46" s="194">
        <f t="shared" si="2"/>
        <v>36</v>
      </c>
    </row>
    <row r="47" spans="2:15" ht="13">
      <c r="B47" s="201" t="s">
        <v>62</v>
      </c>
      <c r="C47" s="84"/>
      <c r="D47" s="103"/>
      <c r="E47" s="103"/>
      <c r="F47" s="103"/>
      <c r="G47" s="225"/>
      <c r="H47" s="226"/>
      <c r="I47" s="203">
        <f>SUM(I10:I46)</f>
        <v>6482</v>
      </c>
      <c r="J47" s="204"/>
      <c r="K47" s="203">
        <f>SUM(K10:K46)</f>
        <v>7425.25</v>
      </c>
      <c r="M47" s="194" t="e">
        <f>+M46+1</f>
        <v>#REF!</v>
      </c>
    </row>
    <row r="48" spans="2:15" ht="13">
      <c r="B48" s="90" t="s">
        <v>63</v>
      </c>
      <c r="C48" s="90"/>
      <c r="D48" s="76"/>
      <c r="E48" s="76"/>
      <c r="F48" s="77"/>
      <c r="G48" s="76"/>
      <c r="H48" s="76"/>
      <c r="I48" s="199"/>
      <c r="J48" s="76"/>
      <c r="K48" s="199"/>
    </row>
    <row r="49" spans="2:15" ht="13">
      <c r="B49" s="83" t="s">
        <v>66</v>
      </c>
      <c r="C49" s="84"/>
      <c r="D49" s="103" t="s">
        <v>122</v>
      </c>
      <c r="E49" s="103" t="s">
        <v>65</v>
      </c>
      <c r="F49" s="103" t="s">
        <v>298</v>
      </c>
      <c r="G49" s="104">
        <v>1</v>
      </c>
      <c r="H49" s="105"/>
      <c r="I49" s="200">
        <f>830+13+260</f>
        <v>1103</v>
      </c>
      <c r="J49" s="59"/>
      <c r="K49" s="200">
        <f>1001+13+190</f>
        <v>1204</v>
      </c>
      <c r="O49" s="194">
        <f>+O46+1</f>
        <v>37</v>
      </c>
    </row>
    <row r="50" spans="2:15" ht="13">
      <c r="B50" s="83" t="s">
        <v>457</v>
      </c>
      <c r="C50" s="84"/>
      <c r="D50" s="103" t="s">
        <v>122</v>
      </c>
      <c r="E50" s="103" t="s">
        <v>65</v>
      </c>
      <c r="F50" s="103" t="s">
        <v>273</v>
      </c>
      <c r="G50" s="104">
        <v>1</v>
      </c>
      <c r="H50" s="105"/>
      <c r="I50" s="200">
        <v>1009</v>
      </c>
      <c r="J50" s="59"/>
      <c r="K50" s="200">
        <v>1000</v>
      </c>
      <c r="O50" s="194">
        <f>O49+1</f>
        <v>38</v>
      </c>
    </row>
    <row r="51" spans="2:15" ht="13">
      <c r="B51" s="83" t="s">
        <v>67</v>
      </c>
      <c r="C51" s="84"/>
      <c r="D51" s="103" t="s">
        <v>122</v>
      </c>
      <c r="E51" s="103" t="s">
        <v>65</v>
      </c>
      <c r="F51" s="103" t="s">
        <v>298</v>
      </c>
      <c r="G51" s="104">
        <v>1</v>
      </c>
      <c r="H51" s="105"/>
      <c r="I51" s="200">
        <v>782</v>
      </c>
      <c r="J51" s="59"/>
      <c r="K51" s="200">
        <v>842</v>
      </c>
      <c r="M51" s="194" t="e">
        <f>+M28+1</f>
        <v>#REF!</v>
      </c>
      <c r="O51" s="194">
        <f>+O50+1</f>
        <v>39</v>
      </c>
    </row>
    <row r="52" spans="2:15" ht="13">
      <c r="B52" s="83" t="s">
        <v>71</v>
      </c>
      <c r="C52" s="84"/>
      <c r="D52" s="103" t="s">
        <v>122</v>
      </c>
      <c r="E52" s="103" t="s">
        <v>65</v>
      </c>
      <c r="F52" s="103" t="s">
        <v>298</v>
      </c>
      <c r="G52" s="104">
        <v>1</v>
      </c>
      <c r="H52" s="105"/>
      <c r="I52" s="200">
        <f>463+260</f>
        <v>723</v>
      </c>
      <c r="J52" s="59"/>
      <c r="K52" s="200">
        <f>608+200</f>
        <v>808</v>
      </c>
      <c r="M52" s="194" t="e">
        <f>+M56+1</f>
        <v>#REF!</v>
      </c>
      <c r="O52" s="194">
        <f>+O51+1</f>
        <v>40</v>
      </c>
    </row>
    <row r="53" spans="2:15" ht="15.5">
      <c r="B53" s="83" t="s">
        <v>414</v>
      </c>
      <c r="C53" s="84"/>
      <c r="D53" s="103" t="s">
        <v>122</v>
      </c>
      <c r="E53" s="103" t="s">
        <v>65</v>
      </c>
      <c r="F53" s="103" t="s">
        <v>411</v>
      </c>
      <c r="G53" s="104">
        <v>1</v>
      </c>
      <c r="H53" s="105"/>
      <c r="I53" s="200">
        <v>763</v>
      </c>
      <c r="J53" s="59"/>
      <c r="K53" s="200">
        <v>781</v>
      </c>
      <c r="M53" s="194" t="e">
        <f>+M51+1</f>
        <v>#REF!</v>
      </c>
      <c r="O53" s="194">
        <f>+O52+1</f>
        <v>41</v>
      </c>
    </row>
    <row r="54" spans="2:15" ht="13">
      <c r="B54" s="83" t="s">
        <v>381</v>
      </c>
      <c r="C54" s="84"/>
      <c r="D54" s="103" t="s">
        <v>122</v>
      </c>
      <c r="E54" s="103" t="s">
        <v>65</v>
      </c>
      <c r="F54" s="103" t="s">
        <v>273</v>
      </c>
      <c r="G54" s="104">
        <v>1</v>
      </c>
      <c r="H54" s="105"/>
      <c r="I54" s="200">
        <v>740</v>
      </c>
      <c r="J54" s="59"/>
      <c r="K54" s="200">
        <v>762</v>
      </c>
      <c r="O54" s="194">
        <f t="shared" ref="O54:O62" si="4">+O53+1</f>
        <v>42</v>
      </c>
    </row>
    <row r="55" spans="2:15" ht="13">
      <c r="B55" s="83" t="s">
        <v>64</v>
      </c>
      <c r="C55" s="84"/>
      <c r="D55" s="103" t="s">
        <v>122</v>
      </c>
      <c r="E55" s="103" t="s">
        <v>65</v>
      </c>
      <c r="F55" s="103" t="s">
        <v>273</v>
      </c>
      <c r="G55" s="104">
        <v>0.75</v>
      </c>
      <c r="H55" s="105"/>
      <c r="I55" s="200">
        <v>779</v>
      </c>
      <c r="J55" s="59"/>
      <c r="K55" s="200">
        <v>746</v>
      </c>
      <c r="M55" s="194" t="e">
        <f>+M53+1</f>
        <v>#REF!</v>
      </c>
      <c r="O55" s="194">
        <f t="shared" si="4"/>
        <v>43</v>
      </c>
    </row>
    <row r="56" spans="2:15" ht="13">
      <c r="B56" s="83" t="s">
        <v>69</v>
      </c>
      <c r="C56" s="84"/>
      <c r="D56" s="103" t="s">
        <v>122</v>
      </c>
      <c r="E56" s="103" t="s">
        <v>65</v>
      </c>
      <c r="F56" s="103" t="s">
        <v>273</v>
      </c>
      <c r="G56" s="104">
        <v>1</v>
      </c>
      <c r="H56" s="105"/>
      <c r="I56" s="200">
        <f>662+10+10</f>
        <v>682</v>
      </c>
      <c r="J56" s="59"/>
      <c r="K56" s="200">
        <f>692+10+10</f>
        <v>712</v>
      </c>
      <c r="M56" s="194" t="e">
        <f t="shared" ref="M56:M63" si="5">+M55+1</f>
        <v>#REF!</v>
      </c>
      <c r="O56" s="194">
        <f t="shared" si="4"/>
        <v>44</v>
      </c>
    </row>
    <row r="57" spans="2:15" ht="13">
      <c r="B57" s="83" t="s">
        <v>70</v>
      </c>
      <c r="C57" s="84"/>
      <c r="D57" s="103" t="s">
        <v>122</v>
      </c>
      <c r="E57" s="103" t="s">
        <v>65</v>
      </c>
      <c r="F57" s="103" t="s">
        <v>273</v>
      </c>
      <c r="G57" s="104">
        <v>1</v>
      </c>
      <c r="H57" s="105"/>
      <c r="I57" s="200">
        <f>520+3</f>
        <v>523</v>
      </c>
      <c r="J57" s="59"/>
      <c r="K57" s="200">
        <f>606+3</f>
        <v>609</v>
      </c>
      <c r="M57" s="194" t="e">
        <f>+M52+1</f>
        <v>#REF!</v>
      </c>
      <c r="O57" s="194">
        <f t="shared" si="4"/>
        <v>45</v>
      </c>
    </row>
    <row r="58" spans="2:15" ht="13">
      <c r="B58" s="83" t="s">
        <v>72</v>
      </c>
      <c r="C58" s="84"/>
      <c r="D58" s="103" t="s">
        <v>122</v>
      </c>
      <c r="E58" s="103" t="s">
        <v>65</v>
      </c>
      <c r="F58" s="103" t="s">
        <v>298</v>
      </c>
      <c r="G58" s="104">
        <v>1</v>
      </c>
      <c r="H58" s="105"/>
      <c r="I58" s="200">
        <v>426</v>
      </c>
      <c r="J58" s="59"/>
      <c r="K58" s="200">
        <v>500</v>
      </c>
      <c r="M58" s="194" t="e">
        <f t="shared" si="5"/>
        <v>#REF!</v>
      </c>
      <c r="O58" s="194">
        <f t="shared" si="4"/>
        <v>46</v>
      </c>
    </row>
    <row r="59" spans="2:15" ht="13">
      <c r="B59" s="83" t="s">
        <v>73</v>
      </c>
      <c r="C59" s="84"/>
      <c r="D59" s="103" t="s">
        <v>122</v>
      </c>
      <c r="E59" s="103" t="s">
        <v>65</v>
      </c>
      <c r="F59" s="103" t="s">
        <v>298</v>
      </c>
      <c r="G59" s="104">
        <v>1</v>
      </c>
      <c r="H59" s="105"/>
      <c r="I59" s="200">
        <v>400</v>
      </c>
      <c r="J59" s="59"/>
      <c r="K59" s="200">
        <v>453</v>
      </c>
      <c r="M59" s="194" t="e">
        <f t="shared" si="5"/>
        <v>#REF!</v>
      </c>
      <c r="O59" s="194">
        <f t="shared" si="4"/>
        <v>47</v>
      </c>
    </row>
    <row r="60" spans="2:15" ht="13">
      <c r="B60" s="83" t="s">
        <v>74</v>
      </c>
      <c r="C60" s="84"/>
      <c r="D60" s="103" t="s">
        <v>122</v>
      </c>
      <c r="E60" s="103" t="s">
        <v>65</v>
      </c>
      <c r="F60" s="103" t="s">
        <v>298</v>
      </c>
      <c r="G60" s="104">
        <v>1</v>
      </c>
      <c r="H60" s="105"/>
      <c r="I60" s="200">
        <v>344</v>
      </c>
      <c r="J60" s="59"/>
      <c r="K60" s="200">
        <v>400</v>
      </c>
      <c r="M60" s="194" t="e">
        <f t="shared" si="5"/>
        <v>#REF!</v>
      </c>
      <c r="O60" s="194">
        <f t="shared" si="4"/>
        <v>48</v>
      </c>
    </row>
    <row r="61" spans="2:15" ht="13">
      <c r="B61" s="83" t="s">
        <v>75</v>
      </c>
      <c r="C61" s="84"/>
      <c r="D61" s="103" t="s">
        <v>122</v>
      </c>
      <c r="E61" s="103" t="s">
        <v>65</v>
      </c>
      <c r="F61" s="103" t="s">
        <v>273</v>
      </c>
      <c r="G61" s="227">
        <v>0.78500000000000003</v>
      </c>
      <c r="H61" s="105"/>
      <c r="I61" s="200">
        <v>392</v>
      </c>
      <c r="J61" s="59"/>
      <c r="K61" s="200">
        <v>374</v>
      </c>
      <c r="M61" s="194" t="e">
        <f t="shared" si="5"/>
        <v>#REF!</v>
      </c>
      <c r="O61" s="194">
        <f t="shared" si="4"/>
        <v>49</v>
      </c>
    </row>
    <row r="62" spans="2:15" ht="15.5">
      <c r="B62" s="83" t="s">
        <v>129</v>
      </c>
      <c r="C62" s="228"/>
      <c r="D62" s="103" t="s">
        <v>122</v>
      </c>
      <c r="E62" s="103" t="s">
        <v>65</v>
      </c>
      <c r="F62" s="103" t="s">
        <v>298</v>
      </c>
      <c r="G62" s="104">
        <v>1</v>
      </c>
      <c r="H62" s="105"/>
      <c r="I62" s="198">
        <v>210</v>
      </c>
      <c r="J62" s="59"/>
      <c r="K62" s="198">
        <v>236</v>
      </c>
      <c r="M62" s="194" t="e">
        <f t="shared" si="5"/>
        <v>#REF!</v>
      </c>
      <c r="O62" s="194">
        <f t="shared" si="4"/>
        <v>50</v>
      </c>
    </row>
    <row r="63" spans="2:15" ht="13">
      <c r="B63" s="201" t="s">
        <v>62</v>
      </c>
      <c r="C63" s="84"/>
      <c r="D63" s="76"/>
      <c r="E63" s="76"/>
      <c r="F63" s="77"/>
      <c r="G63" s="202"/>
      <c r="H63" s="202"/>
      <c r="I63" s="203">
        <f>SUM(I49:I62)</f>
        <v>8876</v>
      </c>
      <c r="J63" s="204"/>
      <c r="K63" s="203">
        <f>SUM(K49:K62)</f>
        <v>9427</v>
      </c>
      <c r="M63" s="194" t="e">
        <f t="shared" si="5"/>
        <v>#REF!</v>
      </c>
    </row>
    <row r="64" spans="2:15" ht="13">
      <c r="B64" s="90" t="s">
        <v>471</v>
      </c>
      <c r="C64" s="90"/>
      <c r="D64" s="76"/>
      <c r="E64" s="76"/>
      <c r="F64" s="77"/>
      <c r="G64" s="76"/>
      <c r="H64" s="76"/>
      <c r="I64" s="199"/>
      <c r="J64" s="76"/>
      <c r="K64" s="199"/>
    </row>
    <row r="65" spans="2:15" ht="13">
      <c r="B65" s="83" t="s">
        <v>176</v>
      </c>
      <c r="C65" s="84"/>
      <c r="D65" s="103" t="s">
        <v>114</v>
      </c>
      <c r="E65" s="103" t="s">
        <v>254</v>
      </c>
      <c r="F65" s="103" t="s">
        <v>273</v>
      </c>
      <c r="G65" s="104">
        <v>1</v>
      </c>
      <c r="H65" s="105"/>
      <c r="I65" s="200">
        <f>1037+10</f>
        <v>1047</v>
      </c>
      <c r="J65" s="59"/>
      <c r="K65" s="200">
        <v>1130</v>
      </c>
      <c r="O65" s="194">
        <f>+O62+1</f>
        <v>51</v>
      </c>
    </row>
    <row r="66" spans="2:15" ht="13">
      <c r="B66" s="83" t="s">
        <v>183</v>
      </c>
      <c r="C66" s="84"/>
      <c r="D66" s="103" t="s">
        <v>114</v>
      </c>
      <c r="E66" s="103" t="s">
        <v>255</v>
      </c>
      <c r="F66" s="103" t="s">
        <v>273</v>
      </c>
      <c r="G66" s="104">
        <v>1</v>
      </c>
      <c r="H66" s="105"/>
      <c r="I66" s="193">
        <f>1030+6+3</f>
        <v>1039</v>
      </c>
      <c r="J66" s="59"/>
      <c r="K66" s="193">
        <v>1130</v>
      </c>
      <c r="M66" s="194" t="e">
        <f>+#REF!+1</f>
        <v>#REF!</v>
      </c>
      <c r="O66" s="194">
        <f t="shared" ref="O66:O96" si="6">+O65+1</f>
        <v>52</v>
      </c>
    </row>
    <row r="67" spans="2:15" ht="13">
      <c r="B67" s="83" t="s">
        <v>80</v>
      </c>
      <c r="C67" s="84"/>
      <c r="D67" s="103" t="s">
        <v>78</v>
      </c>
      <c r="E67" s="103" t="s">
        <v>81</v>
      </c>
      <c r="F67" s="103" t="s">
        <v>298</v>
      </c>
      <c r="G67" s="104">
        <v>1</v>
      </c>
      <c r="H67" s="105"/>
      <c r="I67" s="200">
        <v>720</v>
      </c>
      <c r="J67" s="59"/>
      <c r="K67" s="200">
        <v>807</v>
      </c>
      <c r="M67" s="194" t="e">
        <f>+M63+1</f>
        <v>#REF!</v>
      </c>
      <c r="O67" s="194">
        <f t="shared" si="6"/>
        <v>53</v>
      </c>
    </row>
    <row r="68" spans="2:15" ht="13">
      <c r="B68" s="83" t="s">
        <v>499</v>
      </c>
      <c r="C68" s="84"/>
      <c r="D68" s="103" t="s">
        <v>120</v>
      </c>
      <c r="E68" s="103" t="s">
        <v>500</v>
      </c>
      <c r="F68" s="103" t="s">
        <v>273</v>
      </c>
      <c r="G68" s="104">
        <v>1</v>
      </c>
      <c r="H68" s="105"/>
      <c r="I68" s="200">
        <v>750</v>
      </c>
      <c r="J68" s="59"/>
      <c r="K68" s="200">
        <v>731</v>
      </c>
      <c r="O68" s="194">
        <f t="shared" si="6"/>
        <v>54</v>
      </c>
    </row>
    <row r="69" spans="2:15" ht="13">
      <c r="B69" s="83" t="s">
        <v>187</v>
      </c>
      <c r="C69" s="84"/>
      <c r="D69" s="103" t="s">
        <v>114</v>
      </c>
      <c r="E69" s="103" t="s">
        <v>255</v>
      </c>
      <c r="F69" s="103" t="s">
        <v>413</v>
      </c>
      <c r="G69" s="104">
        <v>1</v>
      </c>
      <c r="H69" s="105"/>
      <c r="I69" s="200">
        <v>0</v>
      </c>
      <c r="J69" s="59"/>
      <c r="K69" s="200">
        <v>725</v>
      </c>
      <c r="M69" s="194" t="e">
        <f>+M66+1</f>
        <v>#REF!</v>
      </c>
      <c r="O69" s="194">
        <f t="shared" si="6"/>
        <v>55</v>
      </c>
    </row>
    <row r="70" spans="2:15" ht="15.5">
      <c r="B70" s="83" t="s">
        <v>532</v>
      </c>
      <c r="C70" s="84"/>
      <c r="D70" s="103" t="s">
        <v>95</v>
      </c>
      <c r="E70" s="103" t="s">
        <v>87</v>
      </c>
      <c r="F70" s="103" t="s">
        <v>273</v>
      </c>
      <c r="G70" s="104">
        <v>1</v>
      </c>
      <c r="H70" s="105"/>
      <c r="I70" s="200">
        <v>537</v>
      </c>
      <c r="J70" s="59"/>
      <c r="K70" s="200">
        <v>599</v>
      </c>
      <c r="M70" s="194" t="e">
        <f>+#REF!+1</f>
        <v>#REF!</v>
      </c>
      <c r="O70" s="194">
        <f t="shared" si="6"/>
        <v>56</v>
      </c>
    </row>
    <row r="71" spans="2:15" ht="13">
      <c r="B71" s="83" t="s">
        <v>277</v>
      </c>
      <c r="C71" s="84"/>
      <c r="D71" s="103" t="s">
        <v>114</v>
      </c>
      <c r="E71" s="103" t="s">
        <v>254</v>
      </c>
      <c r="F71" s="103" t="s">
        <v>273</v>
      </c>
      <c r="G71" s="104">
        <v>1</v>
      </c>
      <c r="H71" s="105"/>
      <c r="I71" s="193">
        <v>518.5</v>
      </c>
      <c r="J71" s="59"/>
      <c r="K71" s="193">
        <v>565</v>
      </c>
      <c r="M71" s="194" t="e">
        <f>+#REF!+1</f>
        <v>#REF!</v>
      </c>
      <c r="O71" s="194">
        <f t="shared" si="6"/>
        <v>57</v>
      </c>
    </row>
    <row r="72" spans="2:15" ht="13">
      <c r="B72" s="83" t="s">
        <v>104</v>
      </c>
      <c r="C72" s="84"/>
      <c r="D72" s="103" t="s">
        <v>120</v>
      </c>
      <c r="E72" s="103" t="s">
        <v>105</v>
      </c>
      <c r="F72" s="103" t="s">
        <v>273</v>
      </c>
      <c r="G72" s="104">
        <v>1</v>
      </c>
      <c r="H72" s="105"/>
      <c r="I72" s="193">
        <f>543+9</f>
        <v>552</v>
      </c>
      <c r="J72" s="59"/>
      <c r="K72" s="193">
        <f>543+9</f>
        <v>552</v>
      </c>
      <c r="O72" s="194">
        <f t="shared" si="6"/>
        <v>58</v>
      </c>
    </row>
    <row r="73" spans="2:15" ht="15.5">
      <c r="B73" s="83" t="s">
        <v>131</v>
      </c>
      <c r="C73" s="84"/>
      <c r="D73" s="103" t="s">
        <v>120</v>
      </c>
      <c r="E73" s="103" t="s">
        <v>112</v>
      </c>
      <c r="F73" s="103" t="s">
        <v>273</v>
      </c>
      <c r="G73" s="104">
        <v>0.5</v>
      </c>
      <c r="H73" s="105"/>
      <c r="I73" s="200">
        <v>422</v>
      </c>
      <c r="J73" s="59"/>
      <c r="K73" s="200">
        <v>519</v>
      </c>
      <c r="M73" s="194" t="e">
        <f>+M71+1</f>
        <v>#REF!</v>
      </c>
      <c r="O73" s="194">
        <f t="shared" si="6"/>
        <v>59</v>
      </c>
    </row>
    <row r="74" spans="2:15" ht="13">
      <c r="B74" s="83" t="s">
        <v>101</v>
      </c>
      <c r="C74" s="84"/>
      <c r="D74" s="103" t="s">
        <v>99</v>
      </c>
      <c r="E74" s="103" t="s">
        <v>100</v>
      </c>
      <c r="F74" s="103" t="s">
        <v>412</v>
      </c>
      <c r="G74" s="104">
        <v>1</v>
      </c>
      <c r="H74" s="105"/>
      <c r="I74" s="193">
        <v>0</v>
      </c>
      <c r="J74" s="59"/>
      <c r="K74" s="193">
        <v>503</v>
      </c>
      <c r="M74" s="194" t="e">
        <f t="shared" ref="M74" si="7">+M73+1</f>
        <v>#REF!</v>
      </c>
      <c r="O74" s="194">
        <f t="shared" si="6"/>
        <v>60</v>
      </c>
    </row>
    <row r="75" spans="2:15" ht="13">
      <c r="B75" s="83" t="s">
        <v>113</v>
      </c>
      <c r="C75" s="84"/>
      <c r="D75" s="103" t="s">
        <v>114</v>
      </c>
      <c r="E75" s="103" t="s">
        <v>115</v>
      </c>
      <c r="F75" s="103" t="s">
        <v>412</v>
      </c>
      <c r="G75" s="104">
        <v>1</v>
      </c>
      <c r="H75" s="105"/>
      <c r="I75" s="200">
        <v>0</v>
      </c>
      <c r="J75" s="59"/>
      <c r="K75" s="200">
        <v>503</v>
      </c>
      <c r="M75" s="194" t="e">
        <f>+#REF!+1</f>
        <v>#REF!</v>
      </c>
      <c r="O75" s="194">
        <f t="shared" si="6"/>
        <v>61</v>
      </c>
    </row>
    <row r="76" spans="2:15" ht="13">
      <c r="B76" s="83" t="s">
        <v>102</v>
      </c>
      <c r="C76" s="84"/>
      <c r="D76" s="103" t="s">
        <v>99</v>
      </c>
      <c r="E76" s="103" t="s">
        <v>103</v>
      </c>
      <c r="F76" s="103" t="s">
        <v>273</v>
      </c>
      <c r="G76" s="104">
        <v>1</v>
      </c>
      <c r="H76" s="105"/>
      <c r="I76" s="193">
        <v>280</v>
      </c>
      <c r="J76" s="59"/>
      <c r="K76" s="193">
        <v>375</v>
      </c>
      <c r="M76" s="194" t="e">
        <f t="shared" ref="M76" si="8">+M75+1</f>
        <v>#REF!</v>
      </c>
      <c r="O76" s="194">
        <f t="shared" si="6"/>
        <v>62</v>
      </c>
    </row>
    <row r="77" spans="2:15" ht="13">
      <c r="B77" s="83" t="s">
        <v>352</v>
      </c>
      <c r="C77" s="84"/>
      <c r="D77" s="103" t="s">
        <v>114</v>
      </c>
      <c r="E77" s="103" t="s">
        <v>255</v>
      </c>
      <c r="F77" s="103" t="s">
        <v>273</v>
      </c>
      <c r="G77" s="104">
        <v>1</v>
      </c>
      <c r="H77" s="105"/>
      <c r="I77" s="193">
        <v>273</v>
      </c>
      <c r="J77" s="59"/>
      <c r="K77" s="193">
        <v>309</v>
      </c>
      <c r="O77" s="194">
        <f t="shared" si="6"/>
        <v>63</v>
      </c>
    </row>
    <row r="78" spans="2:15" ht="13">
      <c r="B78" s="83" t="s">
        <v>89</v>
      </c>
      <c r="C78" s="84"/>
      <c r="D78" s="103" t="s">
        <v>78</v>
      </c>
      <c r="E78" s="103" t="s">
        <v>90</v>
      </c>
      <c r="F78" s="103" t="s">
        <v>298</v>
      </c>
      <c r="G78" s="104">
        <v>1</v>
      </c>
      <c r="H78" s="105"/>
      <c r="I78" s="200">
        <v>184</v>
      </c>
      <c r="J78" s="59"/>
      <c r="K78" s="200">
        <v>215</v>
      </c>
      <c r="M78" s="194" t="e">
        <f>+#REF!+1</f>
        <v>#REF!</v>
      </c>
      <c r="O78" s="194">
        <f>+O77+1</f>
        <v>64</v>
      </c>
    </row>
    <row r="79" spans="2:15" ht="13">
      <c r="B79" s="83" t="s">
        <v>192</v>
      </c>
      <c r="C79" s="84"/>
      <c r="D79" s="103" t="s">
        <v>114</v>
      </c>
      <c r="E79" s="103" t="s">
        <v>256</v>
      </c>
      <c r="F79" s="103" t="s">
        <v>412</v>
      </c>
      <c r="G79" s="104">
        <v>1</v>
      </c>
      <c r="H79" s="105"/>
      <c r="I79" s="200">
        <v>0</v>
      </c>
      <c r="J79" s="59"/>
      <c r="K79" s="200">
        <v>191</v>
      </c>
      <c r="M79" s="194" t="e">
        <f>+#REF!+1</f>
        <v>#REF!</v>
      </c>
      <c r="O79" s="194">
        <f>+O78+1</f>
        <v>65</v>
      </c>
    </row>
    <row r="80" spans="2:15" ht="13">
      <c r="B80" s="83" t="s">
        <v>106</v>
      </c>
      <c r="C80" s="84"/>
      <c r="D80" s="103" t="s">
        <v>120</v>
      </c>
      <c r="E80" s="103" t="s">
        <v>107</v>
      </c>
      <c r="F80" s="103" t="s">
        <v>298</v>
      </c>
      <c r="G80" s="104">
        <v>1</v>
      </c>
      <c r="H80" s="105"/>
      <c r="I80" s="200">
        <v>110</v>
      </c>
      <c r="J80" s="59"/>
      <c r="K80" s="200">
        <v>121</v>
      </c>
      <c r="M80" s="194" t="e">
        <f>+#REF!+1</f>
        <v>#REF!</v>
      </c>
      <c r="O80" s="194">
        <f t="shared" si="6"/>
        <v>66</v>
      </c>
    </row>
    <row r="81" spans="2:16" ht="13">
      <c r="B81" s="83" t="s">
        <v>96</v>
      </c>
      <c r="C81" s="228"/>
      <c r="D81" s="103" t="s">
        <v>95</v>
      </c>
      <c r="E81" s="103" t="s">
        <v>87</v>
      </c>
      <c r="F81" s="103" t="s">
        <v>412</v>
      </c>
      <c r="G81" s="104">
        <v>1</v>
      </c>
      <c r="H81" s="105"/>
      <c r="I81" s="193">
        <v>0</v>
      </c>
      <c r="J81" s="59"/>
      <c r="K81" s="193">
        <v>117</v>
      </c>
      <c r="M81" s="194" t="e">
        <f>+#REF!+1</f>
        <v>#REF!</v>
      </c>
      <c r="O81" s="194">
        <f t="shared" si="6"/>
        <v>67</v>
      </c>
    </row>
    <row r="82" spans="2:16" ht="13">
      <c r="B82" s="83" t="s">
        <v>203</v>
      </c>
      <c r="C82" s="84"/>
      <c r="D82" s="103" t="s">
        <v>114</v>
      </c>
      <c r="E82" s="103" t="s">
        <v>256</v>
      </c>
      <c r="F82" s="103" t="s">
        <v>412</v>
      </c>
      <c r="G82" s="104">
        <v>1</v>
      </c>
      <c r="H82" s="105"/>
      <c r="I82" s="193">
        <v>0</v>
      </c>
      <c r="J82" s="59"/>
      <c r="K82" s="193">
        <v>92</v>
      </c>
      <c r="M82" s="194" t="e">
        <f>+M80+1</f>
        <v>#REF!</v>
      </c>
      <c r="O82" s="194">
        <f>+O81+1</f>
        <v>68</v>
      </c>
    </row>
    <row r="83" spans="2:16" ht="13">
      <c r="B83" s="83" t="s">
        <v>108</v>
      </c>
      <c r="C83" s="84"/>
      <c r="D83" s="103" t="s">
        <v>120</v>
      </c>
      <c r="E83" s="103" t="s">
        <v>107</v>
      </c>
      <c r="F83" s="103" t="s">
        <v>273</v>
      </c>
      <c r="G83" s="104">
        <v>1</v>
      </c>
      <c r="H83" s="105"/>
      <c r="I83" s="200">
        <v>60</v>
      </c>
      <c r="J83" s="59"/>
      <c r="K83" s="200">
        <v>80</v>
      </c>
      <c r="M83" s="194" t="e">
        <f t="shared" ref="M83:M97" si="9">+M82+1</f>
        <v>#REF!</v>
      </c>
      <c r="O83" s="194">
        <f t="shared" si="6"/>
        <v>69</v>
      </c>
    </row>
    <row r="84" spans="2:16" ht="13">
      <c r="B84" s="83" t="s">
        <v>211</v>
      </c>
      <c r="C84" s="84"/>
      <c r="D84" s="103" t="s">
        <v>114</v>
      </c>
      <c r="E84" s="103" t="s">
        <v>256</v>
      </c>
      <c r="F84" s="103" t="s">
        <v>412</v>
      </c>
      <c r="G84" s="104">
        <v>1</v>
      </c>
      <c r="H84" s="105"/>
      <c r="I84" s="200">
        <v>0</v>
      </c>
      <c r="J84" s="59"/>
      <c r="K84" s="200">
        <v>73</v>
      </c>
      <c r="M84" s="194" t="e">
        <f>+#REF!+1</f>
        <v>#REF!</v>
      </c>
      <c r="O84" s="194">
        <f>O83+1</f>
        <v>70</v>
      </c>
    </row>
    <row r="85" spans="2:16" ht="13">
      <c r="B85" s="83" t="s">
        <v>220</v>
      </c>
      <c r="C85" s="84"/>
      <c r="D85" s="103" t="s">
        <v>114</v>
      </c>
      <c r="E85" s="103" t="s">
        <v>256</v>
      </c>
      <c r="F85" s="103" t="s">
        <v>412</v>
      </c>
      <c r="G85" s="104">
        <v>1</v>
      </c>
      <c r="H85" s="105"/>
      <c r="I85" s="200">
        <v>0</v>
      </c>
      <c r="J85" s="59"/>
      <c r="K85" s="200">
        <v>67</v>
      </c>
      <c r="M85" s="194" t="e">
        <f>+#REF!+1</f>
        <v>#REF!</v>
      </c>
      <c r="O85" s="194">
        <f t="shared" si="6"/>
        <v>71</v>
      </c>
    </row>
    <row r="86" spans="2:16" ht="13">
      <c r="B86" s="83" t="s">
        <v>109</v>
      </c>
      <c r="C86" s="84"/>
      <c r="D86" s="103" t="s">
        <v>120</v>
      </c>
      <c r="E86" s="103" t="s">
        <v>107</v>
      </c>
      <c r="F86" s="103" t="s">
        <v>273</v>
      </c>
      <c r="G86" s="104">
        <v>1</v>
      </c>
      <c r="H86" s="105"/>
      <c r="I86" s="200">
        <v>55</v>
      </c>
      <c r="J86" s="59"/>
      <c r="K86" s="200">
        <v>56</v>
      </c>
      <c r="M86" s="194" t="e">
        <f>+#REF!+1</f>
        <v>#REF!</v>
      </c>
      <c r="O86" s="194">
        <f t="shared" si="6"/>
        <v>72</v>
      </c>
    </row>
    <row r="87" spans="2:16" ht="13">
      <c r="B87" s="83" t="s">
        <v>224</v>
      </c>
      <c r="C87" s="84"/>
      <c r="D87" s="103" t="s">
        <v>114</v>
      </c>
      <c r="E87" s="103" t="s">
        <v>255</v>
      </c>
      <c r="F87" s="103" t="s">
        <v>412</v>
      </c>
      <c r="G87" s="104">
        <v>1</v>
      </c>
      <c r="H87" s="105"/>
      <c r="I87" s="193">
        <v>0</v>
      </c>
      <c r="J87" s="59"/>
      <c r="K87" s="193">
        <v>53</v>
      </c>
      <c r="M87" s="194" t="e">
        <f t="shared" si="9"/>
        <v>#REF!</v>
      </c>
      <c r="O87" s="194">
        <f t="shared" si="6"/>
        <v>73</v>
      </c>
    </row>
    <row r="88" spans="2:16" ht="13">
      <c r="B88" s="83" t="s">
        <v>110</v>
      </c>
      <c r="C88" s="84"/>
      <c r="D88" s="103" t="s">
        <v>120</v>
      </c>
      <c r="E88" s="103" t="s">
        <v>107</v>
      </c>
      <c r="F88" s="103" t="s">
        <v>412</v>
      </c>
      <c r="G88" s="104">
        <v>1</v>
      </c>
      <c r="H88" s="105"/>
      <c r="I88" s="200">
        <v>0</v>
      </c>
      <c r="J88" s="59"/>
      <c r="K88" s="200">
        <v>48</v>
      </c>
      <c r="M88" s="194" t="e">
        <f t="shared" si="9"/>
        <v>#REF!</v>
      </c>
      <c r="O88" s="194">
        <f t="shared" si="6"/>
        <v>74</v>
      </c>
    </row>
    <row r="89" spans="2:16" ht="13">
      <c r="B89" s="83" t="s">
        <v>111</v>
      </c>
      <c r="C89" s="84"/>
      <c r="D89" s="103" t="s">
        <v>120</v>
      </c>
      <c r="E89" s="103" t="s">
        <v>107</v>
      </c>
      <c r="F89" s="103" t="s">
        <v>298</v>
      </c>
      <c r="G89" s="104">
        <v>1</v>
      </c>
      <c r="H89" s="105"/>
      <c r="I89" s="193">
        <v>45</v>
      </c>
      <c r="J89" s="59"/>
      <c r="K89" s="193">
        <v>47</v>
      </c>
      <c r="M89" s="194" t="e">
        <f t="shared" si="9"/>
        <v>#REF!</v>
      </c>
      <c r="O89" s="194">
        <f t="shared" si="6"/>
        <v>75</v>
      </c>
    </row>
    <row r="90" spans="2:16" ht="13">
      <c r="B90" s="83" t="s">
        <v>226</v>
      </c>
      <c r="C90" s="84"/>
      <c r="D90" s="103" t="s">
        <v>114</v>
      </c>
      <c r="E90" s="103" t="s">
        <v>257</v>
      </c>
      <c r="F90" s="103" t="s">
        <v>412</v>
      </c>
      <c r="G90" s="104">
        <v>1</v>
      </c>
      <c r="H90" s="105"/>
      <c r="I90" s="200">
        <v>0</v>
      </c>
      <c r="J90" s="59"/>
      <c r="K90" s="200">
        <v>33</v>
      </c>
      <c r="M90" s="194" t="e">
        <f>+M89+1</f>
        <v>#REF!</v>
      </c>
      <c r="O90" s="194">
        <f t="shared" si="6"/>
        <v>76</v>
      </c>
    </row>
    <row r="91" spans="2:16" ht="15.5">
      <c r="B91" s="83" t="s">
        <v>419</v>
      </c>
      <c r="C91" s="84"/>
      <c r="D91" s="103" t="s">
        <v>120</v>
      </c>
      <c r="E91" s="103" t="s">
        <v>112</v>
      </c>
      <c r="F91" s="103" t="s">
        <v>298</v>
      </c>
      <c r="G91" s="104">
        <v>0.5</v>
      </c>
      <c r="H91" s="105"/>
      <c r="I91" s="193">
        <v>25</v>
      </c>
      <c r="J91" s="59"/>
      <c r="K91" s="193">
        <v>25</v>
      </c>
      <c r="M91" s="194" t="e">
        <f t="shared" si="9"/>
        <v>#REF!</v>
      </c>
      <c r="O91" s="194">
        <f t="shared" si="6"/>
        <v>77</v>
      </c>
    </row>
    <row r="92" spans="2:16" ht="13">
      <c r="B92" s="83" t="s">
        <v>229</v>
      </c>
      <c r="C92" s="84"/>
      <c r="D92" s="103" t="s">
        <v>114</v>
      </c>
      <c r="E92" s="103" t="s">
        <v>255</v>
      </c>
      <c r="F92" s="103" t="s">
        <v>412</v>
      </c>
      <c r="G92" s="104">
        <v>1</v>
      </c>
      <c r="H92" s="105"/>
      <c r="I92" s="200">
        <v>0</v>
      </c>
      <c r="J92" s="59"/>
      <c r="K92" s="200">
        <v>23</v>
      </c>
      <c r="M92" s="194" t="e">
        <f t="shared" si="9"/>
        <v>#REF!</v>
      </c>
      <c r="O92" s="194">
        <f t="shared" si="6"/>
        <v>78</v>
      </c>
    </row>
    <row r="93" spans="2:16" ht="13">
      <c r="B93" s="83" t="s">
        <v>232</v>
      </c>
      <c r="C93" s="84"/>
      <c r="D93" s="103" t="s">
        <v>114</v>
      </c>
      <c r="E93" s="103" t="s">
        <v>255</v>
      </c>
      <c r="F93" s="103" t="s">
        <v>412</v>
      </c>
      <c r="G93" s="104">
        <v>1</v>
      </c>
      <c r="H93" s="105"/>
      <c r="I93" s="193">
        <v>0</v>
      </c>
      <c r="J93" s="59"/>
      <c r="K93" s="193">
        <v>20</v>
      </c>
      <c r="M93" s="194" t="e">
        <f t="shared" si="9"/>
        <v>#REF!</v>
      </c>
      <c r="O93" s="194">
        <f t="shared" si="6"/>
        <v>79</v>
      </c>
    </row>
    <row r="94" spans="2:16" ht="13">
      <c r="B94" s="83" t="s">
        <v>234</v>
      </c>
      <c r="C94" s="84"/>
      <c r="D94" s="103" t="s">
        <v>114</v>
      </c>
      <c r="E94" s="103" t="s">
        <v>257</v>
      </c>
      <c r="F94" s="103" t="s">
        <v>412</v>
      </c>
      <c r="G94" s="104">
        <v>1</v>
      </c>
      <c r="H94" s="105"/>
      <c r="I94" s="200">
        <v>0</v>
      </c>
      <c r="J94" s="59"/>
      <c r="K94" s="200">
        <v>12</v>
      </c>
      <c r="M94" s="194" t="e">
        <f t="shared" si="9"/>
        <v>#REF!</v>
      </c>
      <c r="O94" s="194">
        <f t="shared" si="6"/>
        <v>80</v>
      </c>
    </row>
    <row r="95" spans="2:16" ht="13">
      <c r="B95" s="83" t="s">
        <v>237</v>
      </c>
      <c r="C95" s="84"/>
      <c r="D95" s="103" t="s">
        <v>114</v>
      </c>
      <c r="E95" s="103" t="s">
        <v>258</v>
      </c>
      <c r="F95" s="103" t="s">
        <v>412</v>
      </c>
      <c r="G95" s="104">
        <v>1</v>
      </c>
      <c r="H95" s="105"/>
      <c r="I95" s="193">
        <v>0</v>
      </c>
      <c r="J95" s="59"/>
      <c r="K95" s="193">
        <v>10</v>
      </c>
      <c r="M95" s="194" t="e">
        <f t="shared" si="9"/>
        <v>#REF!</v>
      </c>
      <c r="O95" s="194">
        <f t="shared" si="6"/>
        <v>81</v>
      </c>
    </row>
    <row r="96" spans="2:16" ht="13">
      <c r="B96" s="83" t="s">
        <v>240</v>
      </c>
      <c r="C96" s="84"/>
      <c r="D96" s="103" t="s">
        <v>114</v>
      </c>
      <c r="E96" s="103" t="s">
        <v>256</v>
      </c>
      <c r="F96" s="103" t="s">
        <v>243</v>
      </c>
      <c r="G96" s="104">
        <v>1</v>
      </c>
      <c r="H96" s="105"/>
      <c r="I96" s="198">
        <v>0</v>
      </c>
      <c r="J96" s="59"/>
      <c r="K96" s="198">
        <v>4</v>
      </c>
      <c r="M96" s="194" t="e">
        <f t="shared" si="9"/>
        <v>#REF!</v>
      </c>
      <c r="O96" s="194">
        <f t="shared" si="6"/>
        <v>82</v>
      </c>
      <c r="P96" s="194" t="s">
        <v>275</v>
      </c>
    </row>
    <row r="97" spans="1:14" ht="13">
      <c r="B97" s="201" t="s">
        <v>62</v>
      </c>
      <c r="C97" s="84"/>
      <c r="D97" s="103"/>
      <c r="E97" s="103"/>
      <c r="F97" s="103"/>
      <c r="G97" s="104"/>
      <c r="H97" s="105"/>
      <c r="I97" s="200">
        <f>SUM(I65:I96)</f>
        <v>6617.5</v>
      </c>
      <c r="J97" s="59"/>
      <c r="K97" s="200">
        <f>SUM(K65:K96)</f>
        <v>9735</v>
      </c>
      <c r="M97" s="194" t="e">
        <f t="shared" si="9"/>
        <v>#REF!</v>
      </c>
      <c r="N97" s="194" t="s">
        <v>138</v>
      </c>
    </row>
    <row r="98" spans="1:14" ht="13.5" thickBot="1">
      <c r="B98" s="241" t="s">
        <v>377</v>
      </c>
      <c r="C98" s="240">
        <f>O96</f>
        <v>82</v>
      </c>
      <c r="I98" s="230">
        <f>+I47+I63+I97</f>
        <v>21975.5</v>
      </c>
      <c r="J98" s="231"/>
      <c r="K98" s="230">
        <f>+K47+K63+K97</f>
        <v>26587.25</v>
      </c>
    </row>
    <row r="99" spans="1:14" ht="13.5" thickTop="1">
      <c r="B99" s="229"/>
      <c r="I99" s="237"/>
      <c r="J99" s="231"/>
      <c r="K99" s="237"/>
    </row>
    <row r="100" spans="1:14" ht="13">
      <c r="B100" s="263" t="s">
        <v>513</v>
      </c>
      <c r="I100" s="237"/>
      <c r="J100" s="231"/>
      <c r="K100" s="237"/>
    </row>
    <row r="101" spans="1:14" ht="13.5">
      <c r="B101" s="238" t="s">
        <v>326</v>
      </c>
      <c r="I101" s="237"/>
      <c r="J101" s="231"/>
      <c r="K101" s="237"/>
    </row>
    <row r="102" spans="1:14" ht="13">
      <c r="B102" s="83" t="s">
        <v>493</v>
      </c>
      <c r="D102" s="103" t="s">
        <v>114</v>
      </c>
      <c r="E102" s="103" t="s">
        <v>254</v>
      </c>
      <c r="F102" s="103" t="s">
        <v>273</v>
      </c>
      <c r="G102" s="104">
        <v>1</v>
      </c>
      <c r="I102" s="193">
        <v>668</v>
      </c>
      <c r="J102" s="204"/>
      <c r="K102" s="193">
        <v>760</v>
      </c>
      <c r="M102" s="194" t="e">
        <f>+#REF!+1</f>
        <v>#REF!</v>
      </c>
    </row>
    <row r="103" spans="1:14" ht="13.5">
      <c r="B103" s="264" t="s">
        <v>490</v>
      </c>
    </row>
    <row r="104" spans="1:14" ht="13">
      <c r="B104" s="83" t="s">
        <v>522</v>
      </c>
      <c r="C104" s="84"/>
      <c r="D104" s="103" t="s">
        <v>122</v>
      </c>
      <c r="E104" s="103" t="s">
        <v>65</v>
      </c>
      <c r="F104" s="103" t="s">
        <v>412</v>
      </c>
      <c r="G104" s="104">
        <v>1</v>
      </c>
      <c r="I104" s="193">
        <v>0</v>
      </c>
      <c r="J104" s="204"/>
      <c r="K104" s="193">
        <v>418</v>
      </c>
    </row>
    <row r="105" spans="1:14" ht="13">
      <c r="B105" s="83" t="s">
        <v>523</v>
      </c>
      <c r="C105" s="84"/>
      <c r="D105" s="103" t="s">
        <v>99</v>
      </c>
      <c r="E105" s="103" t="s">
        <v>103</v>
      </c>
      <c r="F105" s="103" t="s">
        <v>273</v>
      </c>
      <c r="G105" s="104">
        <v>1</v>
      </c>
      <c r="I105" s="193">
        <v>280</v>
      </c>
      <c r="J105" s="204"/>
      <c r="K105" s="193">
        <v>345</v>
      </c>
    </row>
    <row r="106" spans="1:14" ht="13">
      <c r="B106" s="229" t="s">
        <v>535</v>
      </c>
      <c r="I106" s="232">
        <f>SUM(I98:I105)</f>
        <v>22923.5</v>
      </c>
      <c r="J106" s="231"/>
      <c r="K106" s="232">
        <f>SUM(K98:K105)</f>
        <v>28110.25</v>
      </c>
    </row>
    <row r="107" spans="1:14" ht="13">
      <c r="B107" s="76"/>
      <c r="C107" s="76"/>
      <c r="D107" s="76"/>
      <c r="E107" s="76"/>
      <c r="F107" s="77"/>
      <c r="G107" s="76"/>
      <c r="H107" s="76"/>
      <c r="I107" s="235"/>
      <c r="J107" s="105"/>
      <c r="K107" s="235"/>
    </row>
    <row r="108" spans="1:14" ht="42.75" customHeight="1">
      <c r="A108" s="236">
        <v>-1</v>
      </c>
      <c r="B108" s="364" t="s">
        <v>286</v>
      </c>
      <c r="C108" s="364"/>
      <c r="D108" s="364"/>
      <c r="E108" s="364"/>
      <c r="F108" s="364"/>
      <c r="G108" s="364"/>
      <c r="H108" s="364"/>
      <c r="I108" s="364"/>
      <c r="J108" s="364"/>
      <c r="K108" s="364"/>
    </row>
    <row r="109" spans="1:14" ht="44.25" customHeight="1">
      <c r="A109" s="236">
        <v>-2</v>
      </c>
      <c r="B109" s="364" t="s">
        <v>285</v>
      </c>
      <c r="C109" s="364"/>
      <c r="D109" s="364"/>
      <c r="E109" s="364"/>
      <c r="F109" s="364"/>
      <c r="G109" s="364"/>
      <c r="H109" s="364"/>
      <c r="I109" s="364"/>
      <c r="J109" s="364"/>
      <c r="K109" s="364"/>
    </row>
    <row r="110" spans="1:14" ht="29.25" customHeight="1">
      <c r="A110" s="236">
        <v>-3</v>
      </c>
      <c r="B110" s="364" t="s">
        <v>118</v>
      </c>
      <c r="C110" s="364"/>
      <c r="D110" s="364"/>
      <c r="E110" s="364"/>
      <c r="F110" s="364"/>
      <c r="G110" s="364"/>
      <c r="H110" s="364"/>
      <c r="I110" s="364"/>
      <c r="J110" s="364"/>
      <c r="K110" s="364"/>
    </row>
    <row r="111" spans="1:14" ht="19.5" customHeight="1">
      <c r="A111" s="236">
        <v>-4</v>
      </c>
      <c r="B111" s="364" t="s">
        <v>455</v>
      </c>
      <c r="C111" s="364"/>
      <c r="D111" s="364"/>
      <c r="E111" s="364"/>
      <c r="F111" s="364"/>
      <c r="G111" s="364"/>
      <c r="H111" s="364"/>
      <c r="I111" s="364"/>
      <c r="J111" s="364"/>
      <c r="K111" s="364"/>
    </row>
    <row r="112" spans="1:14" ht="19.5" customHeight="1">
      <c r="A112" s="236">
        <v>-5</v>
      </c>
      <c r="B112" s="364" t="s">
        <v>133</v>
      </c>
      <c r="C112" s="364"/>
      <c r="D112" s="364"/>
      <c r="E112" s="364"/>
      <c r="F112" s="364"/>
      <c r="G112" s="364"/>
      <c r="H112" s="364"/>
      <c r="I112" s="364"/>
      <c r="J112" s="364"/>
      <c r="K112" s="364"/>
    </row>
    <row r="113" spans="1:11" ht="19.5" customHeight="1">
      <c r="A113" s="236">
        <v>-6</v>
      </c>
      <c r="B113" s="364" t="s">
        <v>517</v>
      </c>
      <c r="C113" s="364"/>
      <c r="D113" s="364"/>
      <c r="E113" s="364"/>
      <c r="F113" s="364"/>
      <c r="G113" s="364"/>
      <c r="H113" s="364"/>
      <c r="I113" s="364"/>
      <c r="J113" s="364"/>
      <c r="K113" s="364"/>
    </row>
    <row r="114" spans="1:11" ht="19.5" customHeight="1">
      <c r="A114" s="236">
        <v>-7</v>
      </c>
      <c r="B114" s="364" t="s">
        <v>410</v>
      </c>
      <c r="C114" s="364"/>
      <c r="D114" s="364"/>
      <c r="E114" s="364"/>
      <c r="F114" s="364"/>
      <c r="G114" s="364"/>
      <c r="H114" s="364"/>
      <c r="I114" s="364"/>
      <c r="J114" s="364"/>
      <c r="K114" s="364"/>
    </row>
    <row r="115" spans="1:11" ht="38.25" customHeight="1">
      <c r="A115" s="236">
        <v>-8</v>
      </c>
      <c r="B115" s="367" t="s">
        <v>343</v>
      </c>
      <c r="C115" s="367"/>
      <c r="D115" s="367"/>
      <c r="E115" s="367"/>
      <c r="F115" s="367"/>
      <c r="G115" s="367"/>
      <c r="H115" s="367"/>
      <c r="I115" s="367"/>
      <c r="J115" s="367"/>
      <c r="K115" s="367"/>
    </row>
    <row r="116" spans="1:11" ht="26.25" customHeight="1">
      <c r="A116" s="236"/>
      <c r="B116" s="364"/>
      <c r="C116" s="364"/>
      <c r="D116" s="364"/>
      <c r="E116" s="364"/>
      <c r="F116" s="364"/>
      <c r="G116" s="364"/>
      <c r="H116" s="364"/>
      <c r="I116" s="364"/>
      <c r="J116" s="364"/>
      <c r="K116" s="364"/>
    </row>
  </sheetData>
  <autoFilter ref="A7:P98" xr:uid="{00000000-0009-0000-0000-00006B000000}"/>
  <mergeCells count="9">
    <mergeCell ref="B113:K113"/>
    <mergeCell ref="B114:K114"/>
    <mergeCell ref="B115:K115"/>
    <mergeCell ref="B116:K116"/>
    <mergeCell ref="B108:K108"/>
    <mergeCell ref="B109:K109"/>
    <mergeCell ref="B110:K110"/>
    <mergeCell ref="B111:K111"/>
    <mergeCell ref="B112:K112"/>
  </mergeCells>
  <conditionalFormatting sqref="B103">
    <cfRule type="expression" dxfId="31" priority="2">
      <formula>MOD(ROW(),2)=0</formula>
    </cfRule>
  </conditionalFormatting>
  <conditionalFormatting sqref="B8:K102">
    <cfRule type="expression" dxfId="30" priority="3">
      <formula>MOD(ROW(),2)=0</formula>
    </cfRule>
  </conditionalFormatting>
  <conditionalFormatting sqref="B104:K106">
    <cfRule type="expression" dxfId="29" priority="1">
      <formula>MOD(ROW(),2)=0</formula>
    </cfRule>
  </conditionalFormatting>
  <pageMargins left="0.45" right="0.45" top="0.25" bottom="0.25" header="0.3" footer="0.3"/>
  <pageSetup paperSize="3" scale="7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53BB5EEDE6534B93BFA2E9AD907C94" ma:contentTypeVersion="14" ma:contentTypeDescription="Create a new document." ma:contentTypeScope="" ma:versionID="71559a295b875bf6430d1450e5b51eaa">
  <xsd:schema xmlns:xsd="http://www.w3.org/2001/XMLSchema" xmlns:xs="http://www.w3.org/2001/XMLSchema" xmlns:p="http://schemas.microsoft.com/office/2006/metadata/properties" xmlns:ns3="64b87020-30aa-4003-a36b-d2bfc6fb8751" xmlns:ns4="32b546cf-6ea7-435d-ab45-2e4cac2be75e" targetNamespace="http://schemas.microsoft.com/office/2006/metadata/properties" ma:root="true" ma:fieldsID="651ee4c4ec284bf35e5a7f12034af09d" ns3:_="" ns4:_="">
    <xsd:import namespace="64b87020-30aa-4003-a36b-d2bfc6fb8751"/>
    <xsd:import namespace="32b546cf-6ea7-435d-ab45-2e4cac2be75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SearchProperties" minOccurs="0"/>
                <xsd:element ref="ns4:MediaServiceObjectDetectorVersions" minOccurs="0"/>
                <xsd:element ref="ns4:MediaServiceSystemTags" minOccurs="0"/>
                <xsd:element ref="ns4:MediaServiceOCR" minOccurs="0"/>
                <xsd:element ref="ns4:MediaServiceGenerationTime" minOccurs="0"/>
                <xsd:element ref="ns4:MediaServiceEventHashCode"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b87020-30aa-4003-a36b-d2bfc6fb875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b546cf-6ea7-435d-ab45-2e4cac2be7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FE5B9A-4AED-4B7D-A391-EC120A555CE3}">
  <ds:schemaRefs>
    <ds:schemaRef ds:uri="http://www.w3.org/XML/1998/namespace"/>
    <ds:schemaRef ds:uri="64b87020-30aa-4003-a36b-d2bfc6fb8751"/>
    <ds:schemaRef ds:uri="http://purl.org/dc/dcmitype/"/>
    <ds:schemaRef ds:uri="http://purl.org/dc/elements/1.1/"/>
    <ds:schemaRef ds:uri="http://schemas.microsoft.com/office/infopath/2007/PartnerControls"/>
    <ds:schemaRef ds:uri="http://schemas.microsoft.com/office/2006/documentManagement/types"/>
    <ds:schemaRef ds:uri="http://purl.org/dc/terms/"/>
    <ds:schemaRef ds:uri="32b546cf-6ea7-435d-ab45-2e4cac2be75e"/>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5A5311C-F431-43F7-979C-F35F18D447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b87020-30aa-4003-a36b-d2bfc6fb8751"/>
    <ds:schemaRef ds:uri="32b546cf-6ea7-435d-ab45-2e4cac2be7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C46ACD-EF1E-4AF5-A82B-419275425A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158</vt:i4>
      </vt:variant>
      <vt:variant>
        <vt:lpstr>Named Ranges</vt:lpstr>
      </vt:variant>
      <vt:variant>
        <vt:i4>61</vt:i4>
      </vt:variant>
    </vt:vector>
  </HeadingPairs>
  <TitlesOfParts>
    <vt:vector size="219" baseType="lpstr">
      <vt:lpstr>CPN Portfolio 12.31.2023</vt:lpstr>
      <vt:lpstr>CPN Portfolio 12.31.21</vt:lpstr>
      <vt:lpstr>Recon Peaking 12.31.21</vt:lpstr>
      <vt:lpstr>Recon Baseload 12.31.21</vt:lpstr>
      <vt:lpstr>CPN Portfolio 9.30.21</vt:lpstr>
      <vt:lpstr>Recon Peaking 9.30.21</vt:lpstr>
      <vt:lpstr>Recon Baseload 9.30.21</vt:lpstr>
      <vt:lpstr>CPN Portfolio 6.30.21</vt:lpstr>
      <vt:lpstr>Recon Peaking 6.30.21 </vt:lpstr>
      <vt:lpstr>Recon Baseload 6.30.21 </vt:lpstr>
      <vt:lpstr>CPN Portfolio 3.31.21</vt:lpstr>
      <vt:lpstr>Recon Peaking 3.31.21</vt:lpstr>
      <vt:lpstr>Recon Baseload 3.31.21</vt:lpstr>
      <vt:lpstr>CPN Portfolio 12.31.20 </vt:lpstr>
      <vt:lpstr>Recon Peaking 12.31.20</vt:lpstr>
      <vt:lpstr>Recon Baseload 12.31.20</vt:lpstr>
      <vt:lpstr>CPN Portfolio 11.24.20 </vt:lpstr>
      <vt:lpstr>Recon Peaking 11.24.20</vt:lpstr>
      <vt:lpstr>Recon Baseload 11.24.20</vt:lpstr>
      <vt:lpstr>CPN Portfolio 10.16.20 </vt:lpstr>
      <vt:lpstr>Recon Peaking 10.16.20</vt:lpstr>
      <vt:lpstr>Recon Baseload 10.16.20</vt:lpstr>
      <vt:lpstr>CPN Portfolio 6.30.20</vt:lpstr>
      <vt:lpstr>Recon Peaking 6.30.20</vt:lpstr>
      <vt:lpstr>Recon Baseload 6.30.20 </vt:lpstr>
      <vt:lpstr>CPN Portfolio 3.31.20</vt:lpstr>
      <vt:lpstr>Recon Peaking 3.31.20</vt:lpstr>
      <vt:lpstr>Recon Baseload 3.31.20</vt:lpstr>
      <vt:lpstr>CPN Portfolio 1.28.20</vt:lpstr>
      <vt:lpstr>Recon Peaking 1.28.20</vt:lpstr>
      <vt:lpstr>Recon Baseload 1.28.20</vt:lpstr>
      <vt:lpstr>CPN Portfolio 12.31.19</vt:lpstr>
      <vt:lpstr>CPN Portfolio 11.20.19</vt:lpstr>
      <vt:lpstr>Recon Baseload 12.31.19</vt:lpstr>
      <vt:lpstr>Recon Peaking 12.31.19</vt:lpstr>
      <vt:lpstr>CPN Portfolio 9.30.19 </vt:lpstr>
      <vt:lpstr>Recon Peaking 9.30.19</vt:lpstr>
      <vt:lpstr>Recon Baseload 9.30.19 </vt:lpstr>
      <vt:lpstr>CPN Portfolio 7.10.19</vt:lpstr>
      <vt:lpstr>Recon Peaking 7.10.19</vt:lpstr>
      <vt:lpstr>Recon Baseload 7.10.19</vt:lpstr>
      <vt:lpstr>CPN Portfolio 5.01.19</vt:lpstr>
      <vt:lpstr>Recon Peaking 5.01.19</vt:lpstr>
      <vt:lpstr>Recon Baseload 5.01.19</vt:lpstr>
      <vt:lpstr>CPN Portfolio 3.17.19</vt:lpstr>
      <vt:lpstr>Recon Peaking 3.17.19</vt:lpstr>
      <vt:lpstr>Recon Baseload 3.17.19</vt:lpstr>
      <vt:lpstr>CPN Portfolio 12.31.18 </vt:lpstr>
      <vt:lpstr>Recon Peaking 12.31.18</vt:lpstr>
      <vt:lpstr>Recon Baseload 12.31.18</vt:lpstr>
      <vt:lpstr>CPN Portfolio 9.30.18</vt:lpstr>
      <vt:lpstr>Recon Peaking 09.30.18</vt:lpstr>
      <vt:lpstr>Recon Baseload 9.30.18</vt:lpstr>
      <vt:lpstr>CPN Portfolio 6.30.18</vt:lpstr>
      <vt:lpstr>Recon Peaking 6.30.18</vt:lpstr>
      <vt:lpstr>Recon Baseload 6.30.18</vt:lpstr>
      <vt:lpstr>CPN Portfolio 3.31.18</vt:lpstr>
      <vt:lpstr>Recon Peaking 3.31.18</vt:lpstr>
      <vt:lpstr>Recon Baseload 3.31.18</vt:lpstr>
      <vt:lpstr>CPN Portfolio 12.31.17</vt:lpstr>
      <vt:lpstr>Recon Peaking 12.31.17</vt:lpstr>
      <vt:lpstr>Recon Baseload 12.31.17 </vt:lpstr>
      <vt:lpstr>CPN Portfolio 09.30.17 </vt:lpstr>
      <vt:lpstr>Recon Peaking 09.30.17 </vt:lpstr>
      <vt:lpstr>Recon Baseload 09.30.17</vt:lpstr>
      <vt:lpstr>CPN Portfolio 06.30.17</vt:lpstr>
      <vt:lpstr>Recon Peaking 06.30.17</vt:lpstr>
      <vt:lpstr>Recon Baseload 06.30.17</vt:lpstr>
      <vt:lpstr>CPN Portfolio 04.28.17</vt:lpstr>
      <vt:lpstr>Recon Peaking 04.28.17</vt:lpstr>
      <vt:lpstr>Recon Baseload 04.28.17</vt:lpstr>
      <vt:lpstr>CPN Portfolio 02.01.17</vt:lpstr>
      <vt:lpstr>Recon Peaking 02.01.17</vt:lpstr>
      <vt:lpstr>Recon Baseload 02.01.17</vt:lpstr>
      <vt:lpstr>CPN Portfolio 01.03.17</vt:lpstr>
      <vt:lpstr>Recon Peaking 01.03.17</vt:lpstr>
      <vt:lpstr>Recon Baseload 01.03.17</vt:lpstr>
      <vt:lpstr>CPN Portfolio 10.26.16 </vt:lpstr>
      <vt:lpstr>Recon Peaking 10.26.16</vt:lpstr>
      <vt:lpstr>Recon Baseload 10.26.16</vt:lpstr>
      <vt:lpstr>CPN Portfolio 9.30.16 </vt:lpstr>
      <vt:lpstr>Recon Peaking 9.30.16 </vt:lpstr>
      <vt:lpstr>Recon Baseload 9.30.16 </vt:lpstr>
      <vt:lpstr>CPN Portfolio 6.30.16</vt:lpstr>
      <vt:lpstr>Recon Peaking 6.30.16</vt:lpstr>
      <vt:lpstr>Recon Baseload 6.30.16</vt:lpstr>
      <vt:lpstr>CPN Portfolio 3.31.16</vt:lpstr>
      <vt:lpstr>Recon Peaking 3.31.16</vt:lpstr>
      <vt:lpstr>Recon Baseload 3.31.16 </vt:lpstr>
      <vt:lpstr>CPN Portfolio 2.05.16</vt:lpstr>
      <vt:lpstr>Recon Peaking 2.05.16</vt:lpstr>
      <vt:lpstr>Recon Baseload 2.05.16</vt:lpstr>
      <vt:lpstr>CPN Portfolio 12.31.2015</vt:lpstr>
      <vt:lpstr>Recon Peaking 12.31.15 </vt:lpstr>
      <vt:lpstr>Recon Baseload 12.31.15</vt:lpstr>
      <vt:lpstr>CPN Portfolio 9.30.2015</vt:lpstr>
      <vt:lpstr>Recon Peaking 9.30.15 </vt:lpstr>
      <vt:lpstr>Recon Baseload 9.30.15 </vt:lpstr>
      <vt:lpstr>CPN Portfolio 7.01.2015</vt:lpstr>
      <vt:lpstr>Recon Peaking 7.01.15</vt:lpstr>
      <vt:lpstr>Recon Baseload 7.01.15</vt:lpstr>
      <vt:lpstr>CPN Portfolio 6.12.2015</vt:lpstr>
      <vt:lpstr>Recon 6.12.15 </vt:lpstr>
      <vt:lpstr>CPN Portfolio 4.30.2015</vt:lpstr>
      <vt:lpstr>Recon 4.30.15</vt:lpstr>
      <vt:lpstr>CPN Portfolio 12.31.2014</vt:lpstr>
      <vt:lpstr>Recon 12.31.2014</vt:lpstr>
      <vt:lpstr>CPN Portfolio 11.10.2014</vt:lpstr>
      <vt:lpstr>Recon 11.30.2014</vt:lpstr>
      <vt:lpstr>CPN Portfolio 9.30.2014</vt:lpstr>
      <vt:lpstr>Recon 9.30.2014</vt:lpstr>
      <vt:lpstr>CPN Portfolio 7.03.2014 rev  </vt:lpstr>
      <vt:lpstr>Recon 7.03.2014 rev  </vt:lpstr>
      <vt:lpstr>CPN Portfolio 7.03.2014 </vt:lpstr>
      <vt:lpstr>Recon 7.02.2014 </vt:lpstr>
      <vt:lpstr>CPN Portfolio 6.01.2014 </vt:lpstr>
      <vt:lpstr>Recon 6.01.2014  </vt:lpstr>
      <vt:lpstr>CPN Portfolio 3.31.2014</vt:lpstr>
      <vt:lpstr>Recon 3.31.2014</vt:lpstr>
      <vt:lpstr>CPN Portfolio 12.31.2013</vt:lpstr>
      <vt:lpstr>Recon 12.31.2013</vt:lpstr>
      <vt:lpstr>CPN Portfolio 9.30.2013</vt:lpstr>
      <vt:lpstr>Recon 9.30.2013</vt:lpstr>
      <vt:lpstr>CPN Portfolio 8.13.2013 </vt:lpstr>
      <vt:lpstr>Recon 8.13.2013</vt:lpstr>
      <vt:lpstr>CPN Portfolio 6.30.2013</vt:lpstr>
      <vt:lpstr>Recon 6.30.2013</vt:lpstr>
      <vt:lpstr>CPN Portfolio 4.1.2013</vt:lpstr>
      <vt:lpstr>Recon 4.1.2013</vt:lpstr>
      <vt:lpstr>CPN Portfolio 12.31.2012</vt:lpstr>
      <vt:lpstr>Recon 12.31.2012</vt:lpstr>
      <vt:lpstr>CPN Portfolio 11.7.12</vt:lpstr>
      <vt:lpstr>Recon 11.7.12</vt:lpstr>
      <vt:lpstr>CPN Portfolio Q3'12</vt:lpstr>
      <vt:lpstr>Recon Q3'12</vt:lpstr>
      <vt:lpstr>CPN Portfolio Q2'12</vt:lpstr>
      <vt:lpstr>Recon Q2'12</vt:lpstr>
      <vt:lpstr>CPN Portfolio Q1'12</vt:lpstr>
      <vt:lpstr>Recon Q1'12</vt:lpstr>
      <vt:lpstr>CPN Portfolio Q4'11</vt:lpstr>
      <vt:lpstr>Recon Q4'11</vt:lpstr>
      <vt:lpstr>CPN Portfolio Q3'11</vt:lpstr>
      <vt:lpstr>Recon Q3'11</vt:lpstr>
      <vt:lpstr>CPN Portfolio Q2'11</vt:lpstr>
      <vt:lpstr>Recon Q2'11</vt:lpstr>
      <vt:lpstr>CPN Portfolio Q1'11</vt:lpstr>
      <vt:lpstr>Recon Q1'11</vt:lpstr>
      <vt:lpstr>CPN Portfolio Q4'10</vt:lpstr>
      <vt:lpstr>Recon Q4'10</vt:lpstr>
      <vt:lpstr>CPN Combined Portfolio Q3'10</vt:lpstr>
      <vt:lpstr>Recon Q3'10</vt:lpstr>
      <vt:lpstr>CPN Portfolio Q2'10 wo Cedar</vt:lpstr>
      <vt:lpstr>Conectiv Q2'10 for PRD</vt:lpstr>
      <vt:lpstr>CPN Combined Portfolio Q2'10</vt:lpstr>
      <vt:lpstr>Recon Q2'10</vt:lpstr>
      <vt:lpstr>CPN Portfolio Q1'10</vt:lpstr>
      <vt:lpstr>Recon Q1'10</vt:lpstr>
      <vt:lpstr>Sheet1</vt:lpstr>
      <vt:lpstr>'CPN Combined Portfolio Q2''10'!Print_Area</vt:lpstr>
      <vt:lpstr>'CPN Combined Portfolio Q3''10'!Print_Area</vt:lpstr>
      <vt:lpstr>'CPN Portfolio 01.03.17'!Print_Area</vt:lpstr>
      <vt:lpstr>'CPN Portfolio 02.01.17'!Print_Area</vt:lpstr>
      <vt:lpstr>'CPN Portfolio 04.28.17'!Print_Area</vt:lpstr>
      <vt:lpstr>'CPN Portfolio 06.30.17'!Print_Area</vt:lpstr>
      <vt:lpstr>'CPN Portfolio 09.30.17 '!Print_Area</vt:lpstr>
      <vt:lpstr>'CPN Portfolio 1.28.20'!Print_Area</vt:lpstr>
      <vt:lpstr>'CPN Portfolio 10.16.20 '!Print_Area</vt:lpstr>
      <vt:lpstr>'CPN Portfolio 10.26.16 '!Print_Area</vt:lpstr>
      <vt:lpstr>'CPN Portfolio 11.10.2014'!Print_Area</vt:lpstr>
      <vt:lpstr>'CPN Portfolio 11.20.19'!Print_Area</vt:lpstr>
      <vt:lpstr>'CPN Portfolio 11.24.20 '!Print_Area</vt:lpstr>
      <vt:lpstr>'CPN Portfolio 12.31.17'!Print_Area</vt:lpstr>
      <vt:lpstr>'CPN Portfolio 12.31.18 '!Print_Area</vt:lpstr>
      <vt:lpstr>'CPN Portfolio 12.31.19'!Print_Area</vt:lpstr>
      <vt:lpstr>'CPN Portfolio 12.31.20 '!Print_Area</vt:lpstr>
      <vt:lpstr>'CPN Portfolio 12.31.2012'!Print_Area</vt:lpstr>
      <vt:lpstr>'CPN Portfolio 12.31.2013'!Print_Area</vt:lpstr>
      <vt:lpstr>'CPN Portfolio 12.31.2014'!Print_Area</vt:lpstr>
      <vt:lpstr>'CPN Portfolio 12.31.2015'!Print_Area</vt:lpstr>
      <vt:lpstr>'CPN Portfolio 12.31.2023'!Print_Area</vt:lpstr>
      <vt:lpstr>'CPN Portfolio 12.31.21'!Print_Area</vt:lpstr>
      <vt:lpstr>'CPN Portfolio 2.05.16'!Print_Area</vt:lpstr>
      <vt:lpstr>'CPN Portfolio 3.17.19'!Print_Area</vt:lpstr>
      <vt:lpstr>'CPN Portfolio 3.31.16'!Print_Area</vt:lpstr>
      <vt:lpstr>'CPN Portfolio 3.31.18'!Print_Area</vt:lpstr>
      <vt:lpstr>'CPN Portfolio 3.31.20'!Print_Area</vt:lpstr>
      <vt:lpstr>'CPN Portfolio 3.31.2014'!Print_Area</vt:lpstr>
      <vt:lpstr>'CPN Portfolio 3.31.21'!Print_Area</vt:lpstr>
      <vt:lpstr>'CPN Portfolio 4.1.2013'!Print_Area</vt:lpstr>
      <vt:lpstr>'CPN Portfolio 4.30.2015'!Print_Area</vt:lpstr>
      <vt:lpstr>'CPN Portfolio 5.01.19'!Print_Area</vt:lpstr>
      <vt:lpstr>'CPN Portfolio 6.01.2014 '!Print_Area</vt:lpstr>
      <vt:lpstr>'CPN Portfolio 6.12.2015'!Print_Area</vt:lpstr>
      <vt:lpstr>'CPN Portfolio 6.30.16'!Print_Area</vt:lpstr>
      <vt:lpstr>'CPN Portfolio 6.30.18'!Print_Area</vt:lpstr>
      <vt:lpstr>'CPN Portfolio 6.30.20'!Print_Area</vt:lpstr>
      <vt:lpstr>'CPN Portfolio 6.30.2013'!Print_Area</vt:lpstr>
      <vt:lpstr>'CPN Portfolio 6.30.21'!Print_Area</vt:lpstr>
      <vt:lpstr>'CPN Portfolio 7.01.2015'!Print_Area</vt:lpstr>
      <vt:lpstr>'CPN Portfolio 7.03.2014 '!Print_Area</vt:lpstr>
      <vt:lpstr>'CPN Portfolio 7.03.2014 rev  '!Print_Area</vt:lpstr>
      <vt:lpstr>'CPN Portfolio 7.10.19'!Print_Area</vt:lpstr>
      <vt:lpstr>'CPN Portfolio 8.13.2013 '!Print_Area</vt:lpstr>
      <vt:lpstr>'CPN Portfolio 9.30.16 '!Print_Area</vt:lpstr>
      <vt:lpstr>'CPN Portfolio 9.30.18'!Print_Area</vt:lpstr>
      <vt:lpstr>'CPN Portfolio 9.30.19 '!Print_Area</vt:lpstr>
      <vt:lpstr>'CPN Portfolio 9.30.2013'!Print_Area</vt:lpstr>
      <vt:lpstr>'CPN Portfolio 9.30.2014'!Print_Area</vt:lpstr>
      <vt:lpstr>'CPN Portfolio 9.30.2015'!Print_Area</vt:lpstr>
      <vt:lpstr>'CPN Portfolio 9.30.21'!Print_Area</vt:lpstr>
      <vt:lpstr>'CPN Portfolio Q1''10'!Print_Area</vt:lpstr>
      <vt:lpstr>'CPN Portfolio Q1''11'!Print_Area</vt:lpstr>
      <vt:lpstr>'CPN Portfolio Q2''10 wo Cedar'!Print_Area</vt:lpstr>
      <vt:lpstr>'CPN Portfolio Q4''10'!Print_Area</vt:lpstr>
      <vt:lpstr>'Recon Q1''10'!Print_Area</vt:lpstr>
      <vt:lpstr>'Recon Q1''11'!Print_Area</vt:lpstr>
      <vt:lpstr>'Recon Q2''10'!Print_Area</vt:lpstr>
      <vt:lpstr>'Recon Q3''10'!Print_Area</vt:lpstr>
      <vt:lpstr>'Recon Q4''10'!Print_Area</vt:lpstr>
    </vt:vector>
  </TitlesOfParts>
  <Company>Calpine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tlong</dc:creator>
  <cp:lastModifiedBy>Lindsey Mikeska</cp:lastModifiedBy>
  <cp:lastPrinted>2020-02-21T21:42:20Z</cp:lastPrinted>
  <dcterms:created xsi:type="dcterms:W3CDTF">2010-01-21T20:12:40Z</dcterms:created>
  <dcterms:modified xsi:type="dcterms:W3CDTF">2024-04-11T19:33:47Z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0x0101008E53BB5EEDE6534B93BFA2E9AD907C94</vt:lpwstr>
  </property>
</Properties>
</file>